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bldgs\ICpUEfEBE\"/>
    </mc:Choice>
  </mc:AlternateContent>
  <xr:revisionPtr revIDLastSave="0" documentId="13_ncr:1_{9E4725A4-9E48-4962-8863-79F3ED2B5D4B}" xr6:coauthVersionLast="46" xr6:coauthVersionMax="46" xr10:uidLastSave="{00000000-0000-0000-0000-000000000000}"/>
  <bookViews>
    <workbookView xWindow="4575" yWindow="-18120" windowWidth="29040" windowHeight="17640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H79" i="6" l="1"/>
  <c r="H78" i="6"/>
  <c r="AB79" i="6"/>
  <c r="AB78" i="6"/>
  <c r="I79" i="6"/>
  <c r="I78" i="6"/>
  <c r="K79" i="6"/>
  <c r="K78" i="6"/>
  <c r="M79" i="6"/>
  <c r="M78" i="6"/>
  <c r="R79" i="6"/>
  <c r="R78" i="6"/>
  <c r="AE79" i="6"/>
  <c r="AE78" i="6"/>
  <c r="AF79" i="6"/>
  <c r="AF78" i="6"/>
  <c r="N78" i="6"/>
  <c r="N79" i="6"/>
  <c r="E78" i="6"/>
  <c r="E79" i="6"/>
  <c r="G79" i="6"/>
  <c r="G78" i="6"/>
  <c r="V78" i="6"/>
  <c r="V79" i="6"/>
  <c r="D78" i="6"/>
  <c r="D79" i="6"/>
  <c r="Q79" i="6"/>
  <c r="Q78" i="6"/>
  <c r="Z79" i="6"/>
  <c r="Z78" i="6"/>
  <c r="AD78" i="6"/>
  <c r="AD79" i="6"/>
  <c r="L79" i="6"/>
  <c r="L78" i="6"/>
  <c r="O79" i="6"/>
  <c r="O78" i="6"/>
  <c r="P79" i="6"/>
  <c r="P78" i="6"/>
  <c r="AC79" i="6"/>
  <c r="AC78" i="6"/>
  <c r="Y79" i="6"/>
  <c r="Y78" i="6"/>
  <c r="F78" i="6"/>
  <c r="F79" i="6"/>
  <c r="S79" i="6"/>
  <c r="S78" i="6"/>
  <c r="T79" i="6"/>
  <c r="T78" i="6"/>
  <c r="AG79" i="6"/>
  <c r="AG78" i="6"/>
  <c r="B75" i="6"/>
  <c r="C78" i="6"/>
  <c r="C79" i="6"/>
  <c r="J79" i="6"/>
  <c r="J78" i="6"/>
  <c r="W79" i="6"/>
  <c r="W78" i="6"/>
  <c r="X79" i="6"/>
  <c r="X78" i="6"/>
  <c r="U79" i="6"/>
  <c r="U78" i="6"/>
  <c r="AA79" i="6"/>
  <c r="AA78" i="6"/>
  <c r="AE55" i="6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B55" i="6" s="1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6" i="6"/>
  <c r="B25" i="6"/>
  <c r="B59" i="6" l="1"/>
  <c r="B58" i="6"/>
  <c r="B79" i="6"/>
  <c r="B78" i="6"/>
  <c r="J59" i="6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B38" i="6" s="1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4" i="6"/>
  <c r="C5" i="6"/>
  <c r="B9" i="6"/>
  <c r="B10" i="6"/>
  <c r="D9" i="6"/>
  <c r="E9" i="6"/>
  <c r="F9" i="6"/>
  <c r="D10" i="6"/>
  <c r="E10" i="6"/>
  <c r="F10" i="6"/>
  <c r="C10" i="6"/>
  <c r="C9" i="6"/>
  <c r="B5" i="6"/>
  <c r="B4" i="6"/>
  <c r="AG14" i="6" l="1"/>
  <c r="AC14" i="6"/>
  <c r="Y14" i="6"/>
  <c r="U14" i="6"/>
  <c r="U19" i="6" s="1"/>
  <c r="Q14" i="6"/>
  <c r="AF14" i="6"/>
  <c r="AF19" i="6" s="1"/>
  <c r="AB14" i="6"/>
  <c r="AB19" i="6" s="1"/>
  <c r="X14" i="6"/>
  <c r="X19" i="6" s="1"/>
  <c r="T14" i="6"/>
  <c r="P14" i="6"/>
  <c r="AE14" i="6"/>
  <c r="AA14" i="6"/>
  <c r="AA19" i="6" s="1"/>
  <c r="W14" i="6"/>
  <c r="S14" i="6"/>
  <c r="S19" i="6" s="1"/>
  <c r="O14" i="6"/>
  <c r="O19" i="6" s="1"/>
  <c r="AD14" i="6"/>
  <c r="AD19" i="6" s="1"/>
  <c r="Z14" i="6"/>
  <c r="Z19" i="6" s="1"/>
  <c r="V14" i="6"/>
  <c r="R14" i="6"/>
  <c r="R19" i="6" s="1"/>
  <c r="N14" i="6"/>
  <c r="N19" i="6" s="1"/>
  <c r="M16" i="6"/>
  <c r="M21" i="6" s="1"/>
  <c r="I16" i="6"/>
  <c r="I21" i="6" s="1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F21" i="6" s="1"/>
  <c r="M14" i="6"/>
  <c r="M19" i="6" s="1"/>
  <c r="I14" i="6"/>
  <c r="I19" i="6" s="1"/>
  <c r="E14" i="6"/>
  <c r="E19" i="6" s="1"/>
  <c r="L14" i="6"/>
  <c r="L19" i="6" s="1"/>
  <c r="H14" i="6"/>
  <c r="D14" i="6"/>
  <c r="D19" i="6" s="1"/>
  <c r="K14" i="6"/>
  <c r="K19" i="6" s="1"/>
  <c r="G14" i="6"/>
  <c r="G19" i="6" s="1"/>
  <c r="J14" i="6"/>
  <c r="J19" i="6" s="1"/>
  <c r="F14" i="6"/>
  <c r="F19" i="6" s="1"/>
  <c r="AG15" i="6"/>
  <c r="AG20" i="6" s="1"/>
  <c r="AC15" i="6"/>
  <c r="AC20" i="6" s="1"/>
  <c r="Y15" i="6"/>
  <c r="Y20" i="6" s="1"/>
  <c r="U15" i="6"/>
  <c r="U20" i="6" s="1"/>
  <c r="Q15" i="6"/>
  <c r="AF15" i="6"/>
  <c r="AF20" i="6" s="1"/>
  <c r="AB15" i="6"/>
  <c r="AB20" i="6" s="1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O20" i="6" s="1"/>
  <c r="AD15" i="6"/>
  <c r="AD20" i="6" s="1"/>
  <c r="Z15" i="6"/>
  <c r="Z20" i="6" s="1"/>
  <c r="V15" i="6"/>
  <c r="V20" i="6" s="1"/>
  <c r="R15" i="6"/>
  <c r="R20" i="6" s="1"/>
  <c r="N15" i="6"/>
  <c r="N20" i="6" s="1"/>
  <c r="C15" i="6"/>
  <c r="B15" i="6"/>
  <c r="B20" i="6" s="1"/>
  <c r="C16" i="6"/>
  <c r="C21" i="6" s="1"/>
  <c r="B16" i="6"/>
  <c r="B21" i="6" s="1"/>
  <c r="M15" i="6"/>
  <c r="M20" i="6" s="1"/>
  <c r="I15" i="6"/>
  <c r="E15" i="6"/>
  <c r="E20" i="6" s="1"/>
  <c r="L15" i="6"/>
  <c r="L20" i="6" s="1"/>
  <c r="H15" i="6"/>
  <c r="H20" i="6" s="1"/>
  <c r="D15" i="6"/>
  <c r="D20" i="6" s="1"/>
  <c r="K15" i="6"/>
  <c r="K20" i="6" s="1"/>
  <c r="G15" i="6"/>
  <c r="G20" i="6" s="1"/>
  <c r="J15" i="6"/>
  <c r="J20" i="6" s="1"/>
  <c r="F15" i="6"/>
  <c r="C14" i="6"/>
  <c r="C19" i="6" s="1"/>
  <c r="B14" i="6"/>
  <c r="B19" i="6" s="1"/>
  <c r="AG16" i="6"/>
  <c r="AG21" i="6" s="1"/>
  <c r="AC16" i="6"/>
  <c r="AC21" i="6" s="1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P21" i="6" s="1"/>
  <c r="AF16" i="6"/>
  <c r="AF21" i="6" s="1"/>
  <c r="AE16" i="6"/>
  <c r="AA16" i="6"/>
  <c r="AA21" i="6" s="1"/>
  <c r="W16" i="6"/>
  <c r="W21" i="6" s="1"/>
  <c r="S16" i="6"/>
  <c r="S21" i="6" s="1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B37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J21" i="6"/>
  <c r="D21" i="6"/>
  <c r="AE21" i="6"/>
  <c r="C20" i="6"/>
  <c r="W19" i="6"/>
  <c r="AC19" i="6"/>
  <c r="AE19" i="6"/>
  <c r="V19" i="6"/>
  <c r="I20" i="6"/>
  <c r="Q20" i="6"/>
  <c r="T19" i="6"/>
  <c r="H19" i="6"/>
  <c r="Q19" i="6"/>
  <c r="F20" i="6"/>
  <c r="AG19" i="6"/>
  <c r="Y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<sst xmlns="http://schemas.openxmlformats.org/spreadsheetml/2006/main" count="1103" uniqueCount="524">
  <si>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</si>
  <si>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</si>
  <si>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</si>
  <si>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</si>
  <si>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</si>
  <si>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</si>
  <si>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</si>
  <si>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</si>
  <si>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</si>
  <si>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</si>
  <si>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</si>
  <si>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</si>
  <si>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</si>
  <si>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</si>
  <si>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</si>
  <si>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</si>
  <si>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</si>
  <si>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</si>
  <si>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</si>
  <si>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</si>
  <si>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</si>
  <si>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</si>
  <si>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</si>
  <si>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</si>
  <si>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</si>
  <si>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</si>
  <si>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</si>
  <si>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</si>
  <si>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</si>
  <si>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</si>
  <si>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</si>
  <si>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</si>
  <si>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</si>
  <si>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</si>
  <si>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</si>
  <si>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</si>
  <si>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</si>
  <si>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</si>
  <si>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</si>
  <si>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</si>
  <si>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</si>
  <si>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</si>
  <si>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</si>
  <si>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</si>
  <si>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</si>
  <si>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</si>
  <si>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</si>
  <si>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</si>
  <si>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</si>
  <si>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</si>
  <si>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</si>
  <si>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</si>
  <si>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</si>
  <si>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</si>
  <si>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</si>
  <si>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</si>
  <si>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</si>
  <si>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</si>
  <si>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</si>
  <si>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</si>
  <si>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</si>
  <si>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</si>
  <si>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</si>
  <si>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</si>
  <si>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</si>
  <si>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</si>
  <si>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</si>
  <si>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</si>
  <si>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</si>
  <si>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</si>
  <si>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</si>
  <si>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</si>
  <si>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</si>
  <si>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</si>
  <si>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</si>
  <si>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</si>
  <si>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</si>
  <si>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</si>
  <si>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</si>
  <si>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</si>
  <si>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</si>
  <si>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</si>
  <si>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</si>
  <si>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</si>
  <si>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</si>
  <si>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</si>
  <si>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</si>
  <si>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</si>
  <si>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</si>
  <si>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</si>
  <si>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</si>
  <si>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</si>
  <si>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</si>
  <si>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</si>
  <si>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</si>
  <si>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</si>
  <si>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</si>
  <si>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</si>
  <si>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</si>
  <si>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</si>
  <si>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</si>
  <si>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</si>
  <si>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</si>
  <si>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</si>
  <si>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</si>
  <si>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</si>
  <si>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</si>
  <si>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</si>
  <si>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</si>
  <si>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</si>
  <si>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</si>
  <si>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</si>
  <si>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</si>
  <si>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</si>
  <si>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</si>
  <si>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</si>
  <si>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</si>
  <si>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</si>
  <si>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</si>
  <si>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</si>
  <si>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</si>
  <si>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</si>
  <si>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</si>
  <si>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</si>
  <si>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</si>
  <si>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</si>
  <si>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</si>
  <si>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</si>
  <si>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</si>
  <si>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</si>
  <si>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</si>
  <si>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</si>
  <si>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</si>
  <si>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</si>
  <si>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</si>
  <si>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</si>
  <si>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</si>
  <si>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</si>
  <si>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</si>
  <si>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</si>
  <si>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</si>
  <si>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</si>
  <si>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</si>
  <si>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</si>
  <si>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</si>
  <si>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</si>
  <si>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</si>
  <si>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</si>
  <si>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</si>
  <si>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</si>
  <si>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</si>
  <si>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</si>
  <si>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</si>
  <si>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</si>
  <si>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</si>
  <si>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</si>
  <si>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</si>
  <si>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</si>
  <si>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</si>
  <si>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</si>
  <si>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</si>
  <si>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</si>
  <si>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</si>
  <si>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</si>
  <si>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</si>
  <si>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</si>
  <si>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</si>
  <si>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</si>
  <si>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</si>
  <si>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</si>
  <si>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</si>
  <si>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</si>
  <si>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</si>
  <si>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</si>
  <si>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</si>
  <si>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</si>
  <si>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</si>
  <si>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</si>
  <si>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</si>
  <si>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</si>
  <si>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</si>
  <si>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</si>
  <si>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</si>
  <si>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</si>
  <si>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</si>
  <si>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</si>
  <si>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</si>
  <si>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</si>
  <si>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</si>
  <si>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</si>
  <si>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</si>
  <si>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</si>
  <si>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</si>
  <si>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</si>
  <si>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</si>
  <si>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</si>
  <si>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</si>
  <si>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</si>
  <si>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</si>
  <si>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</si>
  <si>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</si>
  <si>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</si>
  <si>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</si>
  <si>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</si>
  <si>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</si>
  <si>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</si>
  <si>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</si>
  <si>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</si>
  <si>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</si>
  <si>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</si>
  <si>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</si>
  <si>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</si>
  <si>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</si>
  <si>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</si>
  <si>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</si>
  <si>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</si>
  <si>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</si>
  <si>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</si>
  <si>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</si>
  <si>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</si>
  <si>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</si>
  <si>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</si>
  <si>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</si>
  <si>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</si>
  <si>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</si>
  <si>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</si>
  <si>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</si>
  <si>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</si>
  <si>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</si>
  <si>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</si>
  <si>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</si>
  <si>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</si>
  <si>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</si>
  <si>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</si>
  <si>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</si>
  <si>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</si>
  <si>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</si>
  <si>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</si>
  <si>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</si>
  <si>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</si>
  <si>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</si>
  <si>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</si>
  <si>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</si>
  <si>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</si>
  <si>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</si>
  <si>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</si>
  <si>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</si>
  <si>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</si>
  <si>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</si>
  <si>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</si>
  <si>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</si>
  <si>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</si>
  <si>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</si>
  <si>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</si>
  <si>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</si>
  <si>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</si>
  <si>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</si>
  <si>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</si>
  <si>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</si>
  <si>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</si>
  <si>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</si>
  <si>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</si>
  <si>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</si>
  <si>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</si>
  <si>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</si>
  <si>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</si>
  <si>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</si>
  <si>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</si>
  <si>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</si>
  <si>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</si>
  <si>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</si>
  <si>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</si>
  <si>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</si>
  <si>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</si>
  <si>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</si>
  <si>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</si>
  <si>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</si>
  <si>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</si>
  <si>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</si>
  <si>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</si>
  <si>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</si>
  <si>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</si>
  <si>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</si>
  <si>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</si>
  <si>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</si>
  <si>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</si>
  <si>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</si>
  <si>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</si>
  <si>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</si>
  <si>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</si>
  <si>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</si>
  <si>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</si>
  <si>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</si>
  <si>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</si>
  <si>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</si>
  <si>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</si>
  <si>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</si>
  <si>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</si>
  <si>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</si>
  <si>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</si>
  <si>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</si>
  <si>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</si>
  <si>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</si>
  <si>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</si>
  <si>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</si>
  <si>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</si>
  <si>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</si>
  <si>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</si>
  <si>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</si>
  <si>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</si>
  <si>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</si>
  <si>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</si>
  <si>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</si>
  <si>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</si>
  <si>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</si>
  <si>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</si>
  <si>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</si>
  <si>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</si>
  <si>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</si>
  <si>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</si>
  <si>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</si>
  <si>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</si>
  <si>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</si>
  <si>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</si>
  <si>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</si>
  <si>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</si>
  <si>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</si>
  <si>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</si>
  <si>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</si>
  <si>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</si>
  <si>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</si>
  <si>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</si>
  <si>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</si>
  <si>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</si>
  <si>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</si>
  <si>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</si>
  <si>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</si>
  <si>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</si>
  <si>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</si>
  <si>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</si>
  <si>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</si>
  <si>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</si>
  <si>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</si>
  <si>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</si>
  <si>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</si>
  <si>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</si>
  <si>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</si>
  <si>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</si>
  <si>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</si>
  <si>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</si>
  <si>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</si>
  <si>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</si>
  <si>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</si>
  <si>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</si>
  <si>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</si>
  <si>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</si>
  <si>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</si>
  <si>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</si>
  <si>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</si>
  <si>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</si>
  <si>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</si>
  <si>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</si>
  <si>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</si>
  <si>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</si>
  <si>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</si>
  <si>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</si>
  <si>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</si>
  <si>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</si>
  <si>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</si>
  <si>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</si>
  <si>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</si>
  <si>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</si>
  <si>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</si>
  <si>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</si>
  <si>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</si>
  <si>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</si>
  <si>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</si>
  <si>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</si>
  <si>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</si>
  <si>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</si>
  <si>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</si>
  <si>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</si>
  <si>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</si>
  <si>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</si>
  <si>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</si>
  <si>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</si>
  <si>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</si>
  <si>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</si>
  <si>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</si>
  <si>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</si>
  <si>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</si>
  <si>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</si>
  <si>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</si>
  <si>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</si>
  <si>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</si>
  <si>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</si>
  <si>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</si>
  <si>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</si>
  <si>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</si>
  <si>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</si>
  <si>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</si>
  <si>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</si>
  <si>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</si>
  <si>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</si>
  <si>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</si>
  <si>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</si>
  <si>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</si>
  <si>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</si>
  <si>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</si>
  <si>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</si>
  <si>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</si>
  <si>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</si>
  <si>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</si>
  <si>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</si>
  <si>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</si>
  <si>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</si>
  <si>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</si>
  <si>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</si>
  <si>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</si>
  <si>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</si>
  <si>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</si>
  <si>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</si>
  <si>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</si>
  <si>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</si>
  <si>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</si>
  <si>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</si>
  <si>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</si>
  <si>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</si>
  <si>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</si>
  <si>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</si>
  <si>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</si>
  <si>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</si>
  <si>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</si>
  <si>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</si>
  <si>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</si>
  <si>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</si>
  <si>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</si>
  <si>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</si>
  <si>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</si>
  <si>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</si>
  <si>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</si>
  <si>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</si>
  <si>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</si>
  <si>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</si>
  <si>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</si>
  <si>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</si>
  <si>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</si>
  <si>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</si>
  <si>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</si>
  <si>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</si>
  <si>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</si>
  <si>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</si>
  <si>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</si>
  <si>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</si>
  <si>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</si>
  <si>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</si>
  <si>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</si>
  <si>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</si>
  <si>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</si>
  <si>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</si>
  <si>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</si>
  <si>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</si>
  <si>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</si>
  <si>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</si>
  <si>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</si>
  <si>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</si>
  <si>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</si>
  <si>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</si>
  <si>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</si>
  <si>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</si>
  <si>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</si>
  <si>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</si>
  <si>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</si>
  <si>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</si>
  <si>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</si>
  <si>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</si>
  <si>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</si>
  <si>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</si>
  <si>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</si>
  <si>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</si>
  <si>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</si>
  <si>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</si>
  <si>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</si>
  <si>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</si>
  <si>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</si>
  <si>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</si>
  <si>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</si>
  <si>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</si>
  <si>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</si>
  <si>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</si>
  <si>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</si>
  <si>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</si>
  <si>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</si>
  <si>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</si>
  <si>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</si>
  <si>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</si>
  <si>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</si>
  <si>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</si>
  <si>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</si>
  <si>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</si>
  <si>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</si>
  <si>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</si>
  <si>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</si>
  <si>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</si>
  <si>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</si>
  <si>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</si>
  <si>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</si>
  <si>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</si>
  <si>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</si>
  <si>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</si>
  <si>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</si>
  <si>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</si>
  <si>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</si>
  <si>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</si>
  <si>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</si>
  <si>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</si>
  <si>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</si>
  <si>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</si>
  <si>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</si>
  <si>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</si>
  <si>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</si>
  <si>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</si>
  <si>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</si>
  <si>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The EU EPS currently uses values from the US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</si>
</sst>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166" fontId="15" fillId="3" borderId="12" xfId="0" applyNumberFormat="1" applyFont="1" applyFill="1" applyBorder="1" applyAlignment="1">
      <alignment horizontal="center" vertical="top" wrapText="1"/>
    </xf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8" fillId="0" borderId="9" xfId="9" applyFont="1" applyFill="1" applyBorder="1" applyAlignment="1">
      <alignment wrapText="1"/>
    </xf>
    <xf numFmtId="0" fontId="0" fillId="0" borderId="0" xfId="0" applyFont="1"/>
  </cellXfs>
  <cellStyles count="11">
    <cellStyle name="Body: normal cell" xfId="7" xr:uid="{00000000-0005-0000-0000-000000000000}"/>
    <cellStyle name="Comma" xfId="1" builtinId="3"/>
    <cellStyle name="Font: Calibri, 9pt regular" xfId="10" xr:uid="{00000000-0005-0000-0000-000002000000}"/>
    <cellStyle name="Footnotes: top row" xfId="9" xr:uid="{00000000-0005-0000-0000-000003000000}"/>
    <cellStyle name="Header: bottom row" xfId="6" xr:uid="{00000000-0005-0000-0000-000004000000}"/>
    <cellStyle name="Header: top rows" xfId="5" xr:uid="{00000000-0005-0000-0000-000005000000}"/>
    <cellStyle name="Hyperlink" xfId="3" builtinId="8"/>
    <cellStyle name="Normal" xfId="0" builtinId="0"/>
    <cellStyle name="Parent row" xfId="8" xr:uid="{00000000-0005-0000-0000-000008000000}"/>
    <cellStyle name="Percent" xfId="2" builtinId="5"/>
    <cellStyle name="Table title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13" workbookViewId="0">
      <selection activeCell="B24" sqref="B24"/>
    </sheetView>
  </sheetViews>
  <sheetFormatPr defaultRowHeight="14.25" x14ac:dyDescent="0.45"/>
  <cols>
    <col min="1" max="1" width="13.265625" customWidth="1"/>
    <col min="2" max="2" width="69.3984375" customWidth="1"/>
    <col min="4" max="4" width="61.86328125" customWidth="1"/>
  </cols>
  <sheetData>
    <row r="1" spans="1:4" x14ac:dyDescent="0.45">
      <c r="A1" s="1" t="s">
        <v>508</v>
      </c>
    </row>
    <row r="3" spans="1:4" x14ac:dyDescent="0.45">
      <c r="A3" s="1" t="s">
        <v>467</v>
      </c>
      <c r="B3" s="23" t="s">
        <v>469</v>
      </c>
      <c r="D3" s="23" t="s">
        <v>477</v>
      </c>
    </row>
    <row r="4" spans="1:4" x14ac:dyDescent="0.45">
      <c r="B4" t="s">
        <v>468</v>
      </c>
      <c r="D4" t="s">
        <v>478</v>
      </c>
    </row>
    <row r="5" spans="1:4" x14ac:dyDescent="0.45">
      <c r="B5" s="2">
        <v>2018</v>
      </c>
      <c r="D5" s="2">
        <v>2018</v>
      </c>
    </row>
    <row r="6" spans="1:4" x14ac:dyDescent="0.45">
      <c r="B6" t="s">
        <v>470</v>
      </c>
      <c r="D6" t="s">
        <v>479</v>
      </c>
    </row>
    <row r="7" spans="1:4" x14ac:dyDescent="0.45">
      <c r="B7" s="3" t="s">
        <v>471</v>
      </c>
      <c r="D7" s="3" t="s">
        <v>480</v>
      </c>
    </row>
    <row r="8" spans="1:4" x14ac:dyDescent="0.45">
      <c r="B8" t="s">
        <v>472</v>
      </c>
      <c r="D8" t="s">
        <v>481</v>
      </c>
    </row>
    <row r="10" spans="1:4" x14ac:dyDescent="0.45">
      <c r="B10" s="23" t="s">
        <v>473</v>
      </c>
      <c r="D10" s="23" t="s">
        <v>488</v>
      </c>
    </row>
    <row r="11" spans="1:4" x14ac:dyDescent="0.45">
      <c r="B11" t="s">
        <v>468</v>
      </c>
      <c r="D11" t="s">
        <v>478</v>
      </c>
    </row>
    <row r="12" spans="1:4" x14ac:dyDescent="0.45">
      <c r="B12" s="2">
        <v>2020</v>
      </c>
      <c r="D12" s="2">
        <v>2018</v>
      </c>
    </row>
    <row r="13" spans="1:4" x14ac:dyDescent="0.45">
      <c r="B13" t="s">
        <v>474</v>
      </c>
      <c r="D13" t="s">
        <v>491</v>
      </c>
    </row>
    <row r="14" spans="1:4" x14ac:dyDescent="0.45">
      <c r="B14" s="3" t="s">
        <v>476</v>
      </c>
      <c r="D14" s="3" t="s">
        <v>489</v>
      </c>
    </row>
    <row r="15" spans="1:4" x14ac:dyDescent="0.45">
      <c r="B15" t="s">
        <v>475</v>
      </c>
      <c r="D15" t="s">
        <v>490</v>
      </c>
    </row>
    <row r="17" spans="1:1" x14ac:dyDescent="0.45">
      <c r="A17" s="1" t="s">
        <v>482</v>
      </c>
    </row>
    <row r="18" spans="1:1" x14ac:dyDescent="0.45">
      <c r="A18" s="169" t="s">
        <v>523</v>
      </c>
    </row>
    <row r="19" spans="1:1" x14ac:dyDescent="0.45">
      <c r="A19" s="1"/>
    </row>
    <row r="20" spans="1:1" x14ac:dyDescent="0.45">
      <c r="A20" t="s">
        <v>505</v>
      </c>
    </row>
    <row r="21" spans="1:1" x14ac:dyDescent="0.45">
      <c r="A21" t="s">
        <v>506</v>
      </c>
    </row>
    <row r="23" spans="1:1" x14ac:dyDescent="0.45">
      <c r="A23" s="1" t="s">
        <v>507</v>
      </c>
    </row>
    <row r="24" spans="1:1" x14ac:dyDescent="0.45">
      <c r="A24" t="s">
        <v>483</v>
      </c>
    </row>
    <row r="25" spans="1:1" x14ac:dyDescent="0.45">
      <c r="A25" t="s">
        <v>484</v>
      </c>
    </row>
    <row r="26" spans="1:1" x14ac:dyDescent="0.45">
      <c r="A26" t="s">
        <v>485</v>
      </c>
    </row>
    <row r="27" spans="1:1" x14ac:dyDescent="0.45">
      <c r="A27" t="s">
        <v>486</v>
      </c>
    </row>
    <row r="29" spans="1:1" x14ac:dyDescent="0.45">
      <c r="A29" t="s">
        <v>487</v>
      </c>
    </row>
    <row r="30" spans="1:1" x14ac:dyDescent="0.45">
      <c r="A30" t="s">
        <v>492</v>
      </c>
    </row>
    <row r="31" spans="1:1" x14ac:dyDescent="0.45">
      <c r="A31" t="s">
        <v>493</v>
      </c>
    </row>
    <row r="32" spans="1:1" x14ac:dyDescent="0.45">
      <c r="A32" t="s">
        <v>494</v>
      </c>
    </row>
    <row r="34" spans="1:1" x14ac:dyDescent="0.45">
      <c r="A34" t="s">
        <v>518</v>
      </c>
    </row>
    <row r="35" spans="1:1" x14ac:dyDescent="0.45">
      <c r="A35" t="s">
        <v>519</v>
      </c>
    </row>
    <row r="36" spans="1:1" x14ac:dyDescent="0.45">
      <c r="A36" t="s">
        <v>520</v>
      </c>
    </row>
    <row r="37" spans="1:1" x14ac:dyDescent="0.45">
      <c r="A37" t="s">
        <v>521</v>
      </c>
    </row>
    <row r="38" spans="1:1" x14ac:dyDescent="0.45">
      <c r="A38" t="s">
        <v>517</v>
      </c>
    </row>
    <row r="40" spans="1:1" x14ac:dyDescent="0.45">
      <c r="A40" t="s">
        <v>495</v>
      </c>
    </row>
    <row r="41" spans="1:1" x14ac:dyDescent="0.45">
      <c r="A41" t="s">
        <v>496</v>
      </c>
    </row>
    <row r="42" spans="1:1" x14ac:dyDescent="0.45">
      <c r="A42" t="s">
        <v>497</v>
      </c>
    </row>
    <row r="44" spans="1:1" x14ac:dyDescent="0.45">
      <c r="A44" t="s">
        <v>498</v>
      </c>
    </row>
    <row r="45" spans="1:1" x14ac:dyDescent="0.45">
      <c r="A45" t="s">
        <v>499</v>
      </c>
    </row>
    <row r="46" spans="1:1" x14ac:dyDescent="0.45">
      <c r="A46" t="s">
        <v>500</v>
      </c>
    </row>
    <row r="47" spans="1:1" x14ac:dyDescent="0.45">
      <c r="A47" t="s">
        <v>501</v>
      </c>
    </row>
    <row r="49" spans="1:1" x14ac:dyDescent="0.45">
      <c r="A49" t="s">
        <v>502</v>
      </c>
    </row>
    <row r="51" spans="1:1" x14ac:dyDescent="0.45">
      <c r="A51" t="s">
        <v>503</v>
      </c>
    </row>
    <row r="52" spans="1:1" x14ac:dyDescent="0.45">
      <c r="A52" t="s">
        <v>504</v>
      </c>
    </row>
    <row r="54" spans="1:1" x14ac:dyDescent="0.45">
      <c r="A54" s="1" t="s">
        <v>454</v>
      </c>
    </row>
    <row r="55" spans="1:1" x14ac:dyDescent="0.45">
      <c r="A55">
        <v>0.93665959530026111</v>
      </c>
    </row>
    <row r="56" spans="1:1" x14ac:dyDescent="0.45">
      <c r="A56" s="1" t="s">
        <v>455</v>
      </c>
    </row>
    <row r="57" spans="1:1" x14ac:dyDescent="0.45">
      <c r="A57">
        <v>0.95661376543184151</v>
      </c>
    </row>
  </sheetData>
  <hyperlinks>
    <hyperlink ref="B7" r:id="rId1" xr:uid="{00000000-0004-0000-0000-000000000000}"/>
    <hyperlink ref="B14" r:id="rId2" xr:uid="{00000000-0004-0000-0000-000001000000}"/>
    <hyperlink ref="D7" r:id="rId3" xr:uid="{00000000-0004-0000-0000-000002000000}"/>
    <hyperlink ref="D14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1.1184671093167476E-4</v>
      </c>
      <c r="C3" s="138">
        <f t="shared" ref="C3:AG3" si="0">C4</f>
        <v>1.0884364260412047E-4</v>
      </c>
      <c r="D3" s="138">
        <f t="shared" si="0"/>
        <v>1.0718889836402444E-4</v>
      </c>
      <c r="E3" s="138">
        <f t="shared" si="0"/>
        <v>1.0553415412392782E-4</v>
      </c>
      <c r="F3" s="138">
        <f t="shared" si="0"/>
        <v>1.0387940988383179E-4</v>
      </c>
      <c r="G3" s="138">
        <f t="shared" si="0"/>
        <v>1.0222466564373579E-4</v>
      </c>
      <c r="H3" s="138">
        <f t="shared" si="0"/>
        <v>1.0056992140363913E-4</v>
      </c>
      <c r="I3" s="138">
        <f t="shared" si="0"/>
        <v>9.8915177163543138E-5</v>
      </c>
      <c r="J3" s="138">
        <f t="shared" si="0"/>
        <v>9.7260432923446482E-5</v>
      </c>
      <c r="K3" s="138">
        <f t="shared" si="0"/>
        <v>9.5605688683350463E-5</v>
      </c>
      <c r="L3" s="138">
        <f t="shared" si="0"/>
        <v>9.3950944443254431E-5</v>
      </c>
      <c r="M3" s="138">
        <f t="shared" si="0"/>
        <v>9.2296200203157816E-5</v>
      </c>
      <c r="N3" s="138">
        <f t="shared" si="0"/>
        <v>9.0679216613890823E-5</v>
      </c>
      <c r="O3" s="138">
        <f t="shared" si="0"/>
        <v>8.9812174085886264E-5</v>
      </c>
      <c r="P3" s="138">
        <f t="shared" si="0"/>
        <v>8.8945131557881704E-5</v>
      </c>
      <c r="Q3" s="138">
        <f t="shared" si="0"/>
        <v>8.8078089029877145E-5</v>
      </c>
      <c r="R3" s="138">
        <f t="shared" si="0"/>
        <v>8.7211046501872586E-5</v>
      </c>
      <c r="S3" s="138">
        <f t="shared" si="0"/>
        <v>8.6344003973868027E-5</v>
      </c>
      <c r="T3" s="138">
        <f t="shared" si="0"/>
        <v>8.5476961445863468E-5</v>
      </c>
      <c r="U3" s="138">
        <f t="shared" si="0"/>
        <v>8.4609918917858909E-5</v>
      </c>
      <c r="V3" s="138">
        <f t="shared" si="0"/>
        <v>8.3742876389854363E-5</v>
      </c>
      <c r="W3" s="138">
        <f t="shared" si="0"/>
        <v>8.2875833861849478E-5</v>
      </c>
      <c r="X3" s="138">
        <f t="shared" si="0"/>
        <v>8.2008791333844919E-5</v>
      </c>
      <c r="Y3" s="138">
        <f t="shared" si="0"/>
        <v>8.114174880584036E-5</v>
      </c>
      <c r="Z3" s="138">
        <f t="shared" si="0"/>
        <v>8.0274706277835801E-5</v>
      </c>
      <c r="AA3" s="138">
        <f t="shared" si="0"/>
        <v>7.9407663749831255E-5</v>
      </c>
      <c r="AB3" s="138">
        <f t="shared" si="0"/>
        <v>7.8540621221826696E-5</v>
      </c>
      <c r="AC3" s="138">
        <f t="shared" si="0"/>
        <v>7.7673578693822137E-5</v>
      </c>
      <c r="AD3" s="138">
        <f t="shared" si="0"/>
        <v>7.6806536165817578E-5</v>
      </c>
      <c r="AE3" s="138">
        <f t="shared" si="0"/>
        <v>7.5939493637813019E-5</v>
      </c>
      <c r="AF3" s="138">
        <f t="shared" si="0"/>
        <v>7.5072451109808459E-5</v>
      </c>
      <c r="AG3" s="138">
        <f t="shared" si="0"/>
        <v>7.42054085818039E-5</v>
      </c>
    </row>
    <row r="4" spans="1:35" x14ac:dyDescent="0.45">
      <c r="A4" s="1" t="s">
        <v>14</v>
      </c>
      <c r="B4" s="123">
        <f>Calculations!B58</f>
        <v>1.1184671093167476E-4</v>
      </c>
      <c r="C4" s="123">
        <f>Calculations!C58</f>
        <v>1.0884364260412047E-4</v>
      </c>
      <c r="D4" s="123">
        <f>Calculations!D58</f>
        <v>1.0718889836402444E-4</v>
      </c>
      <c r="E4" s="123">
        <f>Calculations!E58</f>
        <v>1.0553415412392782E-4</v>
      </c>
      <c r="F4" s="123">
        <f>Calculations!F58</f>
        <v>1.0387940988383179E-4</v>
      </c>
      <c r="G4" s="123">
        <f>Calculations!G58</f>
        <v>1.0222466564373579E-4</v>
      </c>
      <c r="H4" s="123">
        <f>Calculations!H58</f>
        <v>1.0056992140363913E-4</v>
      </c>
      <c r="I4" s="123">
        <f>Calculations!I58</f>
        <v>9.8915177163543138E-5</v>
      </c>
      <c r="J4" s="123">
        <f>Calculations!J58</f>
        <v>9.7260432923446482E-5</v>
      </c>
      <c r="K4" s="123">
        <f>Calculations!K58</f>
        <v>9.5605688683350463E-5</v>
      </c>
      <c r="L4" s="123">
        <f>Calculations!L58</f>
        <v>9.3950944443254431E-5</v>
      </c>
      <c r="M4" s="123">
        <f>Calculations!M58</f>
        <v>9.2296200203157816E-5</v>
      </c>
      <c r="N4" s="123">
        <f>Calculations!N58</f>
        <v>9.0679216613890823E-5</v>
      </c>
      <c r="O4" s="123">
        <f>Calculations!O58</f>
        <v>8.9812174085886264E-5</v>
      </c>
      <c r="P4" s="123">
        <f>Calculations!P58</f>
        <v>8.8945131557881704E-5</v>
      </c>
      <c r="Q4" s="123">
        <f>Calculations!Q58</f>
        <v>8.8078089029877145E-5</v>
      </c>
      <c r="R4" s="123">
        <f>Calculations!R58</f>
        <v>8.7211046501872586E-5</v>
      </c>
      <c r="S4" s="123">
        <f>Calculations!S58</f>
        <v>8.6344003973868027E-5</v>
      </c>
      <c r="T4" s="123">
        <f>Calculations!T58</f>
        <v>8.5476961445863468E-5</v>
      </c>
      <c r="U4" s="123">
        <f>Calculations!U58</f>
        <v>8.4609918917858909E-5</v>
      </c>
      <c r="V4" s="123">
        <f>Calculations!V58</f>
        <v>8.3742876389854363E-5</v>
      </c>
      <c r="W4" s="123">
        <f>Calculations!W58</f>
        <v>8.2875833861849478E-5</v>
      </c>
      <c r="X4" s="123">
        <f>Calculations!X58</f>
        <v>8.2008791333844919E-5</v>
      </c>
      <c r="Y4" s="123">
        <f>Calculations!Y58</f>
        <v>8.114174880584036E-5</v>
      </c>
      <c r="Z4" s="123">
        <f>Calculations!Z58</f>
        <v>8.0274706277835801E-5</v>
      </c>
      <c r="AA4" s="123">
        <f>Calculations!AA58</f>
        <v>7.9407663749831255E-5</v>
      </c>
      <c r="AB4" s="123">
        <f>Calculations!AB58</f>
        <v>7.8540621221826696E-5</v>
      </c>
      <c r="AC4" s="123">
        <f>Calculations!AC58</f>
        <v>7.7673578693822137E-5</v>
      </c>
      <c r="AD4" s="123">
        <f>Calculations!AD58</f>
        <v>7.6806536165817578E-5</v>
      </c>
      <c r="AE4" s="123">
        <f>Calculations!AE58</f>
        <v>7.5939493637813019E-5</v>
      </c>
      <c r="AF4" s="123">
        <f>Calculations!AF58</f>
        <v>7.5072451109808459E-5</v>
      </c>
      <c r="AG4" s="123">
        <f>Calculations!AG58</f>
        <v>7.42054085818039E-5</v>
      </c>
    </row>
    <row r="5" spans="1:35" x14ac:dyDescent="0.45">
      <c r="A5" s="1" t="s">
        <v>511</v>
      </c>
      <c r="B5" s="123">
        <f>Calculations!B59</f>
        <v>9.6977507167811454E-5</v>
      </c>
      <c r="C5" s="123">
        <f>Calculations!C59</f>
        <v>9.3974438840257161E-5</v>
      </c>
      <c r="D5" s="123">
        <f>Calculations!D59</f>
        <v>9.2336401570682338E-5</v>
      </c>
      <c r="E5" s="123">
        <f>Calculations!E59</f>
        <v>9.0698364301106905E-5</v>
      </c>
      <c r="F5" s="123">
        <f>Calculations!F59</f>
        <v>8.9060327031532081E-5</v>
      </c>
      <c r="G5" s="123">
        <f>Calculations!G59</f>
        <v>8.7422289761957258E-5</v>
      </c>
      <c r="H5" s="123">
        <f>Calculations!H59</f>
        <v>8.5784252492381797E-5</v>
      </c>
      <c r="I5" s="123">
        <f>Calculations!I59</f>
        <v>8.4146215222807001E-5</v>
      </c>
      <c r="J5" s="123">
        <f>Calculations!J59</f>
        <v>8.250817795323154E-5</v>
      </c>
      <c r="K5" s="123">
        <f>Calculations!K59</f>
        <v>8.0870140683656717E-5</v>
      </c>
      <c r="L5" s="123">
        <f>Calculations!L59</f>
        <v>7.9232103414081893E-5</v>
      </c>
      <c r="M5" s="123">
        <f>Calculations!M59</f>
        <v>7.759406614450646E-5</v>
      </c>
      <c r="N5" s="123">
        <f>Calculations!N59</f>
        <v>7.5977082555239467E-5</v>
      </c>
      <c r="O5" s="123">
        <f>Calculations!O59</f>
        <v>7.5110040027234908E-5</v>
      </c>
      <c r="P5" s="123">
        <f>Calculations!P59</f>
        <v>7.4242997499230349E-5</v>
      </c>
      <c r="Q5" s="123">
        <f>Calculations!Q59</f>
        <v>7.337595497122579E-5</v>
      </c>
      <c r="R5" s="123">
        <f>Calculations!R59</f>
        <v>7.2508912443221231E-5</v>
      </c>
      <c r="S5" s="123">
        <f>Calculations!S59</f>
        <v>7.1641869915216671E-5</v>
      </c>
      <c r="T5" s="123">
        <f>Calculations!T59</f>
        <v>7.0774827387212112E-5</v>
      </c>
      <c r="U5" s="123">
        <f>Calculations!U59</f>
        <v>6.9907784859207553E-5</v>
      </c>
      <c r="V5" s="123">
        <f>Calculations!V59</f>
        <v>6.9040742331203007E-5</v>
      </c>
      <c r="W5" s="123">
        <f>Calculations!W59</f>
        <v>6.8173699803198123E-5</v>
      </c>
      <c r="X5" s="123">
        <f>Calculations!X59</f>
        <v>6.7306657275193564E-5</v>
      </c>
      <c r="Y5" s="123">
        <f>Calculations!Y59</f>
        <v>6.6439614747189005E-5</v>
      </c>
      <c r="Z5" s="123">
        <f>Calculations!Z59</f>
        <v>6.5572572219184445E-5</v>
      </c>
      <c r="AA5" s="123">
        <f>Calculations!AA59</f>
        <v>6.47055296911799E-5</v>
      </c>
      <c r="AB5" s="123">
        <f>Calculations!AB59</f>
        <v>6.3838487163175341E-5</v>
      </c>
      <c r="AC5" s="123">
        <f>Calculations!AC59</f>
        <v>6.2971444635170781E-5</v>
      </c>
      <c r="AD5" s="123">
        <f>Calculations!AD59</f>
        <v>6.2104402107166222E-5</v>
      </c>
      <c r="AE5" s="123">
        <f>Calculations!AE59</f>
        <v>6.1237359579161663E-5</v>
      </c>
      <c r="AF5" s="123">
        <f>Calculations!AF59</f>
        <v>6.0370317051157097E-5</v>
      </c>
      <c r="AG5" s="123">
        <f>Calculations!AG59</f>
        <v>5.9503274523152538E-5</v>
      </c>
    </row>
    <row r="6" spans="1:35" x14ac:dyDescent="0.45">
      <c r="A6" s="1" t="s">
        <v>512</v>
      </c>
      <c r="B6" s="138">
        <f>B4</f>
        <v>1.1184671093167476E-4</v>
      </c>
      <c r="C6" s="138">
        <f t="shared" ref="C6:AG6" si="1">C4</f>
        <v>1.0884364260412047E-4</v>
      </c>
      <c r="D6" s="138">
        <f t="shared" si="1"/>
        <v>1.0718889836402444E-4</v>
      </c>
      <c r="E6" s="138">
        <f t="shared" si="1"/>
        <v>1.0553415412392782E-4</v>
      </c>
      <c r="F6" s="138">
        <f t="shared" si="1"/>
        <v>1.0387940988383179E-4</v>
      </c>
      <c r="G6" s="138">
        <f t="shared" si="1"/>
        <v>1.0222466564373579E-4</v>
      </c>
      <c r="H6" s="138">
        <f t="shared" si="1"/>
        <v>1.0056992140363913E-4</v>
      </c>
      <c r="I6" s="138">
        <f t="shared" si="1"/>
        <v>9.8915177163543138E-5</v>
      </c>
      <c r="J6" s="138">
        <f t="shared" si="1"/>
        <v>9.7260432923446482E-5</v>
      </c>
      <c r="K6" s="138">
        <f t="shared" si="1"/>
        <v>9.5605688683350463E-5</v>
      </c>
      <c r="L6" s="138">
        <f t="shared" si="1"/>
        <v>9.3950944443254431E-5</v>
      </c>
      <c r="M6" s="138">
        <f t="shared" si="1"/>
        <v>9.2296200203157816E-5</v>
      </c>
      <c r="N6" s="138">
        <f t="shared" si="1"/>
        <v>9.0679216613890823E-5</v>
      </c>
      <c r="O6" s="138">
        <f t="shared" si="1"/>
        <v>8.9812174085886264E-5</v>
      </c>
      <c r="P6" s="138">
        <f t="shared" si="1"/>
        <v>8.8945131557881704E-5</v>
      </c>
      <c r="Q6" s="138">
        <f t="shared" si="1"/>
        <v>8.8078089029877145E-5</v>
      </c>
      <c r="R6" s="138">
        <f t="shared" si="1"/>
        <v>8.7211046501872586E-5</v>
      </c>
      <c r="S6" s="138">
        <f t="shared" si="1"/>
        <v>8.6344003973868027E-5</v>
      </c>
      <c r="T6" s="138">
        <f t="shared" si="1"/>
        <v>8.5476961445863468E-5</v>
      </c>
      <c r="U6" s="138">
        <f t="shared" si="1"/>
        <v>8.4609918917858909E-5</v>
      </c>
      <c r="V6" s="138">
        <f t="shared" si="1"/>
        <v>8.3742876389854363E-5</v>
      </c>
      <c r="W6" s="138">
        <f t="shared" si="1"/>
        <v>8.2875833861849478E-5</v>
      </c>
      <c r="X6" s="138">
        <f t="shared" si="1"/>
        <v>8.2008791333844919E-5</v>
      </c>
      <c r="Y6" s="138">
        <f t="shared" si="1"/>
        <v>8.114174880584036E-5</v>
      </c>
      <c r="Z6" s="138">
        <f t="shared" si="1"/>
        <v>8.0274706277835801E-5</v>
      </c>
      <c r="AA6" s="138">
        <f t="shared" si="1"/>
        <v>7.9407663749831255E-5</v>
      </c>
      <c r="AB6" s="138">
        <f t="shared" si="1"/>
        <v>7.8540621221826696E-5</v>
      </c>
      <c r="AC6" s="138">
        <f t="shared" si="1"/>
        <v>7.7673578693822137E-5</v>
      </c>
      <c r="AD6" s="138">
        <f t="shared" si="1"/>
        <v>7.6806536165817578E-5</v>
      </c>
      <c r="AE6" s="138">
        <f t="shared" si="1"/>
        <v>7.5939493637813019E-5</v>
      </c>
      <c r="AF6" s="138">
        <f t="shared" si="1"/>
        <v>7.5072451109808459E-5</v>
      </c>
      <c r="AG6" s="138">
        <f t="shared" si="1"/>
        <v>7.42054085818039E-5</v>
      </c>
    </row>
    <row r="7" spans="1:35" x14ac:dyDescent="0.45">
      <c r="A7" s="1" t="s">
        <v>399</v>
      </c>
      <c r="B7" s="138">
        <f>B5</f>
        <v>9.6977507167811454E-5</v>
      </c>
      <c r="C7" s="138">
        <f t="shared" ref="C7:AG7" si="2">C5</f>
        <v>9.3974438840257161E-5</v>
      </c>
      <c r="D7" s="138">
        <f t="shared" si="2"/>
        <v>9.2336401570682338E-5</v>
      </c>
      <c r="E7" s="138">
        <f t="shared" si="2"/>
        <v>9.0698364301106905E-5</v>
      </c>
      <c r="F7" s="138">
        <f t="shared" si="2"/>
        <v>8.9060327031532081E-5</v>
      </c>
      <c r="G7" s="138">
        <f t="shared" si="2"/>
        <v>8.7422289761957258E-5</v>
      </c>
      <c r="H7" s="138">
        <f t="shared" si="2"/>
        <v>8.5784252492381797E-5</v>
      </c>
      <c r="I7" s="138">
        <f t="shared" si="2"/>
        <v>8.4146215222807001E-5</v>
      </c>
      <c r="J7" s="138">
        <f t="shared" si="2"/>
        <v>8.250817795323154E-5</v>
      </c>
      <c r="K7" s="138">
        <f t="shared" si="2"/>
        <v>8.0870140683656717E-5</v>
      </c>
      <c r="L7" s="138">
        <f t="shared" si="2"/>
        <v>7.9232103414081893E-5</v>
      </c>
      <c r="M7" s="138">
        <f t="shared" si="2"/>
        <v>7.759406614450646E-5</v>
      </c>
      <c r="N7" s="138">
        <f t="shared" si="2"/>
        <v>7.5977082555239467E-5</v>
      </c>
      <c r="O7" s="138">
        <f t="shared" si="2"/>
        <v>7.5110040027234908E-5</v>
      </c>
      <c r="P7" s="138">
        <f t="shared" si="2"/>
        <v>7.4242997499230349E-5</v>
      </c>
      <c r="Q7" s="138">
        <f t="shared" si="2"/>
        <v>7.337595497122579E-5</v>
      </c>
      <c r="R7" s="138">
        <f t="shared" si="2"/>
        <v>7.2508912443221231E-5</v>
      </c>
      <c r="S7" s="138">
        <f t="shared" si="2"/>
        <v>7.1641869915216671E-5</v>
      </c>
      <c r="T7" s="138">
        <f t="shared" si="2"/>
        <v>7.0774827387212112E-5</v>
      </c>
      <c r="U7" s="138">
        <f t="shared" si="2"/>
        <v>6.9907784859207553E-5</v>
      </c>
      <c r="V7" s="138">
        <f t="shared" si="2"/>
        <v>6.9040742331203007E-5</v>
      </c>
      <c r="W7" s="138">
        <f t="shared" si="2"/>
        <v>6.8173699803198123E-5</v>
      </c>
      <c r="X7" s="138">
        <f t="shared" si="2"/>
        <v>6.7306657275193564E-5</v>
      </c>
      <c r="Y7" s="138">
        <f t="shared" si="2"/>
        <v>6.6439614747189005E-5</v>
      </c>
      <c r="Z7" s="138">
        <f t="shared" si="2"/>
        <v>6.5572572219184445E-5</v>
      </c>
      <c r="AA7" s="138">
        <f t="shared" si="2"/>
        <v>6.47055296911799E-5</v>
      </c>
      <c r="AB7" s="138">
        <f t="shared" si="2"/>
        <v>6.3838487163175341E-5</v>
      </c>
      <c r="AC7" s="138">
        <f t="shared" si="2"/>
        <v>6.2971444635170781E-5</v>
      </c>
      <c r="AD7" s="138">
        <f t="shared" si="2"/>
        <v>6.2104402107166222E-5</v>
      </c>
      <c r="AE7" s="138">
        <f t="shared" si="2"/>
        <v>6.1237359579161663E-5</v>
      </c>
      <c r="AF7" s="138">
        <f t="shared" si="2"/>
        <v>6.0370317051157097E-5</v>
      </c>
      <c r="AG7" s="138">
        <f t="shared" si="2"/>
        <v>5.9503274523152538E-5</v>
      </c>
    </row>
    <row r="8" spans="1:35" x14ac:dyDescent="0.45">
      <c r="A8" s="1" t="s">
        <v>513</v>
      </c>
      <c r="B8" s="138">
        <f>B5</f>
        <v>9.6977507167811454E-5</v>
      </c>
      <c r="C8" s="138">
        <f t="shared" ref="C8:AG8" si="3">C5</f>
        <v>9.3974438840257161E-5</v>
      </c>
      <c r="D8" s="138">
        <f t="shared" si="3"/>
        <v>9.2336401570682338E-5</v>
      </c>
      <c r="E8" s="138">
        <f t="shared" si="3"/>
        <v>9.0698364301106905E-5</v>
      </c>
      <c r="F8" s="138">
        <f t="shared" si="3"/>
        <v>8.9060327031532081E-5</v>
      </c>
      <c r="G8" s="138">
        <f t="shared" si="3"/>
        <v>8.7422289761957258E-5</v>
      </c>
      <c r="H8" s="138">
        <f t="shared" si="3"/>
        <v>8.5784252492381797E-5</v>
      </c>
      <c r="I8" s="138">
        <f t="shared" si="3"/>
        <v>8.4146215222807001E-5</v>
      </c>
      <c r="J8" s="138">
        <f t="shared" si="3"/>
        <v>8.250817795323154E-5</v>
      </c>
      <c r="K8" s="138">
        <f t="shared" si="3"/>
        <v>8.0870140683656717E-5</v>
      </c>
      <c r="L8" s="138">
        <f t="shared" si="3"/>
        <v>7.9232103414081893E-5</v>
      </c>
      <c r="M8" s="138">
        <f t="shared" si="3"/>
        <v>7.759406614450646E-5</v>
      </c>
      <c r="N8" s="138">
        <f t="shared" si="3"/>
        <v>7.5977082555239467E-5</v>
      </c>
      <c r="O8" s="138">
        <f t="shared" si="3"/>
        <v>7.5110040027234908E-5</v>
      </c>
      <c r="P8" s="138">
        <f t="shared" si="3"/>
        <v>7.4242997499230349E-5</v>
      </c>
      <c r="Q8" s="138">
        <f t="shared" si="3"/>
        <v>7.337595497122579E-5</v>
      </c>
      <c r="R8" s="138">
        <f t="shared" si="3"/>
        <v>7.2508912443221231E-5</v>
      </c>
      <c r="S8" s="138">
        <f t="shared" si="3"/>
        <v>7.1641869915216671E-5</v>
      </c>
      <c r="T8" s="138">
        <f t="shared" si="3"/>
        <v>7.0774827387212112E-5</v>
      </c>
      <c r="U8" s="138">
        <f t="shared" si="3"/>
        <v>6.9907784859207553E-5</v>
      </c>
      <c r="V8" s="138">
        <f t="shared" si="3"/>
        <v>6.9040742331203007E-5</v>
      </c>
      <c r="W8" s="138">
        <f t="shared" si="3"/>
        <v>6.8173699803198123E-5</v>
      </c>
      <c r="X8" s="138">
        <f t="shared" si="3"/>
        <v>6.7306657275193564E-5</v>
      </c>
      <c r="Y8" s="138">
        <f t="shared" si="3"/>
        <v>6.6439614747189005E-5</v>
      </c>
      <c r="Z8" s="138">
        <f t="shared" si="3"/>
        <v>6.5572572219184445E-5</v>
      </c>
      <c r="AA8" s="138">
        <f t="shared" si="3"/>
        <v>6.47055296911799E-5</v>
      </c>
      <c r="AB8" s="138">
        <f t="shared" si="3"/>
        <v>6.3838487163175341E-5</v>
      </c>
      <c r="AC8" s="138">
        <f t="shared" si="3"/>
        <v>6.2971444635170781E-5</v>
      </c>
      <c r="AD8" s="138">
        <f t="shared" si="3"/>
        <v>6.2104402107166222E-5</v>
      </c>
      <c r="AE8" s="138">
        <f t="shared" si="3"/>
        <v>6.1237359579161663E-5</v>
      </c>
      <c r="AF8" s="138">
        <f t="shared" si="3"/>
        <v>6.0370317051157097E-5</v>
      </c>
      <c r="AG8" s="138">
        <f t="shared" si="3"/>
        <v>5.9503274523152538E-5</v>
      </c>
    </row>
    <row r="9" spans="1:35" x14ac:dyDescent="0.45">
      <c r="A9" s="1" t="s">
        <v>514</v>
      </c>
      <c r="B9" s="138">
        <f>B5</f>
        <v>9.6977507167811454E-5</v>
      </c>
      <c r="C9" s="138">
        <f t="shared" ref="C9:AG9" si="4">C5</f>
        <v>9.3974438840257161E-5</v>
      </c>
      <c r="D9" s="138">
        <f t="shared" si="4"/>
        <v>9.2336401570682338E-5</v>
      </c>
      <c r="E9" s="138">
        <f t="shared" si="4"/>
        <v>9.0698364301106905E-5</v>
      </c>
      <c r="F9" s="138">
        <f t="shared" si="4"/>
        <v>8.9060327031532081E-5</v>
      </c>
      <c r="G9" s="138">
        <f t="shared" si="4"/>
        <v>8.7422289761957258E-5</v>
      </c>
      <c r="H9" s="138">
        <f t="shared" si="4"/>
        <v>8.5784252492381797E-5</v>
      </c>
      <c r="I9" s="138">
        <f t="shared" si="4"/>
        <v>8.4146215222807001E-5</v>
      </c>
      <c r="J9" s="138">
        <f t="shared" si="4"/>
        <v>8.250817795323154E-5</v>
      </c>
      <c r="K9" s="138">
        <f t="shared" si="4"/>
        <v>8.0870140683656717E-5</v>
      </c>
      <c r="L9" s="138">
        <f t="shared" si="4"/>
        <v>7.9232103414081893E-5</v>
      </c>
      <c r="M9" s="138">
        <f t="shared" si="4"/>
        <v>7.759406614450646E-5</v>
      </c>
      <c r="N9" s="138">
        <f t="shared" si="4"/>
        <v>7.5977082555239467E-5</v>
      </c>
      <c r="O9" s="138">
        <f t="shared" si="4"/>
        <v>7.5110040027234908E-5</v>
      </c>
      <c r="P9" s="138">
        <f t="shared" si="4"/>
        <v>7.4242997499230349E-5</v>
      </c>
      <c r="Q9" s="138">
        <f t="shared" si="4"/>
        <v>7.337595497122579E-5</v>
      </c>
      <c r="R9" s="138">
        <f t="shared" si="4"/>
        <v>7.2508912443221231E-5</v>
      </c>
      <c r="S9" s="138">
        <f t="shared" si="4"/>
        <v>7.1641869915216671E-5</v>
      </c>
      <c r="T9" s="138">
        <f t="shared" si="4"/>
        <v>7.0774827387212112E-5</v>
      </c>
      <c r="U9" s="138">
        <f t="shared" si="4"/>
        <v>6.9907784859207553E-5</v>
      </c>
      <c r="V9" s="138">
        <f t="shared" si="4"/>
        <v>6.9040742331203007E-5</v>
      </c>
      <c r="W9" s="138">
        <f t="shared" si="4"/>
        <v>6.8173699803198123E-5</v>
      </c>
      <c r="X9" s="138">
        <f t="shared" si="4"/>
        <v>6.7306657275193564E-5</v>
      </c>
      <c r="Y9" s="138">
        <f t="shared" si="4"/>
        <v>6.6439614747189005E-5</v>
      </c>
      <c r="Z9" s="138">
        <f t="shared" si="4"/>
        <v>6.5572572219184445E-5</v>
      </c>
      <c r="AA9" s="138">
        <f t="shared" si="4"/>
        <v>6.47055296911799E-5</v>
      </c>
      <c r="AB9" s="138">
        <f t="shared" si="4"/>
        <v>6.3838487163175341E-5</v>
      </c>
      <c r="AC9" s="138">
        <f t="shared" si="4"/>
        <v>6.2971444635170781E-5</v>
      </c>
      <c r="AD9" s="138">
        <f t="shared" si="4"/>
        <v>6.2104402107166222E-5</v>
      </c>
      <c r="AE9" s="138">
        <f t="shared" si="4"/>
        <v>6.1237359579161663E-5</v>
      </c>
      <c r="AF9" s="138">
        <f t="shared" si="4"/>
        <v>6.0370317051157097E-5</v>
      </c>
      <c r="AG9" s="138">
        <f t="shared" si="4"/>
        <v>5.9503274523152538E-5</v>
      </c>
    </row>
    <row r="10" spans="1:35" x14ac:dyDescent="0.45">
      <c r="A10" s="1" t="s">
        <v>515</v>
      </c>
      <c r="B10" s="138">
        <f>B4</f>
        <v>1.1184671093167476E-4</v>
      </c>
      <c r="C10" s="138">
        <f t="shared" ref="C10:AG10" si="5">C4</f>
        <v>1.0884364260412047E-4</v>
      </c>
      <c r="D10" s="138">
        <f t="shared" si="5"/>
        <v>1.0718889836402444E-4</v>
      </c>
      <c r="E10" s="138">
        <f t="shared" si="5"/>
        <v>1.0553415412392782E-4</v>
      </c>
      <c r="F10" s="138">
        <f t="shared" si="5"/>
        <v>1.0387940988383179E-4</v>
      </c>
      <c r="G10" s="138">
        <f t="shared" si="5"/>
        <v>1.0222466564373579E-4</v>
      </c>
      <c r="H10" s="138">
        <f t="shared" si="5"/>
        <v>1.0056992140363913E-4</v>
      </c>
      <c r="I10" s="138">
        <f t="shared" si="5"/>
        <v>9.8915177163543138E-5</v>
      </c>
      <c r="J10" s="138">
        <f t="shared" si="5"/>
        <v>9.7260432923446482E-5</v>
      </c>
      <c r="K10" s="138">
        <f t="shared" si="5"/>
        <v>9.5605688683350463E-5</v>
      </c>
      <c r="L10" s="138">
        <f t="shared" si="5"/>
        <v>9.3950944443254431E-5</v>
      </c>
      <c r="M10" s="138">
        <f t="shared" si="5"/>
        <v>9.2296200203157816E-5</v>
      </c>
      <c r="N10" s="138">
        <f t="shared" si="5"/>
        <v>9.0679216613890823E-5</v>
      </c>
      <c r="O10" s="138">
        <f t="shared" si="5"/>
        <v>8.9812174085886264E-5</v>
      </c>
      <c r="P10" s="138">
        <f t="shared" si="5"/>
        <v>8.8945131557881704E-5</v>
      </c>
      <c r="Q10" s="138">
        <f t="shared" si="5"/>
        <v>8.8078089029877145E-5</v>
      </c>
      <c r="R10" s="138">
        <f t="shared" si="5"/>
        <v>8.7211046501872586E-5</v>
      </c>
      <c r="S10" s="138">
        <f t="shared" si="5"/>
        <v>8.6344003973868027E-5</v>
      </c>
      <c r="T10" s="138">
        <f t="shared" si="5"/>
        <v>8.5476961445863468E-5</v>
      </c>
      <c r="U10" s="138">
        <f t="shared" si="5"/>
        <v>8.4609918917858909E-5</v>
      </c>
      <c r="V10" s="138">
        <f t="shared" si="5"/>
        <v>8.3742876389854363E-5</v>
      </c>
      <c r="W10" s="138">
        <f t="shared" si="5"/>
        <v>8.2875833861849478E-5</v>
      </c>
      <c r="X10" s="138">
        <f t="shared" si="5"/>
        <v>8.2008791333844919E-5</v>
      </c>
      <c r="Y10" s="138">
        <f t="shared" si="5"/>
        <v>8.114174880584036E-5</v>
      </c>
      <c r="Z10" s="138">
        <f t="shared" si="5"/>
        <v>8.0274706277835801E-5</v>
      </c>
      <c r="AA10" s="138">
        <f t="shared" si="5"/>
        <v>7.9407663749831255E-5</v>
      </c>
      <c r="AB10" s="138">
        <f t="shared" si="5"/>
        <v>7.8540621221826696E-5</v>
      </c>
      <c r="AC10" s="138">
        <f t="shared" si="5"/>
        <v>7.7673578693822137E-5</v>
      </c>
      <c r="AD10" s="138">
        <f t="shared" si="5"/>
        <v>7.6806536165817578E-5</v>
      </c>
      <c r="AE10" s="138">
        <f t="shared" si="5"/>
        <v>7.5939493637813019E-5</v>
      </c>
      <c r="AF10" s="138">
        <f t="shared" si="5"/>
        <v>7.5072451109808459E-5</v>
      </c>
      <c r="AG10" s="138">
        <f t="shared" si="5"/>
        <v>7.42054085818039E-5</v>
      </c>
    </row>
    <row r="11" spans="1:35" x14ac:dyDescent="0.45">
      <c r="A11" s="1" t="s">
        <v>516</v>
      </c>
      <c r="B11" s="138">
        <f>B4</f>
        <v>1.1184671093167476E-4</v>
      </c>
      <c r="C11" s="138">
        <f t="shared" ref="C11:AG11" si="6">C4</f>
        <v>1.0884364260412047E-4</v>
      </c>
      <c r="D11" s="138">
        <f t="shared" si="6"/>
        <v>1.0718889836402444E-4</v>
      </c>
      <c r="E11" s="138">
        <f t="shared" si="6"/>
        <v>1.0553415412392782E-4</v>
      </c>
      <c r="F11" s="138">
        <f t="shared" si="6"/>
        <v>1.0387940988383179E-4</v>
      </c>
      <c r="G11" s="138">
        <f t="shared" si="6"/>
        <v>1.0222466564373579E-4</v>
      </c>
      <c r="H11" s="138">
        <f t="shared" si="6"/>
        <v>1.0056992140363913E-4</v>
      </c>
      <c r="I11" s="138">
        <f t="shared" si="6"/>
        <v>9.8915177163543138E-5</v>
      </c>
      <c r="J11" s="138">
        <f t="shared" si="6"/>
        <v>9.7260432923446482E-5</v>
      </c>
      <c r="K11" s="138">
        <f t="shared" si="6"/>
        <v>9.5605688683350463E-5</v>
      </c>
      <c r="L11" s="138">
        <f t="shared" si="6"/>
        <v>9.3950944443254431E-5</v>
      </c>
      <c r="M11" s="138">
        <f t="shared" si="6"/>
        <v>9.2296200203157816E-5</v>
      </c>
      <c r="N11" s="138">
        <f t="shared" si="6"/>
        <v>9.0679216613890823E-5</v>
      </c>
      <c r="O11" s="138">
        <f t="shared" si="6"/>
        <v>8.9812174085886264E-5</v>
      </c>
      <c r="P11" s="138">
        <f t="shared" si="6"/>
        <v>8.8945131557881704E-5</v>
      </c>
      <c r="Q11" s="138">
        <f t="shared" si="6"/>
        <v>8.8078089029877145E-5</v>
      </c>
      <c r="R11" s="138">
        <f t="shared" si="6"/>
        <v>8.7211046501872586E-5</v>
      </c>
      <c r="S11" s="138">
        <f t="shared" si="6"/>
        <v>8.6344003973868027E-5</v>
      </c>
      <c r="T11" s="138">
        <f t="shared" si="6"/>
        <v>8.5476961445863468E-5</v>
      </c>
      <c r="U11" s="138">
        <f t="shared" si="6"/>
        <v>8.4609918917858909E-5</v>
      </c>
      <c r="V11" s="138">
        <f t="shared" si="6"/>
        <v>8.3742876389854363E-5</v>
      </c>
      <c r="W11" s="138">
        <f t="shared" si="6"/>
        <v>8.2875833861849478E-5</v>
      </c>
      <c r="X11" s="138">
        <f t="shared" si="6"/>
        <v>8.2008791333844919E-5</v>
      </c>
      <c r="Y11" s="138">
        <f t="shared" si="6"/>
        <v>8.114174880584036E-5</v>
      </c>
      <c r="Z11" s="138">
        <f t="shared" si="6"/>
        <v>8.0274706277835801E-5</v>
      </c>
      <c r="AA11" s="138">
        <f t="shared" si="6"/>
        <v>7.9407663749831255E-5</v>
      </c>
      <c r="AB11" s="138">
        <f t="shared" si="6"/>
        <v>7.8540621221826696E-5</v>
      </c>
      <c r="AC11" s="138">
        <f t="shared" si="6"/>
        <v>7.7673578693822137E-5</v>
      </c>
      <c r="AD11" s="138">
        <f t="shared" si="6"/>
        <v>7.6806536165817578E-5</v>
      </c>
      <c r="AE11" s="138">
        <f t="shared" si="6"/>
        <v>7.5939493637813019E-5</v>
      </c>
      <c r="AF11" s="138">
        <f t="shared" si="6"/>
        <v>7.5072451109808459E-5</v>
      </c>
      <c r="AG11" s="138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1.1922642736154889E-4</v>
      </c>
      <c r="C3" s="138">
        <f t="shared" ref="C3:AG3" si="0">C4</f>
        <v>1.1726233868227049E-4</v>
      </c>
      <c r="D3" s="138">
        <f t="shared" si="0"/>
        <v>1.1550674779120579E-4</v>
      </c>
      <c r="E3" s="138">
        <f t="shared" si="0"/>
        <v>1.1375115690014151E-4</v>
      </c>
      <c r="F3" s="138">
        <f t="shared" si="0"/>
        <v>1.1199556600907681E-4</v>
      </c>
      <c r="G3" s="138">
        <f t="shared" si="0"/>
        <v>1.1023997511801212E-4</v>
      </c>
      <c r="H3" s="138">
        <f t="shared" si="0"/>
        <v>1.0848438422694745E-4</v>
      </c>
      <c r="I3" s="138">
        <f t="shared" si="0"/>
        <v>1.0672879333588274E-4</v>
      </c>
      <c r="J3" s="138">
        <f t="shared" si="0"/>
        <v>1.0497320244481804E-4</v>
      </c>
      <c r="K3" s="138">
        <f t="shared" si="0"/>
        <v>1.0321761155375376E-4</v>
      </c>
      <c r="L3" s="138">
        <f t="shared" si="0"/>
        <v>1.0146202066268909E-4</v>
      </c>
      <c r="M3" s="138">
        <f t="shared" si="0"/>
        <v>9.9706429771624386E-5</v>
      </c>
      <c r="N3" s="138">
        <f t="shared" si="0"/>
        <v>9.787675384368551E-5</v>
      </c>
      <c r="O3" s="138">
        <f t="shared" si="0"/>
        <v>9.6503497069768613E-5</v>
      </c>
      <c r="P3" s="138">
        <f t="shared" si="0"/>
        <v>9.513024029585211E-5</v>
      </c>
      <c r="Q3" s="138">
        <f t="shared" si="0"/>
        <v>9.3756983521935228E-5</v>
      </c>
      <c r="R3" s="138">
        <f t="shared" si="0"/>
        <v>9.2383726748018305E-5</v>
      </c>
      <c r="S3" s="138">
        <f t="shared" si="0"/>
        <v>9.1010469974101802E-5</v>
      </c>
      <c r="T3" s="138">
        <f t="shared" si="0"/>
        <v>8.9637213200184919E-5</v>
      </c>
      <c r="U3" s="138">
        <f t="shared" si="0"/>
        <v>8.8263956426267996E-5</v>
      </c>
      <c r="V3" s="138">
        <f t="shared" si="0"/>
        <v>8.6890699652351493E-5</v>
      </c>
      <c r="W3" s="138">
        <f t="shared" si="0"/>
        <v>8.551744287843461E-5</v>
      </c>
      <c r="X3" s="138">
        <f t="shared" si="0"/>
        <v>8.4144186104517714E-5</v>
      </c>
      <c r="Y3" s="138">
        <f t="shared" si="0"/>
        <v>8.2770929330601211E-5</v>
      </c>
      <c r="Z3" s="138">
        <f t="shared" si="0"/>
        <v>8.1397672556684302E-5</v>
      </c>
      <c r="AA3" s="138">
        <f t="shared" si="0"/>
        <v>8.0024415782767799E-5</v>
      </c>
      <c r="AB3" s="138">
        <f t="shared" si="0"/>
        <v>7.8651159008850903E-5</v>
      </c>
      <c r="AC3" s="138">
        <f t="shared" si="0"/>
        <v>7.727790223493402E-5</v>
      </c>
      <c r="AD3" s="138">
        <f t="shared" si="0"/>
        <v>7.590464546101749E-5</v>
      </c>
      <c r="AE3" s="138">
        <f t="shared" si="0"/>
        <v>7.4531388687100594E-5</v>
      </c>
      <c r="AF3" s="138">
        <f t="shared" si="0"/>
        <v>7.3158131913183711E-5</v>
      </c>
      <c r="AG3" s="138">
        <f t="shared" si="0"/>
        <v>7.1784875139267208E-5</v>
      </c>
    </row>
    <row r="4" spans="1:35" x14ac:dyDescent="0.45">
      <c r="A4" s="1" t="s">
        <v>14</v>
      </c>
      <c r="B4" s="123">
        <f>Calculations!B78</f>
        <v>1.1922642736154889E-4</v>
      </c>
      <c r="C4" s="123">
        <f>Calculations!C78</f>
        <v>1.1726233868227049E-4</v>
      </c>
      <c r="D4" s="123">
        <f>Calculations!D78</f>
        <v>1.1550674779120579E-4</v>
      </c>
      <c r="E4" s="123">
        <f>Calculations!E78</f>
        <v>1.1375115690014151E-4</v>
      </c>
      <c r="F4" s="123">
        <f>Calculations!F78</f>
        <v>1.1199556600907681E-4</v>
      </c>
      <c r="G4" s="123">
        <f>Calculations!G78</f>
        <v>1.1023997511801212E-4</v>
      </c>
      <c r="H4" s="123">
        <f>Calculations!H78</f>
        <v>1.0848438422694745E-4</v>
      </c>
      <c r="I4" s="123">
        <f>Calculations!I78</f>
        <v>1.0672879333588274E-4</v>
      </c>
      <c r="J4" s="123">
        <f>Calculations!J78</f>
        <v>1.0497320244481804E-4</v>
      </c>
      <c r="K4" s="123">
        <f>Calculations!K78</f>
        <v>1.0321761155375376E-4</v>
      </c>
      <c r="L4" s="123">
        <f>Calculations!L78</f>
        <v>1.0146202066268909E-4</v>
      </c>
      <c r="M4" s="123">
        <f>Calculations!M78</f>
        <v>9.9706429771624386E-5</v>
      </c>
      <c r="N4" s="123">
        <f>Calculations!N78</f>
        <v>9.787675384368551E-5</v>
      </c>
      <c r="O4" s="123">
        <f>Calculations!O78</f>
        <v>9.6503497069768613E-5</v>
      </c>
      <c r="P4" s="123">
        <f>Calculations!P78</f>
        <v>9.513024029585211E-5</v>
      </c>
      <c r="Q4" s="123">
        <f>Calculations!Q78</f>
        <v>9.3756983521935228E-5</v>
      </c>
      <c r="R4" s="123">
        <f>Calculations!R78</f>
        <v>9.2383726748018305E-5</v>
      </c>
      <c r="S4" s="123">
        <f>Calculations!S78</f>
        <v>9.1010469974101802E-5</v>
      </c>
      <c r="T4" s="123">
        <f>Calculations!T78</f>
        <v>8.9637213200184919E-5</v>
      </c>
      <c r="U4" s="123">
        <f>Calculations!U78</f>
        <v>8.8263956426267996E-5</v>
      </c>
      <c r="V4" s="123">
        <f>Calculations!V78</f>
        <v>8.6890699652351493E-5</v>
      </c>
      <c r="W4" s="123">
        <f>Calculations!W78</f>
        <v>8.551744287843461E-5</v>
      </c>
      <c r="X4" s="123">
        <f>Calculations!X78</f>
        <v>8.4144186104517714E-5</v>
      </c>
      <c r="Y4" s="123">
        <f>Calculations!Y78</f>
        <v>8.2770929330601211E-5</v>
      </c>
      <c r="Z4" s="123">
        <f>Calculations!Z78</f>
        <v>8.1397672556684302E-5</v>
      </c>
      <c r="AA4" s="123">
        <f>Calculations!AA78</f>
        <v>8.0024415782767799E-5</v>
      </c>
      <c r="AB4" s="123">
        <f>Calculations!AB78</f>
        <v>7.8651159008850903E-5</v>
      </c>
      <c r="AC4" s="123">
        <f>Calculations!AC78</f>
        <v>7.727790223493402E-5</v>
      </c>
      <c r="AD4" s="123">
        <f>Calculations!AD78</f>
        <v>7.590464546101749E-5</v>
      </c>
      <c r="AE4" s="123">
        <f>Calculations!AE78</f>
        <v>7.4531388687100594E-5</v>
      </c>
      <c r="AF4" s="123">
        <f>Calculations!AF78</f>
        <v>7.3158131913183711E-5</v>
      </c>
      <c r="AG4" s="123">
        <f>Calculations!AG78</f>
        <v>7.1784875139267208E-5</v>
      </c>
    </row>
    <row r="5" spans="1:35" x14ac:dyDescent="0.45">
      <c r="A5" s="1" t="s">
        <v>511</v>
      </c>
      <c r="B5" s="123">
        <f>Calculations!B79</f>
        <v>1.2014128651515439E-4</v>
      </c>
      <c r="C5" s="123">
        <f>Calculations!C79</f>
        <v>1.1817719783587599E-4</v>
      </c>
      <c r="D5" s="123">
        <f>Calculations!D79</f>
        <v>1.1642160694481129E-4</v>
      </c>
      <c r="E5" s="123">
        <f>Calculations!E79</f>
        <v>1.1466601605374701E-4</v>
      </c>
      <c r="F5" s="123">
        <f>Calculations!F79</f>
        <v>1.1291042516268231E-4</v>
      </c>
      <c r="G5" s="123">
        <f>Calculations!G79</f>
        <v>1.1115483427161761E-4</v>
      </c>
      <c r="H5" s="123">
        <f>Calculations!H79</f>
        <v>1.0939924338055294E-4</v>
      </c>
      <c r="I5" s="123">
        <f>Calculations!I79</f>
        <v>1.0764365248948823E-4</v>
      </c>
      <c r="J5" s="123">
        <f>Calculations!J79</f>
        <v>1.0588806159842355E-4</v>
      </c>
      <c r="K5" s="123">
        <f>Calculations!K79</f>
        <v>1.0413247070735926E-4</v>
      </c>
      <c r="L5" s="123">
        <f>Calculations!L79</f>
        <v>1.0237687981629459E-4</v>
      </c>
      <c r="M5" s="123">
        <f>Calculations!M79</f>
        <v>1.0062128892522989E-4</v>
      </c>
      <c r="N5" s="123">
        <f>Calculations!N79</f>
        <v>9.8791612997290999E-5</v>
      </c>
      <c r="O5" s="123">
        <f>Calculations!O79</f>
        <v>9.7418356223374103E-5</v>
      </c>
      <c r="P5" s="123">
        <f>Calculations!P79</f>
        <v>9.6045099449457613E-5</v>
      </c>
      <c r="Q5" s="123">
        <f>Calculations!Q79</f>
        <v>9.4671842675540717E-5</v>
      </c>
      <c r="R5" s="123">
        <f>Calculations!R79</f>
        <v>9.3298585901623808E-5</v>
      </c>
      <c r="S5" s="123">
        <f>Calculations!S79</f>
        <v>9.1925329127707305E-5</v>
      </c>
      <c r="T5" s="123">
        <f>Calculations!T79</f>
        <v>9.0552072353790409E-5</v>
      </c>
      <c r="U5" s="123">
        <f>Calculations!U79</f>
        <v>8.9178815579873499E-5</v>
      </c>
      <c r="V5" s="123">
        <f>Calculations!V79</f>
        <v>8.7805558805956996E-5</v>
      </c>
      <c r="W5" s="123">
        <f>Calculations!W79</f>
        <v>8.64323020320401E-5</v>
      </c>
      <c r="X5" s="123">
        <f>Calculations!X79</f>
        <v>8.5059045258123217E-5</v>
      </c>
      <c r="Y5" s="123">
        <f>Calculations!Y79</f>
        <v>8.3685788484206714E-5</v>
      </c>
      <c r="Z5" s="123">
        <f>Calculations!Z79</f>
        <v>8.2312531710289791E-5</v>
      </c>
      <c r="AA5" s="123">
        <f>Calculations!AA79</f>
        <v>8.0939274936373288E-5</v>
      </c>
      <c r="AB5" s="123">
        <f>Calculations!AB79</f>
        <v>7.9566018162456406E-5</v>
      </c>
      <c r="AC5" s="123">
        <f>Calculations!AC79</f>
        <v>7.819276138853951E-5</v>
      </c>
      <c r="AD5" s="123">
        <f>Calculations!AD79</f>
        <v>7.681950461462298E-5</v>
      </c>
      <c r="AE5" s="123">
        <f>Calculations!AE79</f>
        <v>7.5446247840706097E-5</v>
      </c>
      <c r="AF5" s="123">
        <f>Calculations!AF79</f>
        <v>7.4072991066789201E-5</v>
      </c>
      <c r="AG5" s="123">
        <f>Calculations!AG79</f>
        <v>7.2699734292872698E-5</v>
      </c>
    </row>
    <row r="6" spans="1:35" x14ac:dyDescent="0.45">
      <c r="A6" s="1" t="s">
        <v>512</v>
      </c>
      <c r="B6" s="138">
        <f>B4</f>
        <v>1.1922642736154889E-4</v>
      </c>
      <c r="C6" s="138">
        <f t="shared" ref="C6:AG7" si="1">C4</f>
        <v>1.1726233868227049E-4</v>
      </c>
      <c r="D6" s="138">
        <f t="shared" si="1"/>
        <v>1.1550674779120579E-4</v>
      </c>
      <c r="E6" s="138">
        <f t="shared" si="1"/>
        <v>1.1375115690014151E-4</v>
      </c>
      <c r="F6" s="138">
        <f t="shared" si="1"/>
        <v>1.1199556600907681E-4</v>
      </c>
      <c r="G6" s="138">
        <f t="shared" si="1"/>
        <v>1.1023997511801212E-4</v>
      </c>
      <c r="H6" s="138">
        <f t="shared" si="1"/>
        <v>1.0848438422694745E-4</v>
      </c>
      <c r="I6" s="138">
        <f t="shared" si="1"/>
        <v>1.0672879333588274E-4</v>
      </c>
      <c r="J6" s="138">
        <f t="shared" si="1"/>
        <v>1.0497320244481804E-4</v>
      </c>
      <c r="K6" s="138">
        <f t="shared" si="1"/>
        <v>1.0321761155375376E-4</v>
      </c>
      <c r="L6" s="138">
        <f t="shared" si="1"/>
        <v>1.0146202066268909E-4</v>
      </c>
      <c r="M6" s="138">
        <f t="shared" si="1"/>
        <v>9.9706429771624386E-5</v>
      </c>
      <c r="N6" s="138">
        <f t="shared" si="1"/>
        <v>9.787675384368551E-5</v>
      </c>
      <c r="O6" s="138">
        <f t="shared" si="1"/>
        <v>9.6503497069768613E-5</v>
      </c>
      <c r="P6" s="138">
        <f t="shared" si="1"/>
        <v>9.513024029585211E-5</v>
      </c>
      <c r="Q6" s="138">
        <f t="shared" si="1"/>
        <v>9.3756983521935228E-5</v>
      </c>
      <c r="R6" s="138">
        <f t="shared" si="1"/>
        <v>9.2383726748018305E-5</v>
      </c>
      <c r="S6" s="138">
        <f t="shared" si="1"/>
        <v>9.1010469974101802E-5</v>
      </c>
      <c r="T6" s="138">
        <f t="shared" si="1"/>
        <v>8.9637213200184919E-5</v>
      </c>
      <c r="U6" s="138">
        <f t="shared" si="1"/>
        <v>8.8263956426267996E-5</v>
      </c>
      <c r="V6" s="138">
        <f t="shared" si="1"/>
        <v>8.6890699652351493E-5</v>
      </c>
      <c r="W6" s="138">
        <f t="shared" si="1"/>
        <v>8.551744287843461E-5</v>
      </c>
      <c r="X6" s="138">
        <f t="shared" si="1"/>
        <v>8.4144186104517714E-5</v>
      </c>
      <c r="Y6" s="138">
        <f t="shared" si="1"/>
        <v>8.2770929330601211E-5</v>
      </c>
      <c r="Z6" s="138">
        <f t="shared" si="1"/>
        <v>8.1397672556684302E-5</v>
      </c>
      <c r="AA6" s="138">
        <f t="shared" si="1"/>
        <v>8.0024415782767799E-5</v>
      </c>
      <c r="AB6" s="138">
        <f t="shared" si="1"/>
        <v>7.8651159008850903E-5</v>
      </c>
      <c r="AC6" s="138">
        <f t="shared" si="1"/>
        <v>7.727790223493402E-5</v>
      </c>
      <c r="AD6" s="138">
        <f t="shared" si="1"/>
        <v>7.590464546101749E-5</v>
      </c>
      <c r="AE6" s="138">
        <f t="shared" si="1"/>
        <v>7.4531388687100594E-5</v>
      </c>
      <c r="AF6" s="138">
        <f t="shared" si="1"/>
        <v>7.3158131913183711E-5</v>
      </c>
      <c r="AG6" s="138">
        <f t="shared" si="1"/>
        <v>7.1784875139267208E-5</v>
      </c>
    </row>
    <row r="7" spans="1:35" x14ac:dyDescent="0.45">
      <c r="A7" s="1" t="s">
        <v>399</v>
      </c>
      <c r="B7" s="138">
        <f>B5</f>
        <v>1.2014128651515439E-4</v>
      </c>
      <c r="C7" s="138">
        <f t="shared" si="1"/>
        <v>1.1817719783587599E-4</v>
      </c>
      <c r="D7" s="138">
        <f t="shared" si="1"/>
        <v>1.1642160694481129E-4</v>
      </c>
      <c r="E7" s="138">
        <f t="shared" si="1"/>
        <v>1.1466601605374701E-4</v>
      </c>
      <c r="F7" s="138">
        <f t="shared" si="1"/>
        <v>1.1291042516268231E-4</v>
      </c>
      <c r="G7" s="138">
        <f t="shared" si="1"/>
        <v>1.1115483427161761E-4</v>
      </c>
      <c r="H7" s="138">
        <f t="shared" si="1"/>
        <v>1.0939924338055294E-4</v>
      </c>
      <c r="I7" s="138">
        <f t="shared" si="1"/>
        <v>1.0764365248948823E-4</v>
      </c>
      <c r="J7" s="138">
        <f t="shared" si="1"/>
        <v>1.0588806159842355E-4</v>
      </c>
      <c r="K7" s="138">
        <f t="shared" si="1"/>
        <v>1.0413247070735926E-4</v>
      </c>
      <c r="L7" s="138">
        <f t="shared" si="1"/>
        <v>1.0237687981629459E-4</v>
      </c>
      <c r="M7" s="138">
        <f t="shared" si="1"/>
        <v>1.0062128892522989E-4</v>
      </c>
      <c r="N7" s="138">
        <f t="shared" si="1"/>
        <v>9.8791612997290999E-5</v>
      </c>
      <c r="O7" s="138">
        <f t="shared" si="1"/>
        <v>9.7418356223374103E-5</v>
      </c>
      <c r="P7" s="138">
        <f t="shared" si="1"/>
        <v>9.6045099449457613E-5</v>
      </c>
      <c r="Q7" s="138">
        <f t="shared" si="1"/>
        <v>9.4671842675540717E-5</v>
      </c>
      <c r="R7" s="138">
        <f t="shared" si="1"/>
        <v>9.3298585901623808E-5</v>
      </c>
      <c r="S7" s="138">
        <f t="shared" si="1"/>
        <v>9.1925329127707305E-5</v>
      </c>
      <c r="T7" s="138">
        <f t="shared" si="1"/>
        <v>9.0552072353790409E-5</v>
      </c>
      <c r="U7" s="138">
        <f t="shared" si="1"/>
        <v>8.9178815579873499E-5</v>
      </c>
      <c r="V7" s="138">
        <f t="shared" si="1"/>
        <v>8.7805558805956996E-5</v>
      </c>
      <c r="W7" s="138">
        <f t="shared" si="1"/>
        <v>8.64323020320401E-5</v>
      </c>
      <c r="X7" s="138">
        <f t="shared" si="1"/>
        <v>8.5059045258123217E-5</v>
      </c>
      <c r="Y7" s="138">
        <f t="shared" si="1"/>
        <v>8.3685788484206714E-5</v>
      </c>
      <c r="Z7" s="138">
        <f t="shared" si="1"/>
        <v>8.2312531710289791E-5</v>
      </c>
      <c r="AA7" s="138">
        <f t="shared" si="1"/>
        <v>8.0939274936373288E-5</v>
      </c>
      <c r="AB7" s="138">
        <f t="shared" si="1"/>
        <v>7.9566018162456406E-5</v>
      </c>
      <c r="AC7" s="138">
        <f t="shared" si="1"/>
        <v>7.819276138853951E-5</v>
      </c>
      <c r="AD7" s="138">
        <f t="shared" si="1"/>
        <v>7.681950461462298E-5</v>
      </c>
      <c r="AE7" s="138">
        <f t="shared" si="1"/>
        <v>7.5446247840706097E-5</v>
      </c>
      <c r="AF7" s="138">
        <f t="shared" si="1"/>
        <v>7.4072991066789201E-5</v>
      </c>
      <c r="AG7" s="138">
        <f t="shared" si="1"/>
        <v>7.2699734292872698E-5</v>
      </c>
    </row>
    <row r="8" spans="1:35" x14ac:dyDescent="0.45">
      <c r="A8" s="1" t="s">
        <v>513</v>
      </c>
      <c r="B8" s="138">
        <f>B5</f>
        <v>1.2014128651515439E-4</v>
      </c>
      <c r="C8" s="138">
        <f t="shared" ref="C8:AG8" si="2">C5</f>
        <v>1.1817719783587599E-4</v>
      </c>
      <c r="D8" s="138">
        <f t="shared" si="2"/>
        <v>1.1642160694481129E-4</v>
      </c>
      <c r="E8" s="138">
        <f t="shared" si="2"/>
        <v>1.1466601605374701E-4</v>
      </c>
      <c r="F8" s="138">
        <f t="shared" si="2"/>
        <v>1.1291042516268231E-4</v>
      </c>
      <c r="G8" s="138">
        <f t="shared" si="2"/>
        <v>1.1115483427161761E-4</v>
      </c>
      <c r="H8" s="138">
        <f t="shared" si="2"/>
        <v>1.0939924338055294E-4</v>
      </c>
      <c r="I8" s="138">
        <f t="shared" si="2"/>
        <v>1.0764365248948823E-4</v>
      </c>
      <c r="J8" s="138">
        <f t="shared" si="2"/>
        <v>1.0588806159842355E-4</v>
      </c>
      <c r="K8" s="138">
        <f t="shared" si="2"/>
        <v>1.0413247070735926E-4</v>
      </c>
      <c r="L8" s="138">
        <f t="shared" si="2"/>
        <v>1.0237687981629459E-4</v>
      </c>
      <c r="M8" s="138">
        <f t="shared" si="2"/>
        <v>1.0062128892522989E-4</v>
      </c>
      <c r="N8" s="138">
        <f t="shared" si="2"/>
        <v>9.8791612997290999E-5</v>
      </c>
      <c r="O8" s="138">
        <f t="shared" si="2"/>
        <v>9.7418356223374103E-5</v>
      </c>
      <c r="P8" s="138">
        <f t="shared" si="2"/>
        <v>9.6045099449457613E-5</v>
      </c>
      <c r="Q8" s="138">
        <f t="shared" si="2"/>
        <v>9.4671842675540717E-5</v>
      </c>
      <c r="R8" s="138">
        <f t="shared" si="2"/>
        <v>9.3298585901623808E-5</v>
      </c>
      <c r="S8" s="138">
        <f t="shared" si="2"/>
        <v>9.1925329127707305E-5</v>
      </c>
      <c r="T8" s="138">
        <f t="shared" si="2"/>
        <v>9.0552072353790409E-5</v>
      </c>
      <c r="U8" s="138">
        <f t="shared" si="2"/>
        <v>8.9178815579873499E-5</v>
      </c>
      <c r="V8" s="138">
        <f t="shared" si="2"/>
        <v>8.7805558805956996E-5</v>
      </c>
      <c r="W8" s="138">
        <f t="shared" si="2"/>
        <v>8.64323020320401E-5</v>
      </c>
      <c r="X8" s="138">
        <f t="shared" si="2"/>
        <v>8.5059045258123217E-5</v>
      </c>
      <c r="Y8" s="138">
        <f t="shared" si="2"/>
        <v>8.3685788484206714E-5</v>
      </c>
      <c r="Z8" s="138">
        <f t="shared" si="2"/>
        <v>8.2312531710289791E-5</v>
      </c>
      <c r="AA8" s="138">
        <f t="shared" si="2"/>
        <v>8.0939274936373288E-5</v>
      </c>
      <c r="AB8" s="138">
        <f t="shared" si="2"/>
        <v>7.9566018162456406E-5</v>
      </c>
      <c r="AC8" s="138">
        <f t="shared" si="2"/>
        <v>7.819276138853951E-5</v>
      </c>
      <c r="AD8" s="138">
        <f t="shared" si="2"/>
        <v>7.681950461462298E-5</v>
      </c>
      <c r="AE8" s="138">
        <f t="shared" si="2"/>
        <v>7.5446247840706097E-5</v>
      </c>
      <c r="AF8" s="138">
        <f t="shared" si="2"/>
        <v>7.4072991066789201E-5</v>
      </c>
      <c r="AG8" s="138">
        <f t="shared" si="2"/>
        <v>7.2699734292872698E-5</v>
      </c>
    </row>
    <row r="9" spans="1:35" x14ac:dyDescent="0.45">
      <c r="A9" s="1" t="s">
        <v>514</v>
      </c>
      <c r="B9" s="138">
        <f>B5</f>
        <v>1.2014128651515439E-4</v>
      </c>
      <c r="C9" s="138">
        <f t="shared" ref="C9:AG9" si="3">C5</f>
        <v>1.1817719783587599E-4</v>
      </c>
      <c r="D9" s="138">
        <f t="shared" si="3"/>
        <v>1.1642160694481129E-4</v>
      </c>
      <c r="E9" s="138">
        <f t="shared" si="3"/>
        <v>1.1466601605374701E-4</v>
      </c>
      <c r="F9" s="138">
        <f t="shared" si="3"/>
        <v>1.1291042516268231E-4</v>
      </c>
      <c r="G9" s="138">
        <f t="shared" si="3"/>
        <v>1.1115483427161761E-4</v>
      </c>
      <c r="H9" s="138">
        <f t="shared" si="3"/>
        <v>1.0939924338055294E-4</v>
      </c>
      <c r="I9" s="138">
        <f t="shared" si="3"/>
        <v>1.0764365248948823E-4</v>
      </c>
      <c r="J9" s="138">
        <f t="shared" si="3"/>
        <v>1.0588806159842355E-4</v>
      </c>
      <c r="K9" s="138">
        <f t="shared" si="3"/>
        <v>1.0413247070735926E-4</v>
      </c>
      <c r="L9" s="138">
        <f t="shared" si="3"/>
        <v>1.0237687981629459E-4</v>
      </c>
      <c r="M9" s="138">
        <f t="shared" si="3"/>
        <v>1.0062128892522989E-4</v>
      </c>
      <c r="N9" s="138">
        <f t="shared" si="3"/>
        <v>9.8791612997290999E-5</v>
      </c>
      <c r="O9" s="138">
        <f t="shared" si="3"/>
        <v>9.7418356223374103E-5</v>
      </c>
      <c r="P9" s="138">
        <f t="shared" si="3"/>
        <v>9.6045099449457613E-5</v>
      </c>
      <c r="Q9" s="138">
        <f t="shared" si="3"/>
        <v>9.4671842675540717E-5</v>
      </c>
      <c r="R9" s="138">
        <f t="shared" si="3"/>
        <v>9.3298585901623808E-5</v>
      </c>
      <c r="S9" s="138">
        <f t="shared" si="3"/>
        <v>9.1925329127707305E-5</v>
      </c>
      <c r="T9" s="138">
        <f t="shared" si="3"/>
        <v>9.0552072353790409E-5</v>
      </c>
      <c r="U9" s="138">
        <f t="shared" si="3"/>
        <v>8.9178815579873499E-5</v>
      </c>
      <c r="V9" s="138">
        <f t="shared" si="3"/>
        <v>8.7805558805956996E-5</v>
      </c>
      <c r="W9" s="138">
        <f t="shared" si="3"/>
        <v>8.64323020320401E-5</v>
      </c>
      <c r="X9" s="138">
        <f t="shared" si="3"/>
        <v>8.5059045258123217E-5</v>
      </c>
      <c r="Y9" s="138">
        <f t="shared" si="3"/>
        <v>8.3685788484206714E-5</v>
      </c>
      <c r="Z9" s="138">
        <f t="shared" si="3"/>
        <v>8.2312531710289791E-5</v>
      </c>
      <c r="AA9" s="138">
        <f t="shared" si="3"/>
        <v>8.0939274936373288E-5</v>
      </c>
      <c r="AB9" s="138">
        <f t="shared" si="3"/>
        <v>7.9566018162456406E-5</v>
      </c>
      <c r="AC9" s="138">
        <f t="shared" si="3"/>
        <v>7.819276138853951E-5</v>
      </c>
      <c r="AD9" s="138">
        <f t="shared" si="3"/>
        <v>7.681950461462298E-5</v>
      </c>
      <c r="AE9" s="138">
        <f t="shared" si="3"/>
        <v>7.5446247840706097E-5</v>
      </c>
      <c r="AF9" s="138">
        <f t="shared" si="3"/>
        <v>7.4072991066789201E-5</v>
      </c>
      <c r="AG9" s="138">
        <f t="shared" si="3"/>
        <v>7.2699734292872698E-5</v>
      </c>
    </row>
    <row r="10" spans="1:35" x14ac:dyDescent="0.45">
      <c r="A10" s="1" t="s">
        <v>515</v>
      </c>
      <c r="B10" s="138">
        <f>B4</f>
        <v>1.1922642736154889E-4</v>
      </c>
      <c r="C10" s="138">
        <f t="shared" ref="C10:AG10" si="4">C4</f>
        <v>1.1726233868227049E-4</v>
      </c>
      <c r="D10" s="138">
        <f t="shared" si="4"/>
        <v>1.1550674779120579E-4</v>
      </c>
      <c r="E10" s="138">
        <f t="shared" si="4"/>
        <v>1.1375115690014151E-4</v>
      </c>
      <c r="F10" s="138">
        <f t="shared" si="4"/>
        <v>1.1199556600907681E-4</v>
      </c>
      <c r="G10" s="138">
        <f t="shared" si="4"/>
        <v>1.1023997511801212E-4</v>
      </c>
      <c r="H10" s="138">
        <f t="shared" si="4"/>
        <v>1.0848438422694745E-4</v>
      </c>
      <c r="I10" s="138">
        <f t="shared" si="4"/>
        <v>1.0672879333588274E-4</v>
      </c>
      <c r="J10" s="138">
        <f t="shared" si="4"/>
        <v>1.0497320244481804E-4</v>
      </c>
      <c r="K10" s="138">
        <f t="shared" si="4"/>
        <v>1.0321761155375376E-4</v>
      </c>
      <c r="L10" s="138">
        <f t="shared" si="4"/>
        <v>1.0146202066268909E-4</v>
      </c>
      <c r="M10" s="138">
        <f t="shared" si="4"/>
        <v>9.9706429771624386E-5</v>
      </c>
      <c r="N10" s="138">
        <f t="shared" si="4"/>
        <v>9.787675384368551E-5</v>
      </c>
      <c r="O10" s="138">
        <f t="shared" si="4"/>
        <v>9.6503497069768613E-5</v>
      </c>
      <c r="P10" s="138">
        <f t="shared" si="4"/>
        <v>9.513024029585211E-5</v>
      </c>
      <c r="Q10" s="138">
        <f t="shared" si="4"/>
        <v>9.3756983521935228E-5</v>
      </c>
      <c r="R10" s="138">
        <f t="shared" si="4"/>
        <v>9.2383726748018305E-5</v>
      </c>
      <c r="S10" s="138">
        <f t="shared" si="4"/>
        <v>9.1010469974101802E-5</v>
      </c>
      <c r="T10" s="138">
        <f t="shared" si="4"/>
        <v>8.9637213200184919E-5</v>
      </c>
      <c r="U10" s="138">
        <f t="shared" si="4"/>
        <v>8.8263956426267996E-5</v>
      </c>
      <c r="V10" s="138">
        <f t="shared" si="4"/>
        <v>8.6890699652351493E-5</v>
      </c>
      <c r="W10" s="138">
        <f t="shared" si="4"/>
        <v>8.551744287843461E-5</v>
      </c>
      <c r="X10" s="138">
        <f t="shared" si="4"/>
        <v>8.4144186104517714E-5</v>
      </c>
      <c r="Y10" s="138">
        <f t="shared" si="4"/>
        <v>8.2770929330601211E-5</v>
      </c>
      <c r="Z10" s="138">
        <f t="shared" si="4"/>
        <v>8.1397672556684302E-5</v>
      </c>
      <c r="AA10" s="138">
        <f t="shared" si="4"/>
        <v>8.0024415782767799E-5</v>
      </c>
      <c r="AB10" s="138">
        <f t="shared" si="4"/>
        <v>7.8651159008850903E-5</v>
      </c>
      <c r="AC10" s="138">
        <f t="shared" si="4"/>
        <v>7.727790223493402E-5</v>
      </c>
      <c r="AD10" s="138">
        <f t="shared" si="4"/>
        <v>7.590464546101749E-5</v>
      </c>
      <c r="AE10" s="138">
        <f t="shared" si="4"/>
        <v>7.4531388687100594E-5</v>
      </c>
      <c r="AF10" s="138">
        <f t="shared" si="4"/>
        <v>7.3158131913183711E-5</v>
      </c>
      <c r="AG10" s="138">
        <f t="shared" si="4"/>
        <v>7.1784875139267208E-5</v>
      </c>
    </row>
    <row r="11" spans="1:35" x14ac:dyDescent="0.45">
      <c r="A11" s="1" t="s">
        <v>516</v>
      </c>
      <c r="B11" s="138">
        <f>B4</f>
        <v>1.1922642736154889E-4</v>
      </c>
      <c r="C11" s="138">
        <f t="shared" ref="C11:AG11" si="5">C4</f>
        <v>1.1726233868227049E-4</v>
      </c>
      <c r="D11" s="138">
        <f t="shared" si="5"/>
        <v>1.1550674779120579E-4</v>
      </c>
      <c r="E11" s="138">
        <f t="shared" si="5"/>
        <v>1.1375115690014151E-4</v>
      </c>
      <c r="F11" s="138">
        <f t="shared" si="5"/>
        <v>1.1199556600907681E-4</v>
      </c>
      <c r="G11" s="138">
        <f t="shared" si="5"/>
        <v>1.1023997511801212E-4</v>
      </c>
      <c r="H11" s="138">
        <f t="shared" si="5"/>
        <v>1.0848438422694745E-4</v>
      </c>
      <c r="I11" s="138">
        <f t="shared" si="5"/>
        <v>1.0672879333588274E-4</v>
      </c>
      <c r="J11" s="138">
        <f t="shared" si="5"/>
        <v>1.0497320244481804E-4</v>
      </c>
      <c r="K11" s="138">
        <f t="shared" si="5"/>
        <v>1.0321761155375376E-4</v>
      </c>
      <c r="L11" s="138">
        <f t="shared" si="5"/>
        <v>1.0146202066268909E-4</v>
      </c>
      <c r="M11" s="138">
        <f t="shared" si="5"/>
        <v>9.9706429771624386E-5</v>
      </c>
      <c r="N11" s="138">
        <f t="shared" si="5"/>
        <v>9.787675384368551E-5</v>
      </c>
      <c r="O11" s="138">
        <f t="shared" si="5"/>
        <v>9.6503497069768613E-5</v>
      </c>
      <c r="P11" s="138">
        <f t="shared" si="5"/>
        <v>9.513024029585211E-5</v>
      </c>
      <c r="Q11" s="138">
        <f t="shared" si="5"/>
        <v>9.3756983521935228E-5</v>
      </c>
      <c r="R11" s="138">
        <f t="shared" si="5"/>
        <v>9.2383726748018305E-5</v>
      </c>
      <c r="S11" s="138">
        <f t="shared" si="5"/>
        <v>9.1010469974101802E-5</v>
      </c>
      <c r="T11" s="138">
        <f t="shared" si="5"/>
        <v>8.9637213200184919E-5</v>
      </c>
      <c r="U11" s="138">
        <f t="shared" si="5"/>
        <v>8.8263956426267996E-5</v>
      </c>
      <c r="V11" s="138">
        <f t="shared" si="5"/>
        <v>8.6890699652351493E-5</v>
      </c>
      <c r="W11" s="138">
        <f t="shared" si="5"/>
        <v>8.551744287843461E-5</v>
      </c>
      <c r="X11" s="138">
        <f t="shared" si="5"/>
        <v>8.4144186104517714E-5</v>
      </c>
      <c r="Y11" s="138">
        <f t="shared" si="5"/>
        <v>8.2770929330601211E-5</v>
      </c>
      <c r="Z11" s="138">
        <f t="shared" si="5"/>
        <v>8.1397672556684302E-5</v>
      </c>
      <c r="AA11" s="138">
        <f t="shared" si="5"/>
        <v>8.0024415782767799E-5</v>
      </c>
      <c r="AB11" s="138">
        <f t="shared" si="5"/>
        <v>7.8651159008850903E-5</v>
      </c>
      <c r="AC11" s="138">
        <f t="shared" si="5"/>
        <v>7.727790223493402E-5</v>
      </c>
      <c r="AD11" s="138">
        <f t="shared" si="5"/>
        <v>7.590464546101749E-5</v>
      </c>
      <c r="AE11" s="138">
        <f t="shared" si="5"/>
        <v>7.4531388687100594E-5</v>
      </c>
      <c r="AF11" s="138">
        <f t="shared" si="5"/>
        <v>7.3158131913183711E-5</v>
      </c>
      <c r="AG11" s="138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1.1922642736154889E-4</v>
      </c>
      <c r="C3" s="138">
        <f t="shared" ref="C3:AG3" si="0">C4</f>
        <v>1.1726233868227049E-4</v>
      </c>
      <c r="D3" s="138">
        <f t="shared" si="0"/>
        <v>1.1550674779120579E-4</v>
      </c>
      <c r="E3" s="138">
        <f t="shared" si="0"/>
        <v>1.1375115690014151E-4</v>
      </c>
      <c r="F3" s="138">
        <f t="shared" si="0"/>
        <v>1.1199556600907681E-4</v>
      </c>
      <c r="G3" s="138">
        <f t="shared" si="0"/>
        <v>1.1023997511801212E-4</v>
      </c>
      <c r="H3" s="138">
        <f t="shared" si="0"/>
        <v>1.0848438422694745E-4</v>
      </c>
      <c r="I3" s="138">
        <f t="shared" si="0"/>
        <v>1.0672879333588274E-4</v>
      </c>
      <c r="J3" s="138">
        <f t="shared" si="0"/>
        <v>1.0497320244481804E-4</v>
      </c>
      <c r="K3" s="138">
        <f t="shared" si="0"/>
        <v>1.0321761155375376E-4</v>
      </c>
      <c r="L3" s="138">
        <f t="shared" si="0"/>
        <v>1.0146202066268909E-4</v>
      </c>
      <c r="M3" s="138">
        <f t="shared" si="0"/>
        <v>9.9706429771624386E-5</v>
      </c>
      <c r="N3" s="138">
        <f t="shared" si="0"/>
        <v>9.787675384368551E-5</v>
      </c>
      <c r="O3" s="138">
        <f t="shared" si="0"/>
        <v>9.6503497069768613E-5</v>
      </c>
      <c r="P3" s="138">
        <f t="shared" si="0"/>
        <v>9.513024029585211E-5</v>
      </c>
      <c r="Q3" s="138">
        <f t="shared" si="0"/>
        <v>9.3756983521935228E-5</v>
      </c>
      <c r="R3" s="138">
        <f t="shared" si="0"/>
        <v>9.2383726748018305E-5</v>
      </c>
      <c r="S3" s="138">
        <f t="shared" si="0"/>
        <v>9.1010469974101802E-5</v>
      </c>
      <c r="T3" s="138">
        <f t="shared" si="0"/>
        <v>8.9637213200184919E-5</v>
      </c>
      <c r="U3" s="138">
        <f t="shared" si="0"/>
        <v>8.8263956426267996E-5</v>
      </c>
      <c r="V3" s="138">
        <f t="shared" si="0"/>
        <v>8.6890699652351493E-5</v>
      </c>
      <c r="W3" s="138">
        <f t="shared" si="0"/>
        <v>8.551744287843461E-5</v>
      </c>
      <c r="X3" s="138">
        <f t="shared" si="0"/>
        <v>8.4144186104517714E-5</v>
      </c>
      <c r="Y3" s="138">
        <f t="shared" si="0"/>
        <v>8.2770929330601211E-5</v>
      </c>
      <c r="Z3" s="138">
        <f t="shared" si="0"/>
        <v>8.1397672556684302E-5</v>
      </c>
      <c r="AA3" s="138">
        <f t="shared" si="0"/>
        <v>8.0024415782767799E-5</v>
      </c>
      <c r="AB3" s="138">
        <f t="shared" si="0"/>
        <v>7.8651159008850903E-5</v>
      </c>
      <c r="AC3" s="138">
        <f t="shared" si="0"/>
        <v>7.727790223493402E-5</v>
      </c>
      <c r="AD3" s="138">
        <f t="shared" si="0"/>
        <v>7.590464546101749E-5</v>
      </c>
      <c r="AE3" s="138">
        <f t="shared" si="0"/>
        <v>7.4531388687100594E-5</v>
      </c>
      <c r="AF3" s="138">
        <f t="shared" si="0"/>
        <v>7.3158131913183711E-5</v>
      </c>
      <c r="AG3" s="138">
        <f t="shared" si="0"/>
        <v>7.1784875139267208E-5</v>
      </c>
    </row>
    <row r="4" spans="1:35" x14ac:dyDescent="0.45">
      <c r="A4" s="1" t="s">
        <v>14</v>
      </c>
      <c r="B4" s="123">
        <f>Calculations!B78</f>
        <v>1.1922642736154889E-4</v>
      </c>
      <c r="C4" s="123">
        <f>Calculations!C78</f>
        <v>1.1726233868227049E-4</v>
      </c>
      <c r="D4" s="123">
        <f>Calculations!D78</f>
        <v>1.1550674779120579E-4</v>
      </c>
      <c r="E4" s="123">
        <f>Calculations!E78</f>
        <v>1.1375115690014151E-4</v>
      </c>
      <c r="F4" s="123">
        <f>Calculations!F78</f>
        <v>1.1199556600907681E-4</v>
      </c>
      <c r="G4" s="123">
        <f>Calculations!G78</f>
        <v>1.1023997511801212E-4</v>
      </c>
      <c r="H4" s="123">
        <f>Calculations!H78</f>
        <v>1.0848438422694745E-4</v>
      </c>
      <c r="I4" s="123">
        <f>Calculations!I78</f>
        <v>1.0672879333588274E-4</v>
      </c>
      <c r="J4" s="123">
        <f>Calculations!J78</f>
        <v>1.0497320244481804E-4</v>
      </c>
      <c r="K4" s="123">
        <f>Calculations!K78</f>
        <v>1.0321761155375376E-4</v>
      </c>
      <c r="L4" s="123">
        <f>Calculations!L78</f>
        <v>1.0146202066268909E-4</v>
      </c>
      <c r="M4" s="123">
        <f>Calculations!M78</f>
        <v>9.9706429771624386E-5</v>
      </c>
      <c r="N4" s="123">
        <f>Calculations!N78</f>
        <v>9.787675384368551E-5</v>
      </c>
      <c r="O4" s="123">
        <f>Calculations!O78</f>
        <v>9.6503497069768613E-5</v>
      </c>
      <c r="P4" s="123">
        <f>Calculations!P78</f>
        <v>9.513024029585211E-5</v>
      </c>
      <c r="Q4" s="123">
        <f>Calculations!Q78</f>
        <v>9.3756983521935228E-5</v>
      </c>
      <c r="R4" s="123">
        <f>Calculations!R78</f>
        <v>9.2383726748018305E-5</v>
      </c>
      <c r="S4" s="123">
        <f>Calculations!S78</f>
        <v>9.1010469974101802E-5</v>
      </c>
      <c r="T4" s="123">
        <f>Calculations!T78</f>
        <v>8.9637213200184919E-5</v>
      </c>
      <c r="U4" s="123">
        <f>Calculations!U78</f>
        <v>8.8263956426267996E-5</v>
      </c>
      <c r="V4" s="123">
        <f>Calculations!V78</f>
        <v>8.6890699652351493E-5</v>
      </c>
      <c r="W4" s="123">
        <f>Calculations!W78</f>
        <v>8.551744287843461E-5</v>
      </c>
      <c r="X4" s="123">
        <f>Calculations!X78</f>
        <v>8.4144186104517714E-5</v>
      </c>
      <c r="Y4" s="123">
        <f>Calculations!Y78</f>
        <v>8.2770929330601211E-5</v>
      </c>
      <c r="Z4" s="123">
        <f>Calculations!Z78</f>
        <v>8.1397672556684302E-5</v>
      </c>
      <c r="AA4" s="123">
        <f>Calculations!AA78</f>
        <v>8.0024415782767799E-5</v>
      </c>
      <c r="AB4" s="123">
        <f>Calculations!AB78</f>
        <v>7.8651159008850903E-5</v>
      </c>
      <c r="AC4" s="123">
        <f>Calculations!AC78</f>
        <v>7.727790223493402E-5</v>
      </c>
      <c r="AD4" s="123">
        <f>Calculations!AD78</f>
        <v>7.590464546101749E-5</v>
      </c>
      <c r="AE4" s="123">
        <f>Calculations!AE78</f>
        <v>7.4531388687100594E-5</v>
      </c>
      <c r="AF4" s="123">
        <f>Calculations!AF78</f>
        <v>7.3158131913183711E-5</v>
      </c>
      <c r="AG4" s="123">
        <f>Calculations!AG78</f>
        <v>7.1784875139267208E-5</v>
      </c>
    </row>
    <row r="5" spans="1:35" x14ac:dyDescent="0.45">
      <c r="A5" s="1" t="s">
        <v>511</v>
      </c>
      <c r="B5" s="123">
        <f>Calculations!B79</f>
        <v>1.2014128651515439E-4</v>
      </c>
      <c r="C5" s="123">
        <f>Calculations!C79</f>
        <v>1.1817719783587599E-4</v>
      </c>
      <c r="D5" s="123">
        <f>Calculations!D79</f>
        <v>1.1642160694481129E-4</v>
      </c>
      <c r="E5" s="123">
        <f>Calculations!E79</f>
        <v>1.1466601605374701E-4</v>
      </c>
      <c r="F5" s="123">
        <f>Calculations!F79</f>
        <v>1.1291042516268231E-4</v>
      </c>
      <c r="G5" s="123">
        <f>Calculations!G79</f>
        <v>1.1115483427161761E-4</v>
      </c>
      <c r="H5" s="123">
        <f>Calculations!H79</f>
        <v>1.0939924338055294E-4</v>
      </c>
      <c r="I5" s="123">
        <f>Calculations!I79</f>
        <v>1.0764365248948823E-4</v>
      </c>
      <c r="J5" s="123">
        <f>Calculations!J79</f>
        <v>1.0588806159842355E-4</v>
      </c>
      <c r="K5" s="123">
        <f>Calculations!K79</f>
        <v>1.0413247070735926E-4</v>
      </c>
      <c r="L5" s="123">
        <f>Calculations!L79</f>
        <v>1.0237687981629459E-4</v>
      </c>
      <c r="M5" s="123">
        <f>Calculations!M79</f>
        <v>1.0062128892522989E-4</v>
      </c>
      <c r="N5" s="123">
        <f>Calculations!N79</f>
        <v>9.8791612997290999E-5</v>
      </c>
      <c r="O5" s="123">
        <f>Calculations!O79</f>
        <v>9.7418356223374103E-5</v>
      </c>
      <c r="P5" s="123">
        <f>Calculations!P79</f>
        <v>9.6045099449457613E-5</v>
      </c>
      <c r="Q5" s="123">
        <f>Calculations!Q79</f>
        <v>9.4671842675540717E-5</v>
      </c>
      <c r="R5" s="123">
        <f>Calculations!R79</f>
        <v>9.3298585901623808E-5</v>
      </c>
      <c r="S5" s="123">
        <f>Calculations!S79</f>
        <v>9.1925329127707305E-5</v>
      </c>
      <c r="T5" s="123">
        <f>Calculations!T79</f>
        <v>9.0552072353790409E-5</v>
      </c>
      <c r="U5" s="123">
        <f>Calculations!U79</f>
        <v>8.9178815579873499E-5</v>
      </c>
      <c r="V5" s="123">
        <f>Calculations!V79</f>
        <v>8.7805558805956996E-5</v>
      </c>
      <c r="W5" s="123">
        <f>Calculations!W79</f>
        <v>8.64323020320401E-5</v>
      </c>
      <c r="X5" s="123">
        <f>Calculations!X79</f>
        <v>8.5059045258123217E-5</v>
      </c>
      <c r="Y5" s="123">
        <f>Calculations!Y79</f>
        <v>8.3685788484206714E-5</v>
      </c>
      <c r="Z5" s="123">
        <f>Calculations!Z79</f>
        <v>8.2312531710289791E-5</v>
      </c>
      <c r="AA5" s="123">
        <f>Calculations!AA79</f>
        <v>8.0939274936373288E-5</v>
      </c>
      <c r="AB5" s="123">
        <f>Calculations!AB79</f>
        <v>7.9566018162456406E-5</v>
      </c>
      <c r="AC5" s="123">
        <f>Calculations!AC79</f>
        <v>7.819276138853951E-5</v>
      </c>
      <c r="AD5" s="123">
        <f>Calculations!AD79</f>
        <v>7.681950461462298E-5</v>
      </c>
      <c r="AE5" s="123">
        <f>Calculations!AE79</f>
        <v>7.5446247840706097E-5</v>
      </c>
      <c r="AF5" s="123">
        <f>Calculations!AF79</f>
        <v>7.4072991066789201E-5</v>
      </c>
      <c r="AG5" s="123">
        <f>Calculations!AG79</f>
        <v>7.2699734292872698E-5</v>
      </c>
    </row>
    <row r="6" spans="1:35" x14ac:dyDescent="0.45">
      <c r="A6" s="1" t="s">
        <v>512</v>
      </c>
      <c r="B6" s="138">
        <f>B4</f>
        <v>1.1922642736154889E-4</v>
      </c>
      <c r="C6" s="138">
        <f t="shared" ref="C6:AG7" si="1">C4</f>
        <v>1.1726233868227049E-4</v>
      </c>
      <c r="D6" s="138">
        <f t="shared" si="1"/>
        <v>1.1550674779120579E-4</v>
      </c>
      <c r="E6" s="138">
        <f t="shared" si="1"/>
        <v>1.1375115690014151E-4</v>
      </c>
      <c r="F6" s="138">
        <f t="shared" si="1"/>
        <v>1.1199556600907681E-4</v>
      </c>
      <c r="G6" s="138">
        <f t="shared" si="1"/>
        <v>1.1023997511801212E-4</v>
      </c>
      <c r="H6" s="138">
        <f t="shared" si="1"/>
        <v>1.0848438422694745E-4</v>
      </c>
      <c r="I6" s="138">
        <f t="shared" si="1"/>
        <v>1.0672879333588274E-4</v>
      </c>
      <c r="J6" s="138">
        <f t="shared" si="1"/>
        <v>1.0497320244481804E-4</v>
      </c>
      <c r="K6" s="138">
        <f t="shared" si="1"/>
        <v>1.0321761155375376E-4</v>
      </c>
      <c r="L6" s="138">
        <f t="shared" si="1"/>
        <v>1.0146202066268909E-4</v>
      </c>
      <c r="M6" s="138">
        <f t="shared" si="1"/>
        <v>9.9706429771624386E-5</v>
      </c>
      <c r="N6" s="138">
        <f t="shared" si="1"/>
        <v>9.787675384368551E-5</v>
      </c>
      <c r="O6" s="138">
        <f t="shared" si="1"/>
        <v>9.6503497069768613E-5</v>
      </c>
      <c r="P6" s="138">
        <f t="shared" si="1"/>
        <v>9.513024029585211E-5</v>
      </c>
      <c r="Q6" s="138">
        <f t="shared" si="1"/>
        <v>9.3756983521935228E-5</v>
      </c>
      <c r="R6" s="138">
        <f t="shared" si="1"/>
        <v>9.2383726748018305E-5</v>
      </c>
      <c r="S6" s="138">
        <f t="shared" si="1"/>
        <v>9.1010469974101802E-5</v>
      </c>
      <c r="T6" s="138">
        <f t="shared" si="1"/>
        <v>8.9637213200184919E-5</v>
      </c>
      <c r="U6" s="138">
        <f t="shared" si="1"/>
        <v>8.8263956426267996E-5</v>
      </c>
      <c r="V6" s="138">
        <f t="shared" si="1"/>
        <v>8.6890699652351493E-5</v>
      </c>
      <c r="W6" s="138">
        <f t="shared" si="1"/>
        <v>8.551744287843461E-5</v>
      </c>
      <c r="X6" s="138">
        <f t="shared" si="1"/>
        <v>8.4144186104517714E-5</v>
      </c>
      <c r="Y6" s="138">
        <f t="shared" si="1"/>
        <v>8.2770929330601211E-5</v>
      </c>
      <c r="Z6" s="138">
        <f t="shared" si="1"/>
        <v>8.1397672556684302E-5</v>
      </c>
      <c r="AA6" s="138">
        <f t="shared" si="1"/>
        <v>8.0024415782767799E-5</v>
      </c>
      <c r="AB6" s="138">
        <f t="shared" si="1"/>
        <v>7.8651159008850903E-5</v>
      </c>
      <c r="AC6" s="138">
        <f t="shared" si="1"/>
        <v>7.727790223493402E-5</v>
      </c>
      <c r="AD6" s="138">
        <f t="shared" si="1"/>
        <v>7.590464546101749E-5</v>
      </c>
      <c r="AE6" s="138">
        <f t="shared" si="1"/>
        <v>7.4531388687100594E-5</v>
      </c>
      <c r="AF6" s="138">
        <f t="shared" si="1"/>
        <v>7.3158131913183711E-5</v>
      </c>
      <c r="AG6" s="138">
        <f t="shared" si="1"/>
        <v>7.1784875139267208E-5</v>
      </c>
    </row>
    <row r="7" spans="1:35" x14ac:dyDescent="0.45">
      <c r="A7" s="1" t="s">
        <v>399</v>
      </c>
      <c r="B7" s="138">
        <f>B5</f>
        <v>1.2014128651515439E-4</v>
      </c>
      <c r="C7" s="138">
        <f t="shared" si="1"/>
        <v>1.1817719783587599E-4</v>
      </c>
      <c r="D7" s="138">
        <f t="shared" si="1"/>
        <v>1.1642160694481129E-4</v>
      </c>
      <c r="E7" s="138">
        <f t="shared" si="1"/>
        <v>1.1466601605374701E-4</v>
      </c>
      <c r="F7" s="138">
        <f t="shared" si="1"/>
        <v>1.1291042516268231E-4</v>
      </c>
      <c r="G7" s="138">
        <f t="shared" si="1"/>
        <v>1.1115483427161761E-4</v>
      </c>
      <c r="H7" s="138">
        <f t="shared" si="1"/>
        <v>1.0939924338055294E-4</v>
      </c>
      <c r="I7" s="138">
        <f t="shared" si="1"/>
        <v>1.0764365248948823E-4</v>
      </c>
      <c r="J7" s="138">
        <f t="shared" si="1"/>
        <v>1.0588806159842355E-4</v>
      </c>
      <c r="K7" s="138">
        <f t="shared" si="1"/>
        <v>1.0413247070735926E-4</v>
      </c>
      <c r="L7" s="138">
        <f t="shared" si="1"/>
        <v>1.0237687981629459E-4</v>
      </c>
      <c r="M7" s="138">
        <f t="shared" si="1"/>
        <v>1.0062128892522989E-4</v>
      </c>
      <c r="N7" s="138">
        <f t="shared" si="1"/>
        <v>9.8791612997290999E-5</v>
      </c>
      <c r="O7" s="138">
        <f t="shared" si="1"/>
        <v>9.7418356223374103E-5</v>
      </c>
      <c r="P7" s="138">
        <f t="shared" si="1"/>
        <v>9.6045099449457613E-5</v>
      </c>
      <c r="Q7" s="138">
        <f t="shared" si="1"/>
        <v>9.4671842675540717E-5</v>
      </c>
      <c r="R7" s="138">
        <f t="shared" si="1"/>
        <v>9.3298585901623808E-5</v>
      </c>
      <c r="S7" s="138">
        <f t="shared" si="1"/>
        <v>9.1925329127707305E-5</v>
      </c>
      <c r="T7" s="138">
        <f t="shared" si="1"/>
        <v>9.0552072353790409E-5</v>
      </c>
      <c r="U7" s="138">
        <f t="shared" si="1"/>
        <v>8.9178815579873499E-5</v>
      </c>
      <c r="V7" s="138">
        <f t="shared" si="1"/>
        <v>8.7805558805956996E-5</v>
      </c>
      <c r="W7" s="138">
        <f t="shared" si="1"/>
        <v>8.64323020320401E-5</v>
      </c>
      <c r="X7" s="138">
        <f t="shared" si="1"/>
        <v>8.5059045258123217E-5</v>
      </c>
      <c r="Y7" s="138">
        <f t="shared" si="1"/>
        <v>8.3685788484206714E-5</v>
      </c>
      <c r="Z7" s="138">
        <f t="shared" si="1"/>
        <v>8.2312531710289791E-5</v>
      </c>
      <c r="AA7" s="138">
        <f t="shared" si="1"/>
        <v>8.0939274936373288E-5</v>
      </c>
      <c r="AB7" s="138">
        <f t="shared" si="1"/>
        <v>7.9566018162456406E-5</v>
      </c>
      <c r="AC7" s="138">
        <f t="shared" si="1"/>
        <v>7.819276138853951E-5</v>
      </c>
      <c r="AD7" s="138">
        <f t="shared" si="1"/>
        <v>7.681950461462298E-5</v>
      </c>
      <c r="AE7" s="138">
        <f t="shared" si="1"/>
        <v>7.5446247840706097E-5</v>
      </c>
      <c r="AF7" s="138">
        <f t="shared" si="1"/>
        <v>7.4072991066789201E-5</v>
      </c>
      <c r="AG7" s="138">
        <f t="shared" si="1"/>
        <v>7.2699734292872698E-5</v>
      </c>
    </row>
    <row r="8" spans="1:35" x14ac:dyDescent="0.45">
      <c r="A8" s="1" t="s">
        <v>513</v>
      </c>
      <c r="B8" s="138">
        <f>B5</f>
        <v>1.2014128651515439E-4</v>
      </c>
      <c r="C8" s="138">
        <f t="shared" ref="C8:AG8" si="2">C5</f>
        <v>1.1817719783587599E-4</v>
      </c>
      <c r="D8" s="138">
        <f t="shared" si="2"/>
        <v>1.1642160694481129E-4</v>
      </c>
      <c r="E8" s="138">
        <f t="shared" si="2"/>
        <v>1.1466601605374701E-4</v>
      </c>
      <c r="F8" s="138">
        <f t="shared" si="2"/>
        <v>1.1291042516268231E-4</v>
      </c>
      <c r="G8" s="138">
        <f t="shared" si="2"/>
        <v>1.1115483427161761E-4</v>
      </c>
      <c r="H8" s="138">
        <f t="shared" si="2"/>
        <v>1.0939924338055294E-4</v>
      </c>
      <c r="I8" s="138">
        <f t="shared" si="2"/>
        <v>1.0764365248948823E-4</v>
      </c>
      <c r="J8" s="138">
        <f t="shared" si="2"/>
        <v>1.0588806159842355E-4</v>
      </c>
      <c r="K8" s="138">
        <f t="shared" si="2"/>
        <v>1.0413247070735926E-4</v>
      </c>
      <c r="L8" s="138">
        <f t="shared" si="2"/>
        <v>1.0237687981629459E-4</v>
      </c>
      <c r="M8" s="138">
        <f t="shared" si="2"/>
        <v>1.0062128892522989E-4</v>
      </c>
      <c r="N8" s="138">
        <f t="shared" si="2"/>
        <v>9.8791612997290999E-5</v>
      </c>
      <c r="O8" s="138">
        <f t="shared" si="2"/>
        <v>9.7418356223374103E-5</v>
      </c>
      <c r="P8" s="138">
        <f t="shared" si="2"/>
        <v>9.6045099449457613E-5</v>
      </c>
      <c r="Q8" s="138">
        <f t="shared" si="2"/>
        <v>9.4671842675540717E-5</v>
      </c>
      <c r="R8" s="138">
        <f t="shared" si="2"/>
        <v>9.3298585901623808E-5</v>
      </c>
      <c r="S8" s="138">
        <f t="shared" si="2"/>
        <v>9.1925329127707305E-5</v>
      </c>
      <c r="T8" s="138">
        <f t="shared" si="2"/>
        <v>9.0552072353790409E-5</v>
      </c>
      <c r="U8" s="138">
        <f t="shared" si="2"/>
        <v>8.9178815579873499E-5</v>
      </c>
      <c r="V8" s="138">
        <f t="shared" si="2"/>
        <v>8.7805558805956996E-5</v>
      </c>
      <c r="W8" s="138">
        <f t="shared" si="2"/>
        <v>8.64323020320401E-5</v>
      </c>
      <c r="X8" s="138">
        <f t="shared" si="2"/>
        <v>8.5059045258123217E-5</v>
      </c>
      <c r="Y8" s="138">
        <f t="shared" si="2"/>
        <v>8.3685788484206714E-5</v>
      </c>
      <c r="Z8" s="138">
        <f t="shared" si="2"/>
        <v>8.2312531710289791E-5</v>
      </c>
      <c r="AA8" s="138">
        <f t="shared" si="2"/>
        <v>8.0939274936373288E-5</v>
      </c>
      <c r="AB8" s="138">
        <f t="shared" si="2"/>
        <v>7.9566018162456406E-5</v>
      </c>
      <c r="AC8" s="138">
        <f t="shared" si="2"/>
        <v>7.819276138853951E-5</v>
      </c>
      <c r="AD8" s="138">
        <f t="shared" si="2"/>
        <v>7.681950461462298E-5</v>
      </c>
      <c r="AE8" s="138">
        <f t="shared" si="2"/>
        <v>7.5446247840706097E-5</v>
      </c>
      <c r="AF8" s="138">
        <f t="shared" si="2"/>
        <v>7.4072991066789201E-5</v>
      </c>
      <c r="AG8" s="138">
        <f t="shared" si="2"/>
        <v>7.2699734292872698E-5</v>
      </c>
    </row>
    <row r="9" spans="1:35" x14ac:dyDescent="0.45">
      <c r="A9" s="1" t="s">
        <v>514</v>
      </c>
      <c r="B9" s="138">
        <f>B5</f>
        <v>1.2014128651515439E-4</v>
      </c>
      <c r="C9" s="138">
        <f t="shared" ref="C9:AG9" si="3">C5</f>
        <v>1.1817719783587599E-4</v>
      </c>
      <c r="D9" s="138">
        <f t="shared" si="3"/>
        <v>1.1642160694481129E-4</v>
      </c>
      <c r="E9" s="138">
        <f t="shared" si="3"/>
        <v>1.1466601605374701E-4</v>
      </c>
      <c r="F9" s="138">
        <f t="shared" si="3"/>
        <v>1.1291042516268231E-4</v>
      </c>
      <c r="G9" s="138">
        <f t="shared" si="3"/>
        <v>1.1115483427161761E-4</v>
      </c>
      <c r="H9" s="138">
        <f t="shared" si="3"/>
        <v>1.0939924338055294E-4</v>
      </c>
      <c r="I9" s="138">
        <f t="shared" si="3"/>
        <v>1.0764365248948823E-4</v>
      </c>
      <c r="J9" s="138">
        <f t="shared" si="3"/>
        <v>1.0588806159842355E-4</v>
      </c>
      <c r="K9" s="138">
        <f t="shared" si="3"/>
        <v>1.0413247070735926E-4</v>
      </c>
      <c r="L9" s="138">
        <f t="shared" si="3"/>
        <v>1.0237687981629459E-4</v>
      </c>
      <c r="M9" s="138">
        <f t="shared" si="3"/>
        <v>1.0062128892522989E-4</v>
      </c>
      <c r="N9" s="138">
        <f t="shared" si="3"/>
        <v>9.8791612997290999E-5</v>
      </c>
      <c r="O9" s="138">
        <f t="shared" si="3"/>
        <v>9.7418356223374103E-5</v>
      </c>
      <c r="P9" s="138">
        <f t="shared" si="3"/>
        <v>9.6045099449457613E-5</v>
      </c>
      <c r="Q9" s="138">
        <f t="shared" si="3"/>
        <v>9.4671842675540717E-5</v>
      </c>
      <c r="R9" s="138">
        <f t="shared" si="3"/>
        <v>9.3298585901623808E-5</v>
      </c>
      <c r="S9" s="138">
        <f t="shared" si="3"/>
        <v>9.1925329127707305E-5</v>
      </c>
      <c r="T9" s="138">
        <f t="shared" si="3"/>
        <v>9.0552072353790409E-5</v>
      </c>
      <c r="U9" s="138">
        <f t="shared" si="3"/>
        <v>8.9178815579873499E-5</v>
      </c>
      <c r="V9" s="138">
        <f t="shared" si="3"/>
        <v>8.7805558805956996E-5</v>
      </c>
      <c r="W9" s="138">
        <f t="shared" si="3"/>
        <v>8.64323020320401E-5</v>
      </c>
      <c r="X9" s="138">
        <f t="shared" si="3"/>
        <v>8.5059045258123217E-5</v>
      </c>
      <c r="Y9" s="138">
        <f t="shared" si="3"/>
        <v>8.3685788484206714E-5</v>
      </c>
      <c r="Z9" s="138">
        <f t="shared" si="3"/>
        <v>8.2312531710289791E-5</v>
      </c>
      <c r="AA9" s="138">
        <f t="shared" si="3"/>
        <v>8.0939274936373288E-5</v>
      </c>
      <c r="AB9" s="138">
        <f t="shared" si="3"/>
        <v>7.9566018162456406E-5</v>
      </c>
      <c r="AC9" s="138">
        <f t="shared" si="3"/>
        <v>7.819276138853951E-5</v>
      </c>
      <c r="AD9" s="138">
        <f t="shared" si="3"/>
        <v>7.681950461462298E-5</v>
      </c>
      <c r="AE9" s="138">
        <f t="shared" si="3"/>
        <v>7.5446247840706097E-5</v>
      </c>
      <c r="AF9" s="138">
        <f t="shared" si="3"/>
        <v>7.4072991066789201E-5</v>
      </c>
      <c r="AG9" s="138">
        <f t="shared" si="3"/>
        <v>7.2699734292872698E-5</v>
      </c>
    </row>
    <row r="10" spans="1:35" x14ac:dyDescent="0.45">
      <c r="A10" s="1" t="s">
        <v>515</v>
      </c>
      <c r="B10" s="138">
        <f>B4</f>
        <v>1.1922642736154889E-4</v>
      </c>
      <c r="C10" s="138">
        <f t="shared" ref="C10:AG10" si="4">C4</f>
        <v>1.1726233868227049E-4</v>
      </c>
      <c r="D10" s="138">
        <f t="shared" si="4"/>
        <v>1.1550674779120579E-4</v>
      </c>
      <c r="E10" s="138">
        <f t="shared" si="4"/>
        <v>1.1375115690014151E-4</v>
      </c>
      <c r="F10" s="138">
        <f t="shared" si="4"/>
        <v>1.1199556600907681E-4</v>
      </c>
      <c r="G10" s="138">
        <f t="shared" si="4"/>
        <v>1.1023997511801212E-4</v>
      </c>
      <c r="H10" s="138">
        <f t="shared" si="4"/>
        <v>1.0848438422694745E-4</v>
      </c>
      <c r="I10" s="138">
        <f t="shared" si="4"/>
        <v>1.0672879333588274E-4</v>
      </c>
      <c r="J10" s="138">
        <f t="shared" si="4"/>
        <v>1.0497320244481804E-4</v>
      </c>
      <c r="K10" s="138">
        <f t="shared" si="4"/>
        <v>1.0321761155375376E-4</v>
      </c>
      <c r="L10" s="138">
        <f t="shared" si="4"/>
        <v>1.0146202066268909E-4</v>
      </c>
      <c r="M10" s="138">
        <f t="shared" si="4"/>
        <v>9.9706429771624386E-5</v>
      </c>
      <c r="N10" s="138">
        <f t="shared" si="4"/>
        <v>9.787675384368551E-5</v>
      </c>
      <c r="O10" s="138">
        <f t="shared" si="4"/>
        <v>9.6503497069768613E-5</v>
      </c>
      <c r="P10" s="138">
        <f t="shared" si="4"/>
        <v>9.513024029585211E-5</v>
      </c>
      <c r="Q10" s="138">
        <f t="shared" si="4"/>
        <v>9.3756983521935228E-5</v>
      </c>
      <c r="R10" s="138">
        <f t="shared" si="4"/>
        <v>9.2383726748018305E-5</v>
      </c>
      <c r="S10" s="138">
        <f t="shared" si="4"/>
        <v>9.1010469974101802E-5</v>
      </c>
      <c r="T10" s="138">
        <f t="shared" si="4"/>
        <v>8.9637213200184919E-5</v>
      </c>
      <c r="U10" s="138">
        <f t="shared" si="4"/>
        <v>8.8263956426267996E-5</v>
      </c>
      <c r="V10" s="138">
        <f t="shared" si="4"/>
        <v>8.6890699652351493E-5</v>
      </c>
      <c r="W10" s="138">
        <f t="shared" si="4"/>
        <v>8.551744287843461E-5</v>
      </c>
      <c r="X10" s="138">
        <f t="shared" si="4"/>
        <v>8.4144186104517714E-5</v>
      </c>
      <c r="Y10" s="138">
        <f t="shared" si="4"/>
        <v>8.2770929330601211E-5</v>
      </c>
      <c r="Z10" s="138">
        <f t="shared" si="4"/>
        <v>8.1397672556684302E-5</v>
      </c>
      <c r="AA10" s="138">
        <f t="shared" si="4"/>
        <v>8.0024415782767799E-5</v>
      </c>
      <c r="AB10" s="138">
        <f t="shared" si="4"/>
        <v>7.8651159008850903E-5</v>
      </c>
      <c r="AC10" s="138">
        <f t="shared" si="4"/>
        <v>7.727790223493402E-5</v>
      </c>
      <c r="AD10" s="138">
        <f t="shared" si="4"/>
        <v>7.590464546101749E-5</v>
      </c>
      <c r="AE10" s="138">
        <f t="shared" si="4"/>
        <v>7.4531388687100594E-5</v>
      </c>
      <c r="AF10" s="138">
        <f t="shared" si="4"/>
        <v>7.3158131913183711E-5</v>
      </c>
      <c r="AG10" s="138">
        <f t="shared" si="4"/>
        <v>7.1784875139267208E-5</v>
      </c>
    </row>
    <row r="11" spans="1:35" x14ac:dyDescent="0.45">
      <c r="A11" s="1" t="s">
        <v>516</v>
      </c>
      <c r="B11" s="138">
        <f>B4</f>
        <v>1.1922642736154889E-4</v>
      </c>
      <c r="C11" s="138">
        <f t="shared" ref="C11:AG11" si="5">C4</f>
        <v>1.1726233868227049E-4</v>
      </c>
      <c r="D11" s="138">
        <f t="shared" si="5"/>
        <v>1.1550674779120579E-4</v>
      </c>
      <c r="E11" s="138">
        <f t="shared" si="5"/>
        <v>1.1375115690014151E-4</v>
      </c>
      <c r="F11" s="138">
        <f t="shared" si="5"/>
        <v>1.1199556600907681E-4</v>
      </c>
      <c r="G11" s="138">
        <f t="shared" si="5"/>
        <v>1.1023997511801212E-4</v>
      </c>
      <c r="H11" s="138">
        <f t="shared" si="5"/>
        <v>1.0848438422694745E-4</v>
      </c>
      <c r="I11" s="138">
        <f t="shared" si="5"/>
        <v>1.0672879333588274E-4</v>
      </c>
      <c r="J11" s="138">
        <f t="shared" si="5"/>
        <v>1.0497320244481804E-4</v>
      </c>
      <c r="K11" s="138">
        <f t="shared" si="5"/>
        <v>1.0321761155375376E-4</v>
      </c>
      <c r="L11" s="138">
        <f t="shared" si="5"/>
        <v>1.0146202066268909E-4</v>
      </c>
      <c r="M11" s="138">
        <f t="shared" si="5"/>
        <v>9.9706429771624386E-5</v>
      </c>
      <c r="N11" s="138">
        <f t="shared" si="5"/>
        <v>9.787675384368551E-5</v>
      </c>
      <c r="O11" s="138">
        <f t="shared" si="5"/>
        <v>9.6503497069768613E-5</v>
      </c>
      <c r="P11" s="138">
        <f t="shared" si="5"/>
        <v>9.513024029585211E-5</v>
      </c>
      <c r="Q11" s="138">
        <f t="shared" si="5"/>
        <v>9.3756983521935228E-5</v>
      </c>
      <c r="R11" s="138">
        <f t="shared" si="5"/>
        <v>9.2383726748018305E-5</v>
      </c>
      <c r="S11" s="138">
        <f t="shared" si="5"/>
        <v>9.1010469974101802E-5</v>
      </c>
      <c r="T11" s="138">
        <f t="shared" si="5"/>
        <v>8.9637213200184919E-5</v>
      </c>
      <c r="U11" s="138">
        <f t="shared" si="5"/>
        <v>8.8263956426267996E-5</v>
      </c>
      <c r="V11" s="138">
        <f t="shared" si="5"/>
        <v>8.6890699652351493E-5</v>
      </c>
      <c r="W11" s="138">
        <f t="shared" si="5"/>
        <v>8.551744287843461E-5</v>
      </c>
      <c r="X11" s="138">
        <f t="shared" si="5"/>
        <v>8.4144186104517714E-5</v>
      </c>
      <c r="Y11" s="138">
        <f t="shared" si="5"/>
        <v>8.2770929330601211E-5</v>
      </c>
      <c r="Z11" s="138">
        <f t="shared" si="5"/>
        <v>8.1397672556684302E-5</v>
      </c>
      <c r="AA11" s="138">
        <f t="shared" si="5"/>
        <v>8.0024415782767799E-5</v>
      </c>
      <c r="AB11" s="138">
        <f t="shared" si="5"/>
        <v>7.8651159008850903E-5</v>
      </c>
      <c r="AC11" s="138">
        <f t="shared" si="5"/>
        <v>7.727790223493402E-5</v>
      </c>
      <c r="AD11" s="138">
        <f t="shared" si="5"/>
        <v>7.590464546101749E-5</v>
      </c>
      <c r="AE11" s="138">
        <f t="shared" si="5"/>
        <v>7.4531388687100594E-5</v>
      </c>
      <c r="AF11" s="138">
        <f t="shared" si="5"/>
        <v>7.3158131913183711E-5</v>
      </c>
      <c r="AG11" s="138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4.25" x14ac:dyDescent="0.45"/>
  <cols>
    <col min="1" max="1" width="28" bestFit="1" customWidth="1"/>
    <col min="16" max="16" width="12" bestFit="1" customWidth="1"/>
  </cols>
  <sheetData>
    <row r="1" spans="1:15" ht="18" x14ac:dyDescent="0.55000000000000004">
      <c r="A1" s="42" t="s">
        <v>388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45">
      <c r="A2" s="152" t="s">
        <v>372</v>
      </c>
      <c r="B2" s="25">
        <v>2009</v>
      </c>
      <c r="C2" s="25">
        <v>2015</v>
      </c>
      <c r="D2" s="143">
        <v>2017</v>
      </c>
      <c r="E2" s="144"/>
      <c r="F2" s="144"/>
      <c r="G2" s="145"/>
      <c r="H2" s="143">
        <v>2020</v>
      </c>
      <c r="I2" s="145"/>
      <c r="J2" s="143">
        <v>2030</v>
      </c>
      <c r="K2" s="145"/>
      <c r="L2" s="143">
        <v>2040</v>
      </c>
      <c r="M2" s="145"/>
      <c r="N2" s="143">
        <v>2050</v>
      </c>
      <c r="O2" s="145"/>
    </row>
    <row r="3" spans="1:15" ht="42.75" x14ac:dyDescent="0.45">
      <c r="A3" s="153"/>
      <c r="B3" s="26" t="s">
        <v>373</v>
      </c>
      <c r="C3" s="26" t="s">
        <v>373</v>
      </c>
      <c r="D3" s="26" t="s">
        <v>374</v>
      </c>
      <c r="E3" s="43" t="s">
        <v>375</v>
      </c>
      <c r="F3" s="44" t="s">
        <v>387</v>
      </c>
      <c r="G3" s="43" t="s">
        <v>377</v>
      </c>
      <c r="H3" s="43" t="s">
        <v>375</v>
      </c>
      <c r="I3" s="43" t="s">
        <v>377</v>
      </c>
      <c r="J3" s="43" t="s">
        <v>375</v>
      </c>
      <c r="K3" s="43" t="s">
        <v>377</v>
      </c>
      <c r="L3" s="43" t="s">
        <v>375</v>
      </c>
      <c r="M3" s="43" t="s">
        <v>377</v>
      </c>
      <c r="N3" s="43" t="s">
        <v>375</v>
      </c>
      <c r="O3" s="43" t="s">
        <v>377</v>
      </c>
    </row>
    <row r="4" spans="1:15" x14ac:dyDescent="0.45">
      <c r="A4" s="27" t="s">
        <v>379</v>
      </c>
      <c r="B4" s="28">
        <v>80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>
        <v>80</v>
      </c>
      <c r="N4" s="28">
        <v>80</v>
      </c>
      <c r="O4" s="28">
        <v>80</v>
      </c>
    </row>
    <row r="5" spans="1:15" x14ac:dyDescent="0.45">
      <c r="A5" s="26" t="s">
        <v>380</v>
      </c>
      <c r="B5" s="31">
        <v>80</v>
      </c>
      <c r="C5" s="31">
        <v>80</v>
      </c>
      <c r="D5" s="31">
        <v>80</v>
      </c>
      <c r="E5" s="31">
        <v>80</v>
      </c>
      <c r="F5" s="31">
        <v>90</v>
      </c>
      <c r="G5" s="31">
        <v>99</v>
      </c>
      <c r="H5" s="31">
        <v>80</v>
      </c>
      <c r="I5" s="31">
        <v>99</v>
      </c>
      <c r="J5" s="31">
        <v>80</v>
      </c>
      <c r="K5" s="31">
        <v>99</v>
      </c>
      <c r="L5" s="31">
        <v>80</v>
      </c>
      <c r="M5" s="31">
        <v>99</v>
      </c>
      <c r="N5" s="31">
        <v>80</v>
      </c>
      <c r="O5" s="31">
        <v>99</v>
      </c>
    </row>
    <row r="6" spans="1:15" x14ac:dyDescent="0.45">
      <c r="A6" s="27" t="s">
        <v>381</v>
      </c>
      <c r="B6" s="28">
        <v>548</v>
      </c>
      <c r="C6" s="28">
        <v>522</v>
      </c>
      <c r="D6" s="28">
        <v>470</v>
      </c>
      <c r="E6" s="28">
        <v>470</v>
      </c>
      <c r="F6" s="28">
        <v>408</v>
      </c>
      <c r="G6" s="28">
        <v>418</v>
      </c>
      <c r="H6" s="28">
        <v>329</v>
      </c>
      <c r="I6" s="28">
        <v>334</v>
      </c>
      <c r="J6" s="28">
        <v>329</v>
      </c>
      <c r="K6" s="28">
        <v>334</v>
      </c>
      <c r="L6" s="28">
        <v>329</v>
      </c>
      <c r="M6" s="28">
        <v>334</v>
      </c>
      <c r="N6" s="28">
        <v>329</v>
      </c>
      <c r="O6" s="28">
        <v>334</v>
      </c>
    </row>
    <row r="7" spans="1:15" x14ac:dyDescent="0.45">
      <c r="A7" s="156" t="s">
        <v>382</v>
      </c>
      <c r="B7" s="31">
        <v>16</v>
      </c>
      <c r="C7" s="31">
        <v>16</v>
      </c>
      <c r="D7" s="31">
        <v>16</v>
      </c>
      <c r="E7" s="31">
        <v>16</v>
      </c>
      <c r="F7" s="31">
        <v>16</v>
      </c>
      <c r="G7" s="31">
        <v>16</v>
      </c>
      <c r="H7" s="31">
        <v>16</v>
      </c>
      <c r="I7" s="31">
        <v>16</v>
      </c>
      <c r="J7" s="31">
        <v>16</v>
      </c>
      <c r="K7" s="31">
        <v>16</v>
      </c>
      <c r="L7" s="31">
        <v>16</v>
      </c>
      <c r="M7" s="31">
        <v>16</v>
      </c>
      <c r="N7" s="31">
        <v>16</v>
      </c>
      <c r="O7" s="31">
        <v>16</v>
      </c>
    </row>
    <row r="8" spans="1:15" x14ac:dyDescent="0.45">
      <c r="A8" s="157"/>
      <c r="B8" s="31">
        <v>27</v>
      </c>
      <c r="C8" s="31">
        <v>27</v>
      </c>
      <c r="D8" s="31">
        <v>27</v>
      </c>
      <c r="E8" s="31">
        <v>27</v>
      </c>
      <c r="F8" s="31">
        <v>27</v>
      </c>
      <c r="G8" s="31">
        <v>27</v>
      </c>
      <c r="H8" s="31">
        <v>27</v>
      </c>
      <c r="I8" s="31">
        <v>27</v>
      </c>
      <c r="J8" s="31">
        <v>27</v>
      </c>
      <c r="K8" s="31">
        <v>27</v>
      </c>
      <c r="L8" s="31">
        <v>27</v>
      </c>
      <c r="M8" s="31">
        <v>27</v>
      </c>
      <c r="N8" s="31">
        <v>27</v>
      </c>
      <c r="O8" s="31">
        <v>27</v>
      </c>
    </row>
    <row r="9" spans="1:15" x14ac:dyDescent="0.45">
      <c r="A9" s="27" t="s">
        <v>383</v>
      </c>
      <c r="B9" s="28">
        <v>840</v>
      </c>
      <c r="C9" s="28">
        <v>860</v>
      </c>
      <c r="D9" s="28">
        <v>890</v>
      </c>
      <c r="E9" s="28">
        <v>890</v>
      </c>
      <c r="F9" s="34">
        <v>1150</v>
      </c>
      <c r="G9" s="34">
        <v>1620</v>
      </c>
      <c r="H9" s="34">
        <v>1080</v>
      </c>
      <c r="I9" s="34">
        <v>1620</v>
      </c>
      <c r="J9" s="34">
        <v>1080</v>
      </c>
      <c r="K9" s="34">
        <v>1620</v>
      </c>
      <c r="L9" s="34">
        <v>1080</v>
      </c>
      <c r="M9" s="34">
        <v>1620</v>
      </c>
      <c r="N9" s="34">
        <v>1080</v>
      </c>
      <c r="O9" s="34">
        <v>1620</v>
      </c>
    </row>
    <row r="10" spans="1:15" x14ac:dyDescent="0.45">
      <c r="A10" s="26" t="s">
        <v>384</v>
      </c>
      <c r="B10" s="37">
        <v>2000</v>
      </c>
      <c r="C10" s="37">
        <v>2020</v>
      </c>
      <c r="D10" s="37">
        <v>2050</v>
      </c>
      <c r="E10" s="37">
        <v>2050</v>
      </c>
      <c r="F10" s="37">
        <v>2560</v>
      </c>
      <c r="G10" s="37">
        <v>3040</v>
      </c>
      <c r="H10" s="37">
        <v>2240</v>
      </c>
      <c r="I10" s="37">
        <v>3040</v>
      </c>
      <c r="J10" s="37">
        <v>2240</v>
      </c>
      <c r="K10" s="37">
        <v>3040</v>
      </c>
      <c r="L10" s="37">
        <v>2240</v>
      </c>
      <c r="M10" s="37">
        <v>3040</v>
      </c>
      <c r="N10" s="37">
        <v>2240</v>
      </c>
      <c r="O10" s="37">
        <v>3040</v>
      </c>
    </row>
    <row r="11" spans="1:15" ht="28.5" x14ac:dyDescent="0.45">
      <c r="A11" s="27" t="s">
        <v>385</v>
      </c>
      <c r="B11" s="28">
        <v>40</v>
      </c>
      <c r="C11" s="28">
        <v>40</v>
      </c>
      <c r="D11" s="28">
        <v>40</v>
      </c>
      <c r="E11" s="28">
        <v>40</v>
      </c>
      <c r="F11" s="28">
        <v>40</v>
      </c>
      <c r="G11" s="28">
        <v>40</v>
      </c>
      <c r="H11" s="28">
        <v>40</v>
      </c>
      <c r="I11" s="28">
        <v>40</v>
      </c>
      <c r="J11" s="28">
        <v>40</v>
      </c>
      <c r="K11" s="28">
        <v>40</v>
      </c>
      <c r="L11" s="28">
        <v>40</v>
      </c>
      <c r="M11" s="28">
        <v>40</v>
      </c>
      <c r="N11" s="28">
        <v>40</v>
      </c>
      <c r="O11" s="28">
        <v>40</v>
      </c>
    </row>
    <row r="13" spans="1:15" ht="18" x14ac:dyDescent="0.55000000000000004">
      <c r="A13" s="42" t="s">
        <v>386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45">
      <c r="A14" s="141" t="s">
        <v>372</v>
      </c>
      <c r="B14" s="25">
        <v>2009</v>
      </c>
      <c r="C14" s="25">
        <v>2015</v>
      </c>
      <c r="D14" s="143">
        <v>2017</v>
      </c>
      <c r="E14" s="144"/>
      <c r="F14" s="144"/>
      <c r="G14" s="145"/>
      <c r="H14" s="143">
        <v>2020</v>
      </c>
      <c r="I14" s="144"/>
      <c r="J14" s="144">
        <v>2030</v>
      </c>
      <c r="K14" s="145"/>
      <c r="L14" s="143">
        <v>2040</v>
      </c>
      <c r="M14" s="145"/>
      <c r="N14" s="143">
        <v>2050</v>
      </c>
      <c r="O14" s="145"/>
    </row>
    <row r="15" spans="1:15" ht="28.5" x14ac:dyDescent="0.45">
      <c r="A15" s="142"/>
      <c r="B15" s="26" t="s">
        <v>373</v>
      </c>
      <c r="C15" s="26" t="s">
        <v>373</v>
      </c>
      <c r="D15" s="26" t="s">
        <v>374</v>
      </c>
      <c r="E15" s="26" t="s">
        <v>375</v>
      </c>
      <c r="F15" s="26" t="s">
        <v>376</v>
      </c>
      <c r="G15" s="26" t="s">
        <v>377</v>
      </c>
      <c r="H15" s="26" t="s">
        <v>375</v>
      </c>
      <c r="I15" s="166" t="s">
        <v>378</v>
      </c>
      <c r="J15" s="167"/>
      <c r="K15" s="26" t="s">
        <v>377</v>
      </c>
      <c r="L15" s="26" t="s">
        <v>375</v>
      </c>
      <c r="M15" s="26" t="s">
        <v>377</v>
      </c>
      <c r="N15" s="26" t="s">
        <v>375</v>
      </c>
      <c r="O15" s="26" t="s">
        <v>377</v>
      </c>
    </row>
    <row r="16" spans="1:15" x14ac:dyDescent="0.45">
      <c r="A16" s="27" t="s">
        <v>379</v>
      </c>
      <c r="B16" s="28">
        <v>105</v>
      </c>
      <c r="C16" s="28">
        <v>105</v>
      </c>
      <c r="D16" s="28">
        <v>105</v>
      </c>
      <c r="E16" s="28">
        <v>105</v>
      </c>
      <c r="F16" s="28">
        <v>105</v>
      </c>
      <c r="G16" s="28">
        <v>105</v>
      </c>
      <c r="H16" s="28">
        <v>105</v>
      </c>
      <c r="I16" s="29">
        <v>105</v>
      </c>
      <c r="J16" s="30">
        <v>105</v>
      </c>
      <c r="K16" s="28">
        <v>105</v>
      </c>
      <c r="L16" s="28">
        <v>105</v>
      </c>
      <c r="M16" s="28">
        <v>105</v>
      </c>
      <c r="N16" s="28">
        <v>105</v>
      </c>
      <c r="O16" s="28">
        <v>105</v>
      </c>
    </row>
    <row r="17" spans="1:15" x14ac:dyDescent="0.45">
      <c r="A17" s="26" t="s">
        <v>380</v>
      </c>
      <c r="B17" s="31">
        <v>80</v>
      </c>
      <c r="C17" s="31">
        <v>83</v>
      </c>
      <c r="D17" s="31">
        <v>83</v>
      </c>
      <c r="E17" s="31">
        <v>83</v>
      </c>
      <c r="F17" s="31">
        <v>85</v>
      </c>
      <c r="G17" s="31">
        <v>97</v>
      </c>
      <c r="H17" s="31">
        <v>83</v>
      </c>
      <c r="I17" s="32">
        <v>97</v>
      </c>
      <c r="J17" s="33">
        <v>84</v>
      </c>
      <c r="K17" s="31">
        <v>97</v>
      </c>
      <c r="L17" s="31">
        <v>84</v>
      </c>
      <c r="M17" s="31">
        <v>97</v>
      </c>
      <c r="N17" s="31">
        <v>84</v>
      </c>
      <c r="O17" s="31">
        <v>97</v>
      </c>
    </row>
    <row r="18" spans="1:15" x14ac:dyDescent="0.45">
      <c r="A18" s="27" t="s">
        <v>381</v>
      </c>
      <c r="B18" s="28">
        <v>490</v>
      </c>
      <c r="C18" s="28">
        <v>477</v>
      </c>
      <c r="D18" s="28">
        <v>477</v>
      </c>
      <c r="E18" s="28">
        <v>477</v>
      </c>
      <c r="F18" s="28">
        <v>466</v>
      </c>
      <c r="G18" s="28">
        <v>410</v>
      </c>
      <c r="H18" s="28">
        <v>477</v>
      </c>
      <c r="I18" s="29">
        <v>410</v>
      </c>
      <c r="J18" s="30">
        <v>472</v>
      </c>
      <c r="K18" s="28">
        <v>410</v>
      </c>
      <c r="L18" s="28">
        <v>472</v>
      </c>
      <c r="M18" s="28">
        <v>410</v>
      </c>
      <c r="N18" s="28">
        <v>472</v>
      </c>
      <c r="O18" s="28">
        <v>410</v>
      </c>
    </row>
    <row r="19" spans="1:15" x14ac:dyDescent="0.45">
      <c r="A19" s="156" t="s">
        <v>382</v>
      </c>
      <c r="B19" s="31">
        <v>20</v>
      </c>
      <c r="C19" s="31">
        <v>20</v>
      </c>
      <c r="D19" s="31">
        <v>20</v>
      </c>
      <c r="E19" s="31">
        <v>20</v>
      </c>
      <c r="F19" s="31">
        <v>20</v>
      </c>
      <c r="G19" s="31">
        <v>20</v>
      </c>
      <c r="H19" s="31">
        <v>20</v>
      </c>
      <c r="I19" s="32">
        <v>20</v>
      </c>
      <c r="J19" s="33">
        <v>20</v>
      </c>
      <c r="K19" s="31">
        <v>20</v>
      </c>
      <c r="L19" s="31">
        <v>20</v>
      </c>
      <c r="M19" s="31">
        <v>20</v>
      </c>
      <c r="N19" s="31">
        <v>20</v>
      </c>
      <c r="O19" s="31">
        <v>20</v>
      </c>
    </row>
    <row r="20" spans="1:15" x14ac:dyDescent="0.45">
      <c r="A20" s="157"/>
      <c r="B20" s="31">
        <v>33</v>
      </c>
      <c r="C20" s="31">
        <v>33</v>
      </c>
      <c r="D20" s="31">
        <v>33</v>
      </c>
      <c r="E20" s="31">
        <v>33</v>
      </c>
      <c r="F20" s="31">
        <v>33</v>
      </c>
      <c r="G20" s="31">
        <v>33</v>
      </c>
      <c r="H20" s="31">
        <v>33</v>
      </c>
      <c r="I20" s="32">
        <v>33</v>
      </c>
      <c r="J20" s="33">
        <v>33</v>
      </c>
      <c r="K20" s="31">
        <v>33</v>
      </c>
      <c r="L20" s="31">
        <v>33</v>
      </c>
      <c r="M20" s="31">
        <v>33</v>
      </c>
      <c r="N20" s="31">
        <v>33</v>
      </c>
      <c r="O20" s="31">
        <v>33</v>
      </c>
    </row>
    <row r="21" spans="1:15" x14ac:dyDescent="0.45">
      <c r="A21" s="158" t="s">
        <v>383</v>
      </c>
      <c r="B21" s="34">
        <v>2150</v>
      </c>
      <c r="C21" s="34">
        <v>2200</v>
      </c>
      <c r="D21" s="34">
        <v>2200</v>
      </c>
      <c r="E21" s="34">
        <v>2200</v>
      </c>
      <c r="F21" s="34">
        <v>2250</v>
      </c>
      <c r="G21" s="34">
        <v>2700</v>
      </c>
      <c r="H21" s="34">
        <v>2200</v>
      </c>
      <c r="I21" s="35">
        <v>2700</v>
      </c>
      <c r="J21" s="36">
        <v>2250</v>
      </c>
      <c r="K21" s="34">
        <v>2700</v>
      </c>
      <c r="L21" s="34">
        <v>2250</v>
      </c>
      <c r="M21" s="34">
        <v>2700</v>
      </c>
      <c r="N21" s="34">
        <v>2250</v>
      </c>
      <c r="O21" s="34">
        <v>2700</v>
      </c>
    </row>
    <row r="22" spans="1:15" x14ac:dyDescent="0.45">
      <c r="A22" s="159"/>
      <c r="B22" s="34">
        <v>2350</v>
      </c>
      <c r="C22" s="34">
        <v>2900</v>
      </c>
      <c r="D22" s="34">
        <v>2900</v>
      </c>
      <c r="E22" s="34">
        <v>2900</v>
      </c>
      <c r="F22" s="34">
        <v>2950</v>
      </c>
      <c r="G22" s="34">
        <v>3450</v>
      </c>
      <c r="H22" s="34">
        <v>2900</v>
      </c>
      <c r="I22" s="35">
        <v>3450</v>
      </c>
      <c r="J22" s="36">
        <v>2950</v>
      </c>
      <c r="K22" s="34">
        <v>3450</v>
      </c>
      <c r="L22" s="34">
        <v>2950</v>
      </c>
      <c r="M22" s="34">
        <v>3450</v>
      </c>
      <c r="N22" s="34">
        <v>2950</v>
      </c>
      <c r="O22" s="34">
        <v>3450</v>
      </c>
    </row>
    <row r="23" spans="1:15" x14ac:dyDescent="0.45">
      <c r="A23" s="156" t="s">
        <v>384</v>
      </c>
      <c r="B23" s="37">
        <v>2700</v>
      </c>
      <c r="C23" s="37">
        <v>2750</v>
      </c>
      <c r="D23" s="37">
        <v>2750</v>
      </c>
      <c r="E23" s="37">
        <v>2750</v>
      </c>
      <c r="F23" s="37">
        <v>2950</v>
      </c>
      <c r="G23" s="37">
        <v>4350</v>
      </c>
      <c r="H23" s="37">
        <v>2750</v>
      </c>
      <c r="I23" s="38">
        <v>4350</v>
      </c>
      <c r="J23" s="39">
        <v>2750</v>
      </c>
      <c r="K23" s="37">
        <v>4350</v>
      </c>
      <c r="L23" s="37">
        <v>2750</v>
      </c>
      <c r="M23" s="37">
        <v>4350</v>
      </c>
      <c r="N23" s="37">
        <v>2750</v>
      </c>
      <c r="O23" s="37">
        <v>4350</v>
      </c>
    </row>
    <row r="24" spans="1:15" x14ac:dyDescent="0.45">
      <c r="A24" s="157"/>
      <c r="B24" s="37">
        <v>3400</v>
      </c>
      <c r="C24" s="37">
        <v>5500</v>
      </c>
      <c r="D24" s="37">
        <v>5500</v>
      </c>
      <c r="E24" s="37">
        <v>5500</v>
      </c>
      <c r="F24" s="37">
        <v>5750</v>
      </c>
      <c r="G24" s="37">
        <v>8550</v>
      </c>
      <c r="H24" s="37">
        <v>5500</v>
      </c>
      <c r="I24" s="38">
        <v>8550</v>
      </c>
      <c r="J24" s="39">
        <v>5700</v>
      </c>
      <c r="K24" s="37">
        <v>8550</v>
      </c>
      <c r="L24" s="37">
        <v>5700</v>
      </c>
      <c r="M24" s="37">
        <v>8550</v>
      </c>
      <c r="N24" s="37">
        <v>5700</v>
      </c>
      <c r="O24" s="37">
        <v>8550</v>
      </c>
    </row>
    <row r="25" spans="1:15" ht="28.5" x14ac:dyDescent="0.45">
      <c r="A25" s="27" t="s">
        <v>385</v>
      </c>
      <c r="B25" s="28">
        <v>70</v>
      </c>
      <c r="C25" s="28">
        <v>70</v>
      </c>
      <c r="D25" s="28">
        <v>70</v>
      </c>
      <c r="E25" s="28">
        <v>70</v>
      </c>
      <c r="F25" s="28">
        <v>70</v>
      </c>
      <c r="G25" s="28">
        <v>200</v>
      </c>
      <c r="H25" s="28">
        <v>70</v>
      </c>
      <c r="I25" s="29">
        <v>200</v>
      </c>
      <c r="J25" s="30">
        <v>70</v>
      </c>
      <c r="K25" s="28">
        <v>200</v>
      </c>
      <c r="L25" s="28">
        <v>70</v>
      </c>
      <c r="M25" s="28">
        <v>200</v>
      </c>
      <c r="N25" s="28">
        <v>70</v>
      </c>
      <c r="O25" s="28">
        <v>200</v>
      </c>
    </row>
    <row r="27" spans="1:15" ht="18" x14ac:dyDescent="0.55000000000000004">
      <c r="A27" s="42" t="s">
        <v>403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45">
      <c r="A28" s="57" t="s">
        <v>372</v>
      </c>
      <c r="B28" s="58">
        <v>2009</v>
      </c>
      <c r="C28" s="59">
        <v>2015</v>
      </c>
      <c r="D28" s="60">
        <v>2017</v>
      </c>
      <c r="E28" s="61"/>
      <c r="F28" s="60">
        <v>2020</v>
      </c>
      <c r="G28" s="61"/>
      <c r="H28" s="60">
        <v>2030</v>
      </c>
      <c r="I28" s="61"/>
      <c r="J28" s="60">
        <v>2040</v>
      </c>
      <c r="K28" s="61"/>
      <c r="L28" s="60">
        <v>2050</v>
      </c>
      <c r="M28" s="61"/>
    </row>
    <row r="29" spans="1:15" ht="28.5" x14ac:dyDescent="0.45">
      <c r="A29" s="62"/>
      <c r="B29" s="63" t="s">
        <v>400</v>
      </c>
      <c r="C29" s="63" t="s">
        <v>400</v>
      </c>
      <c r="D29" s="64" t="s">
        <v>375</v>
      </c>
      <c r="E29" s="65" t="s">
        <v>377</v>
      </c>
      <c r="F29" s="64" t="s">
        <v>375</v>
      </c>
      <c r="G29" s="65" t="s">
        <v>377</v>
      </c>
      <c r="H29" s="64" t="s">
        <v>375</v>
      </c>
      <c r="I29" s="65" t="s">
        <v>377</v>
      </c>
      <c r="J29" s="64" t="s">
        <v>375</v>
      </c>
      <c r="K29" s="65" t="s">
        <v>377</v>
      </c>
      <c r="L29" s="64" t="s">
        <v>375</v>
      </c>
      <c r="M29" s="65" t="s">
        <v>377</v>
      </c>
    </row>
    <row r="30" spans="1:15" x14ac:dyDescent="0.45">
      <c r="A30" s="27" t="s">
        <v>390</v>
      </c>
      <c r="B30" s="29">
        <v>50</v>
      </c>
      <c r="C30" s="30">
        <v>50</v>
      </c>
      <c r="D30" s="29">
        <v>50</v>
      </c>
      <c r="E30" s="30">
        <v>50</v>
      </c>
      <c r="F30" s="29">
        <v>50</v>
      </c>
      <c r="G30" s="30">
        <v>50</v>
      </c>
      <c r="H30" s="29">
        <v>50</v>
      </c>
      <c r="I30" s="30">
        <v>50</v>
      </c>
      <c r="J30" s="29">
        <v>50</v>
      </c>
      <c r="K30" s="30">
        <v>50</v>
      </c>
      <c r="L30" s="29">
        <v>50</v>
      </c>
      <c r="M30" s="30">
        <v>50</v>
      </c>
    </row>
    <row r="31" spans="1:15" x14ac:dyDescent="0.45">
      <c r="A31" s="26" t="s">
        <v>401</v>
      </c>
      <c r="B31" s="32">
        <v>65</v>
      </c>
      <c r="C31" s="33">
        <v>70</v>
      </c>
      <c r="D31" s="32">
        <v>76</v>
      </c>
      <c r="E31" s="33">
        <v>87</v>
      </c>
      <c r="F31" s="32">
        <v>76</v>
      </c>
      <c r="G31" s="33">
        <v>87</v>
      </c>
      <c r="H31" s="32">
        <v>77</v>
      </c>
      <c r="I31" s="33">
        <v>87</v>
      </c>
      <c r="J31" s="32">
        <v>78</v>
      </c>
      <c r="K31" s="33">
        <v>88</v>
      </c>
      <c r="L31" s="32">
        <v>79</v>
      </c>
      <c r="M31" s="33">
        <v>89</v>
      </c>
    </row>
    <row r="32" spans="1:15" ht="28.5" x14ac:dyDescent="0.45">
      <c r="A32" s="27" t="s">
        <v>402</v>
      </c>
      <c r="B32" s="29">
        <v>600</v>
      </c>
      <c r="C32" s="30">
        <v>600</v>
      </c>
      <c r="D32" s="29">
        <v>600</v>
      </c>
      <c r="E32" s="30">
        <v>600</v>
      </c>
      <c r="F32" s="29">
        <v>600</v>
      </c>
      <c r="G32" s="30">
        <v>600</v>
      </c>
      <c r="H32" s="29">
        <v>600</v>
      </c>
      <c r="I32" s="30">
        <v>600</v>
      </c>
      <c r="J32" s="29">
        <v>600</v>
      </c>
      <c r="K32" s="30">
        <v>600</v>
      </c>
      <c r="L32" s="29">
        <v>600</v>
      </c>
      <c r="M32" s="30">
        <v>600</v>
      </c>
    </row>
    <row r="33" spans="1:15" x14ac:dyDescent="0.45">
      <c r="A33" s="66" t="s">
        <v>394</v>
      </c>
      <c r="B33" s="67">
        <v>12</v>
      </c>
      <c r="C33" s="68">
        <v>12</v>
      </c>
      <c r="D33" s="67">
        <v>12</v>
      </c>
      <c r="E33" s="68">
        <v>12</v>
      </c>
      <c r="F33" s="67">
        <v>12</v>
      </c>
      <c r="G33" s="68">
        <v>12</v>
      </c>
      <c r="H33" s="67">
        <v>12</v>
      </c>
      <c r="I33" s="68">
        <v>12</v>
      </c>
      <c r="J33" s="67">
        <v>12</v>
      </c>
      <c r="K33" s="68">
        <v>12</v>
      </c>
      <c r="L33" s="67">
        <v>12</v>
      </c>
      <c r="M33" s="68">
        <v>12</v>
      </c>
    </row>
    <row r="34" spans="1:15" x14ac:dyDescent="0.45">
      <c r="A34" s="69"/>
      <c r="B34" s="70">
        <v>25</v>
      </c>
      <c r="C34" s="71">
        <v>25</v>
      </c>
      <c r="D34" s="70">
        <v>25</v>
      </c>
      <c r="E34" s="71">
        <v>25</v>
      </c>
      <c r="F34" s="70">
        <v>25</v>
      </c>
      <c r="G34" s="71">
        <v>25</v>
      </c>
      <c r="H34" s="70">
        <v>25</v>
      </c>
      <c r="I34" s="71">
        <v>25</v>
      </c>
      <c r="J34" s="70">
        <v>25</v>
      </c>
      <c r="K34" s="71">
        <v>25</v>
      </c>
      <c r="L34" s="70">
        <v>25</v>
      </c>
      <c r="M34" s="71">
        <v>25</v>
      </c>
    </row>
    <row r="35" spans="1:15" x14ac:dyDescent="0.45">
      <c r="A35" s="27" t="s">
        <v>383</v>
      </c>
      <c r="B35" s="35">
        <v>3300</v>
      </c>
      <c r="C35" s="36">
        <v>3300</v>
      </c>
      <c r="D35" s="35">
        <v>3300</v>
      </c>
      <c r="E35" s="36">
        <v>4000</v>
      </c>
      <c r="F35" s="35">
        <v>3300</v>
      </c>
      <c r="G35" s="36">
        <v>4000</v>
      </c>
      <c r="H35" s="35">
        <v>3400</v>
      </c>
      <c r="I35" s="36">
        <v>4000</v>
      </c>
      <c r="J35" s="35">
        <v>3500</v>
      </c>
      <c r="K35" s="36">
        <v>4100</v>
      </c>
      <c r="L35" s="35">
        <v>3600</v>
      </c>
      <c r="M35" s="36">
        <v>4200</v>
      </c>
    </row>
    <row r="36" spans="1:15" x14ac:dyDescent="0.45">
      <c r="A36" s="26" t="s">
        <v>384</v>
      </c>
      <c r="B36" s="38">
        <v>4700</v>
      </c>
      <c r="C36" s="39">
        <v>4700</v>
      </c>
      <c r="D36" s="38">
        <v>4700</v>
      </c>
      <c r="E36" s="39">
        <v>5400</v>
      </c>
      <c r="F36" s="38">
        <v>4700</v>
      </c>
      <c r="G36" s="39">
        <v>5400</v>
      </c>
      <c r="H36" s="38">
        <v>4800</v>
      </c>
      <c r="I36" s="39">
        <v>5400</v>
      </c>
      <c r="J36" s="38">
        <v>4900</v>
      </c>
      <c r="K36" s="39">
        <v>5500</v>
      </c>
      <c r="L36" s="38">
        <v>5000</v>
      </c>
      <c r="M36" s="39">
        <v>5600</v>
      </c>
    </row>
    <row r="37" spans="1:15" ht="28.5" x14ac:dyDescent="0.45">
      <c r="A37" s="27" t="s">
        <v>385</v>
      </c>
      <c r="B37" s="29">
        <v>260</v>
      </c>
      <c r="C37" s="30">
        <v>260</v>
      </c>
      <c r="D37" s="29">
        <v>260</v>
      </c>
      <c r="E37" s="30">
        <v>260</v>
      </c>
      <c r="F37" s="29">
        <v>260</v>
      </c>
      <c r="G37" s="30">
        <v>260</v>
      </c>
      <c r="H37" s="29">
        <v>260</v>
      </c>
      <c r="I37" s="30">
        <v>260</v>
      </c>
      <c r="J37" s="29">
        <v>260</v>
      </c>
      <c r="K37" s="30">
        <v>260</v>
      </c>
      <c r="L37" s="29">
        <v>260</v>
      </c>
      <c r="M37" s="30">
        <v>260</v>
      </c>
    </row>
    <row r="39" spans="1:15" ht="18" x14ac:dyDescent="0.55000000000000004">
      <c r="A39" s="42" t="s">
        <v>397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45">
      <c r="A40" s="141" t="s">
        <v>372</v>
      </c>
      <c r="B40" s="45">
        <v>2009</v>
      </c>
      <c r="C40" s="25">
        <v>2015</v>
      </c>
      <c r="D40" s="143">
        <v>2017</v>
      </c>
      <c r="E40" s="144"/>
      <c r="F40" s="144"/>
      <c r="G40" s="145"/>
      <c r="H40" s="143">
        <v>2020</v>
      </c>
      <c r="I40" s="145"/>
      <c r="J40" s="160" t="s">
        <v>389</v>
      </c>
      <c r="K40" s="161"/>
      <c r="L40" s="143">
        <v>2040</v>
      </c>
      <c r="M40" s="145"/>
      <c r="N40" s="143">
        <v>2050</v>
      </c>
      <c r="O40" s="145"/>
    </row>
    <row r="41" spans="1:15" ht="28.5" x14ac:dyDescent="0.45">
      <c r="A41" s="142"/>
      <c r="B41" s="26" t="s">
        <v>373</v>
      </c>
      <c r="C41" s="26" t="s">
        <v>373</v>
      </c>
      <c r="D41" s="26" t="s">
        <v>374</v>
      </c>
      <c r="E41" s="26" t="s">
        <v>375</v>
      </c>
      <c r="F41" s="26" t="s">
        <v>376</v>
      </c>
      <c r="G41" s="26" t="s">
        <v>377</v>
      </c>
      <c r="H41" s="26" t="s">
        <v>375</v>
      </c>
      <c r="I41" s="26" t="s">
        <v>377</v>
      </c>
      <c r="J41" s="26" t="s">
        <v>375</v>
      </c>
      <c r="K41" s="26" t="s">
        <v>377</v>
      </c>
      <c r="L41" s="26" t="s">
        <v>375</v>
      </c>
      <c r="M41" s="26" t="s">
        <v>377</v>
      </c>
      <c r="N41" s="26" t="s">
        <v>375</v>
      </c>
      <c r="O41" s="26" t="s">
        <v>377</v>
      </c>
    </row>
    <row r="42" spans="1:15" x14ac:dyDescent="0.45">
      <c r="A42" s="46" t="s">
        <v>390</v>
      </c>
      <c r="B42" s="30">
        <v>36</v>
      </c>
      <c r="C42" s="28">
        <v>36</v>
      </c>
      <c r="D42" s="28">
        <v>36</v>
      </c>
      <c r="E42" s="28">
        <v>36</v>
      </c>
      <c r="F42" s="28">
        <v>36</v>
      </c>
      <c r="G42" s="28">
        <v>36</v>
      </c>
      <c r="H42" s="28">
        <v>36</v>
      </c>
      <c r="I42" s="28">
        <v>36</v>
      </c>
      <c r="J42" s="28">
        <v>36</v>
      </c>
      <c r="K42" s="28">
        <v>36</v>
      </c>
      <c r="L42" s="28">
        <v>36</v>
      </c>
      <c r="M42" s="28">
        <v>36</v>
      </c>
      <c r="N42" s="28">
        <v>36</v>
      </c>
      <c r="O42" s="28">
        <v>36</v>
      </c>
    </row>
    <row r="43" spans="1:15" x14ac:dyDescent="0.45">
      <c r="A43" s="47" t="s">
        <v>391</v>
      </c>
      <c r="B43" s="48">
        <v>12</v>
      </c>
      <c r="C43" s="49">
        <v>13.1</v>
      </c>
      <c r="D43" s="49">
        <v>14</v>
      </c>
      <c r="E43" s="49">
        <v>15.3</v>
      </c>
      <c r="F43" s="49">
        <v>15</v>
      </c>
      <c r="G43" s="49">
        <v>19</v>
      </c>
      <c r="H43" s="49">
        <v>15.3</v>
      </c>
      <c r="I43" s="49">
        <v>19</v>
      </c>
      <c r="J43" s="49">
        <v>15.8</v>
      </c>
      <c r="K43" s="49">
        <v>19</v>
      </c>
      <c r="L43" s="49">
        <v>15.8</v>
      </c>
      <c r="M43" s="49">
        <v>19</v>
      </c>
      <c r="N43" s="49">
        <v>15.8</v>
      </c>
      <c r="O43" s="49">
        <v>19</v>
      </c>
    </row>
    <row r="44" spans="1:15" x14ac:dyDescent="0.45">
      <c r="A44" s="46" t="s">
        <v>392</v>
      </c>
      <c r="B44" s="50" t="s">
        <v>393</v>
      </c>
      <c r="C44" s="51">
        <v>7.9</v>
      </c>
      <c r="D44" s="51">
        <v>8.1999999999999993</v>
      </c>
      <c r="E44" s="51">
        <v>8.6</v>
      </c>
      <c r="F44" s="51">
        <v>8.5</v>
      </c>
      <c r="G44" s="51">
        <v>9</v>
      </c>
      <c r="H44" s="51">
        <v>8.6</v>
      </c>
      <c r="I44" s="51">
        <v>9</v>
      </c>
      <c r="J44" s="51">
        <v>8.8000000000000007</v>
      </c>
      <c r="K44" s="51">
        <v>9</v>
      </c>
      <c r="L44" s="51">
        <v>8.8000000000000007</v>
      </c>
      <c r="M44" s="51">
        <v>9</v>
      </c>
      <c r="N44" s="51">
        <v>8.8000000000000007</v>
      </c>
      <c r="O44" s="51">
        <v>9</v>
      </c>
    </row>
    <row r="45" spans="1:15" x14ac:dyDescent="0.45">
      <c r="A45" s="162" t="s">
        <v>394</v>
      </c>
      <c r="B45" s="52">
        <v>9</v>
      </c>
      <c r="C45" s="53">
        <v>9</v>
      </c>
      <c r="D45" s="53">
        <v>9</v>
      </c>
      <c r="E45" s="53">
        <v>9</v>
      </c>
      <c r="F45" s="53">
        <v>9</v>
      </c>
      <c r="G45" s="53">
        <v>9</v>
      </c>
      <c r="H45" s="53">
        <v>9</v>
      </c>
      <c r="I45" s="53">
        <v>9</v>
      </c>
      <c r="J45" s="53">
        <v>9</v>
      </c>
      <c r="K45" s="53">
        <v>9</v>
      </c>
      <c r="L45" s="53">
        <v>9</v>
      </c>
      <c r="M45" s="53">
        <v>9</v>
      </c>
      <c r="N45" s="53">
        <v>9</v>
      </c>
      <c r="O45" s="53">
        <v>9</v>
      </c>
    </row>
    <row r="46" spans="1:15" x14ac:dyDescent="0.45">
      <c r="A46" s="163"/>
      <c r="B46" s="33">
        <v>22</v>
      </c>
      <c r="C46" s="31">
        <v>22</v>
      </c>
      <c r="D46" s="31">
        <v>22</v>
      </c>
      <c r="E46" s="31">
        <v>22</v>
      </c>
      <c r="F46" s="31">
        <v>22</v>
      </c>
      <c r="G46" s="31">
        <v>22</v>
      </c>
      <c r="H46" s="31">
        <v>22</v>
      </c>
      <c r="I46" s="31">
        <v>22</v>
      </c>
      <c r="J46" s="31">
        <v>22</v>
      </c>
      <c r="K46" s="31">
        <v>22</v>
      </c>
      <c r="L46" s="31">
        <v>22</v>
      </c>
      <c r="M46" s="31">
        <v>22</v>
      </c>
      <c r="N46" s="31">
        <v>22</v>
      </c>
      <c r="O46" s="31">
        <v>22</v>
      </c>
    </row>
    <row r="47" spans="1:15" x14ac:dyDescent="0.45">
      <c r="A47" s="46" t="s">
        <v>395</v>
      </c>
      <c r="B47" s="36">
        <v>2550</v>
      </c>
      <c r="C47" s="34">
        <v>2800</v>
      </c>
      <c r="D47" s="34">
        <v>3350</v>
      </c>
      <c r="E47" s="34">
        <v>3600</v>
      </c>
      <c r="F47" s="34">
        <v>3500</v>
      </c>
      <c r="G47" s="34">
        <v>4550</v>
      </c>
      <c r="H47" s="34">
        <v>3600</v>
      </c>
      <c r="I47" s="34">
        <v>4550</v>
      </c>
      <c r="J47" s="34">
        <v>3700</v>
      </c>
      <c r="K47" s="34">
        <v>4550</v>
      </c>
      <c r="L47" s="34">
        <v>3700</v>
      </c>
      <c r="M47" s="34">
        <v>4550</v>
      </c>
      <c r="N47" s="34">
        <v>3700</v>
      </c>
      <c r="O47" s="34">
        <v>4550</v>
      </c>
    </row>
    <row r="48" spans="1:15" x14ac:dyDescent="0.45">
      <c r="A48" s="47" t="s">
        <v>396</v>
      </c>
      <c r="B48" s="39">
        <v>3000</v>
      </c>
      <c r="C48" s="37">
        <v>3250</v>
      </c>
      <c r="D48" s="37">
        <v>4850</v>
      </c>
      <c r="E48" s="37">
        <v>5100</v>
      </c>
      <c r="F48" s="37">
        <v>4950</v>
      </c>
      <c r="G48" s="37">
        <v>6100</v>
      </c>
      <c r="H48" s="37">
        <v>5100</v>
      </c>
      <c r="I48" s="37">
        <v>6100</v>
      </c>
      <c r="J48" s="37">
        <v>5150</v>
      </c>
      <c r="K48" s="37">
        <v>6100</v>
      </c>
      <c r="L48" s="37">
        <v>5150</v>
      </c>
      <c r="M48" s="37">
        <v>6100</v>
      </c>
      <c r="N48" s="37">
        <v>5150</v>
      </c>
      <c r="O48" s="37">
        <v>6100</v>
      </c>
    </row>
    <row r="49" spans="1:15" x14ac:dyDescent="0.45">
      <c r="A49" s="164" t="s">
        <v>385</v>
      </c>
      <c r="B49" s="30">
        <v>20</v>
      </c>
      <c r="C49" s="28">
        <v>20</v>
      </c>
      <c r="D49" s="28">
        <v>20</v>
      </c>
      <c r="E49" s="28">
        <v>20</v>
      </c>
      <c r="F49" s="28">
        <v>20</v>
      </c>
      <c r="G49" s="28">
        <v>20</v>
      </c>
      <c r="H49" s="28">
        <v>20</v>
      </c>
      <c r="I49" s="28">
        <v>20</v>
      </c>
      <c r="J49" s="28">
        <v>20</v>
      </c>
      <c r="K49" s="28">
        <v>20</v>
      </c>
      <c r="L49" s="28">
        <v>20</v>
      </c>
      <c r="M49" s="28">
        <v>20</v>
      </c>
      <c r="N49" s="28">
        <v>20</v>
      </c>
      <c r="O49" s="28">
        <v>20</v>
      </c>
    </row>
    <row r="50" spans="1:15" x14ac:dyDescent="0.45">
      <c r="A50" s="165"/>
      <c r="B50" s="30">
        <v>125</v>
      </c>
      <c r="C50" s="28">
        <v>125</v>
      </c>
      <c r="D50" s="28">
        <v>125</v>
      </c>
      <c r="E50" s="28">
        <v>125</v>
      </c>
      <c r="F50" s="28">
        <v>125</v>
      </c>
      <c r="G50" s="28">
        <v>125</v>
      </c>
      <c r="H50" s="28">
        <v>125</v>
      </c>
      <c r="I50" s="28">
        <v>125</v>
      </c>
      <c r="J50" s="28">
        <v>125</v>
      </c>
      <c r="K50" s="28">
        <v>125</v>
      </c>
      <c r="L50" s="28">
        <v>125</v>
      </c>
      <c r="M50" s="28">
        <v>125</v>
      </c>
      <c r="N50" s="28">
        <v>125</v>
      </c>
      <c r="O50" s="28">
        <v>125</v>
      </c>
    </row>
    <row r="52" spans="1:15" ht="18" x14ac:dyDescent="0.55000000000000004">
      <c r="A52" s="42" t="s">
        <v>412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 x14ac:dyDescent="0.45">
      <c r="A53" s="57"/>
      <c r="B53" s="45">
        <v>2009</v>
      </c>
      <c r="C53" s="25">
        <v>2015</v>
      </c>
      <c r="D53" s="143">
        <v>2017</v>
      </c>
      <c r="E53" s="144"/>
      <c r="F53" s="144"/>
      <c r="G53" s="145"/>
      <c r="H53" s="143">
        <v>2020</v>
      </c>
      <c r="I53" s="145"/>
      <c r="J53" s="154">
        <v>2030</v>
      </c>
      <c r="K53" s="155"/>
      <c r="L53" s="143">
        <v>2040</v>
      </c>
      <c r="M53" s="145"/>
      <c r="N53" s="143">
        <v>2050</v>
      </c>
      <c r="O53" s="145"/>
    </row>
    <row r="54" spans="1:15" ht="28.5" x14ac:dyDescent="0.45">
      <c r="A54" s="62"/>
      <c r="B54" s="26" t="s">
        <v>0</v>
      </c>
      <c r="C54" s="26" t="s">
        <v>0</v>
      </c>
      <c r="D54" s="26" t="s">
        <v>1</v>
      </c>
      <c r="E54" s="26" t="s">
        <v>2</v>
      </c>
      <c r="F54" s="26" t="s">
        <v>3</v>
      </c>
      <c r="G54" s="26" t="s">
        <v>4</v>
      </c>
      <c r="H54" s="26" t="s">
        <v>2</v>
      </c>
      <c r="I54" s="26" t="s">
        <v>4</v>
      </c>
      <c r="J54" s="26" t="s">
        <v>2</v>
      </c>
      <c r="K54" s="26" t="s">
        <v>4</v>
      </c>
      <c r="L54" s="26" t="s">
        <v>2</v>
      </c>
      <c r="M54" s="26" t="s">
        <v>4</v>
      </c>
      <c r="N54" s="26" t="s">
        <v>2</v>
      </c>
      <c r="O54" s="26" t="s">
        <v>4</v>
      </c>
    </row>
    <row r="55" spans="1:15" x14ac:dyDescent="0.45">
      <c r="A55" s="27" t="s">
        <v>7</v>
      </c>
      <c r="B55" s="28">
        <v>40</v>
      </c>
      <c r="C55" s="28">
        <v>40</v>
      </c>
      <c r="D55" s="28">
        <v>40</v>
      </c>
      <c r="E55" s="28">
        <v>40</v>
      </c>
      <c r="F55" s="28">
        <v>40</v>
      </c>
      <c r="G55" s="29">
        <v>40</v>
      </c>
      <c r="H55" s="30">
        <v>40</v>
      </c>
      <c r="I55" s="29">
        <v>40</v>
      </c>
      <c r="J55" s="30">
        <v>40</v>
      </c>
      <c r="K55" s="29">
        <v>40</v>
      </c>
      <c r="L55" s="30">
        <v>40</v>
      </c>
      <c r="M55" s="29">
        <v>40</v>
      </c>
      <c r="N55" s="30">
        <v>40</v>
      </c>
      <c r="O55" s="27">
        <v>40</v>
      </c>
    </row>
    <row r="56" spans="1:15" x14ac:dyDescent="0.45">
      <c r="A56" s="26" t="s">
        <v>8</v>
      </c>
      <c r="B56" s="76">
        <v>0.57999999999999996</v>
      </c>
      <c r="C56" s="76">
        <v>0.57999999999999996</v>
      </c>
      <c r="D56" s="76">
        <v>0.61</v>
      </c>
      <c r="E56" s="76">
        <v>0.63</v>
      </c>
      <c r="F56" s="76">
        <v>0.66</v>
      </c>
      <c r="G56" s="77">
        <v>0.81</v>
      </c>
      <c r="H56" s="78">
        <v>0.63</v>
      </c>
      <c r="I56" s="77">
        <v>0.81</v>
      </c>
      <c r="J56" s="78">
        <v>0.63</v>
      </c>
      <c r="K56" s="77">
        <v>0.81</v>
      </c>
      <c r="L56" s="78">
        <v>0.63</v>
      </c>
      <c r="M56" s="77">
        <v>0.81</v>
      </c>
      <c r="N56" s="78">
        <v>0.63</v>
      </c>
      <c r="O56" s="26">
        <v>0.81</v>
      </c>
    </row>
    <row r="57" spans="1:15" x14ac:dyDescent="0.45">
      <c r="A57" s="79" t="s">
        <v>5</v>
      </c>
      <c r="B57" s="80">
        <v>6</v>
      </c>
      <c r="C57" s="80">
        <v>6</v>
      </c>
      <c r="D57" s="80">
        <v>6</v>
      </c>
      <c r="E57" s="80">
        <v>6</v>
      </c>
      <c r="F57" s="80">
        <v>6</v>
      </c>
      <c r="G57" s="81">
        <v>6</v>
      </c>
      <c r="H57" s="82">
        <v>6</v>
      </c>
      <c r="I57" s="81">
        <v>6</v>
      </c>
      <c r="J57" s="82">
        <v>6</v>
      </c>
      <c r="K57" s="81">
        <v>6</v>
      </c>
      <c r="L57" s="82">
        <v>6</v>
      </c>
      <c r="M57" s="81">
        <v>6</v>
      </c>
      <c r="N57" s="82">
        <v>6</v>
      </c>
      <c r="O57" s="79">
        <v>6</v>
      </c>
    </row>
    <row r="58" spans="1:15" x14ac:dyDescent="0.45">
      <c r="A58" s="83"/>
      <c r="B58" s="84">
        <v>20</v>
      </c>
      <c r="C58" s="84">
        <v>20</v>
      </c>
      <c r="D58" s="84">
        <v>20</v>
      </c>
      <c r="E58" s="84">
        <v>20</v>
      </c>
      <c r="F58" s="84">
        <v>20</v>
      </c>
      <c r="G58" s="85">
        <v>20</v>
      </c>
      <c r="H58" s="86">
        <v>20</v>
      </c>
      <c r="I58" s="85">
        <v>20</v>
      </c>
      <c r="J58" s="86">
        <v>20</v>
      </c>
      <c r="K58" s="85">
        <v>20</v>
      </c>
      <c r="L58" s="86">
        <v>20</v>
      </c>
      <c r="M58" s="85">
        <v>20</v>
      </c>
      <c r="N58" s="86">
        <v>20</v>
      </c>
      <c r="O58" s="83">
        <v>20</v>
      </c>
    </row>
    <row r="59" spans="1:15" x14ac:dyDescent="0.45">
      <c r="A59" s="66" t="s">
        <v>6</v>
      </c>
      <c r="B59" s="87">
        <v>500</v>
      </c>
      <c r="C59" s="87">
        <v>500</v>
      </c>
      <c r="D59" s="87">
        <v>700</v>
      </c>
      <c r="E59" s="87">
        <v>750</v>
      </c>
      <c r="F59" s="87">
        <v>800</v>
      </c>
      <c r="G59" s="88">
        <v>1850</v>
      </c>
      <c r="H59" s="89">
        <v>750</v>
      </c>
      <c r="I59" s="88">
        <v>1850</v>
      </c>
      <c r="J59" s="89">
        <v>750</v>
      </c>
      <c r="K59" s="88">
        <v>1850</v>
      </c>
      <c r="L59" s="89">
        <v>750</v>
      </c>
      <c r="M59" s="88">
        <v>1850</v>
      </c>
      <c r="N59" s="89">
        <v>750</v>
      </c>
      <c r="O59" s="66">
        <v>1850</v>
      </c>
    </row>
    <row r="60" spans="1:15" x14ac:dyDescent="0.45">
      <c r="A60" s="69"/>
      <c r="B60" s="90">
        <v>550</v>
      </c>
      <c r="C60" s="90">
        <v>550</v>
      </c>
      <c r="D60" s="90">
        <v>1000</v>
      </c>
      <c r="E60" s="90">
        <v>1200</v>
      </c>
      <c r="F60" s="90">
        <v>1350</v>
      </c>
      <c r="G60" s="91">
        <v>2100</v>
      </c>
      <c r="H60" s="92">
        <v>1200</v>
      </c>
      <c r="I60" s="91">
        <v>2100</v>
      </c>
      <c r="J60" s="92">
        <v>1200</v>
      </c>
      <c r="K60" s="91">
        <v>2100</v>
      </c>
      <c r="L60" s="92">
        <v>1200</v>
      </c>
      <c r="M60" s="91">
        <v>2100</v>
      </c>
      <c r="N60" s="92">
        <v>1200</v>
      </c>
      <c r="O60" s="69">
        <v>2100</v>
      </c>
    </row>
    <row r="61" spans="1:15" x14ac:dyDescent="0.45">
      <c r="A61" s="79" t="s">
        <v>9</v>
      </c>
      <c r="B61" s="93">
        <v>1050</v>
      </c>
      <c r="C61" s="93">
        <v>1050</v>
      </c>
      <c r="D61" s="93">
        <v>1350</v>
      </c>
      <c r="E61" s="93">
        <v>1400</v>
      </c>
      <c r="F61" s="93">
        <v>1500</v>
      </c>
      <c r="G61" s="94">
        <v>2450</v>
      </c>
      <c r="H61" s="95">
        <v>1400</v>
      </c>
      <c r="I61" s="94">
        <v>2450</v>
      </c>
      <c r="J61" s="95">
        <v>1400</v>
      </c>
      <c r="K61" s="94">
        <v>2450</v>
      </c>
      <c r="L61" s="95">
        <v>1400</v>
      </c>
      <c r="M61" s="94">
        <v>2450</v>
      </c>
      <c r="N61" s="95">
        <v>1400</v>
      </c>
      <c r="O61" s="79">
        <v>2450</v>
      </c>
    </row>
    <row r="62" spans="1:15" x14ac:dyDescent="0.45">
      <c r="A62" s="83"/>
      <c r="B62" s="96">
        <v>1050</v>
      </c>
      <c r="C62" s="96">
        <v>1050</v>
      </c>
      <c r="D62" s="96">
        <v>2300</v>
      </c>
      <c r="E62" s="96">
        <v>2450</v>
      </c>
      <c r="F62" s="96">
        <v>2550</v>
      </c>
      <c r="G62" s="97">
        <v>3700</v>
      </c>
      <c r="H62" s="98">
        <v>2450</v>
      </c>
      <c r="I62" s="97">
        <v>3700</v>
      </c>
      <c r="J62" s="98">
        <v>2450</v>
      </c>
      <c r="K62" s="97">
        <v>3700</v>
      </c>
      <c r="L62" s="98">
        <v>2450</v>
      </c>
      <c r="M62" s="97">
        <v>3700</v>
      </c>
      <c r="N62" s="98">
        <v>2450</v>
      </c>
      <c r="O62" s="83">
        <v>3700</v>
      </c>
    </row>
    <row r="63" spans="1:15" ht="15" customHeight="1" x14ac:dyDescent="0.45">
      <c r="A63" s="26" t="s">
        <v>10</v>
      </c>
      <c r="B63" s="31" t="s">
        <v>11</v>
      </c>
      <c r="C63" s="31" t="s">
        <v>11</v>
      </c>
      <c r="D63" s="31" t="s">
        <v>11</v>
      </c>
      <c r="E63" s="31" t="s">
        <v>11</v>
      </c>
      <c r="F63" s="31" t="s">
        <v>11</v>
      </c>
      <c r="G63" s="32" t="s">
        <v>11</v>
      </c>
      <c r="H63" s="33" t="s">
        <v>11</v>
      </c>
      <c r="I63" s="32" t="s">
        <v>11</v>
      </c>
      <c r="J63" s="33" t="s">
        <v>11</v>
      </c>
      <c r="K63" s="32" t="s">
        <v>11</v>
      </c>
      <c r="L63" s="33" t="s">
        <v>11</v>
      </c>
      <c r="M63" s="32" t="s">
        <v>11</v>
      </c>
      <c r="N63" s="33" t="s">
        <v>11</v>
      </c>
      <c r="O63" s="26" t="s">
        <v>11</v>
      </c>
    </row>
    <row r="66" spans="1:14" ht="18" x14ac:dyDescent="0.55000000000000004">
      <c r="A66" s="42" t="s">
        <v>410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x14ac:dyDescent="0.45">
      <c r="A67" s="57" t="s">
        <v>372</v>
      </c>
      <c r="B67" s="58">
        <v>2009</v>
      </c>
      <c r="C67" s="59">
        <v>2015</v>
      </c>
      <c r="D67" s="74"/>
      <c r="E67" s="58">
        <v>2017</v>
      </c>
      <c r="F67" s="61"/>
      <c r="G67" s="60">
        <v>2020</v>
      </c>
      <c r="H67" s="61"/>
      <c r="I67" s="60">
        <v>2030</v>
      </c>
      <c r="J67" s="61"/>
      <c r="K67" s="60">
        <v>2040</v>
      </c>
      <c r="L67" s="61"/>
      <c r="M67" s="60">
        <v>2050</v>
      </c>
      <c r="N67" s="61"/>
    </row>
    <row r="68" spans="1:14" ht="28.5" x14ac:dyDescent="0.45">
      <c r="A68" s="62"/>
      <c r="B68" s="63" t="s">
        <v>400</v>
      </c>
      <c r="C68" s="130">
        <f>AVERAGE('EIA Costs'!D136:D137)</f>
        <v>5225</v>
      </c>
      <c r="D68" s="69" t="s">
        <v>407</v>
      </c>
      <c r="E68" s="75" t="s">
        <v>375</v>
      </c>
      <c r="F68" s="75" t="s">
        <v>377</v>
      </c>
      <c r="G68" s="64" t="s">
        <v>375</v>
      </c>
      <c r="H68" s="65" t="s">
        <v>377</v>
      </c>
      <c r="I68" s="64" t="s">
        <v>375</v>
      </c>
      <c r="J68" s="65" t="s">
        <v>377</v>
      </c>
      <c r="K68" s="64" t="s">
        <v>375</v>
      </c>
      <c r="L68" s="65" t="s">
        <v>377</v>
      </c>
      <c r="M68" s="64" t="s">
        <v>375</v>
      </c>
      <c r="N68" s="65" t="s">
        <v>377</v>
      </c>
    </row>
    <row r="69" spans="1:14" x14ac:dyDescent="0.45">
      <c r="A69" s="27" t="s">
        <v>408</v>
      </c>
      <c r="B69" s="28">
        <v>30</v>
      </c>
      <c r="C69" s="28">
        <v>32</v>
      </c>
      <c r="D69" s="28">
        <v>32</v>
      </c>
      <c r="E69" s="28">
        <v>32</v>
      </c>
      <c r="F69" s="28">
        <v>32</v>
      </c>
      <c r="G69" s="29">
        <v>32</v>
      </c>
      <c r="H69" s="30">
        <v>32</v>
      </c>
      <c r="I69" s="29">
        <v>32</v>
      </c>
      <c r="J69" s="30">
        <v>32</v>
      </c>
      <c r="K69" s="29">
        <v>32</v>
      </c>
      <c r="L69" s="30">
        <v>32</v>
      </c>
      <c r="M69" s="29">
        <v>32</v>
      </c>
      <c r="N69" s="30">
        <v>32</v>
      </c>
    </row>
    <row r="70" spans="1:14" x14ac:dyDescent="0.45">
      <c r="A70" s="26" t="s">
        <v>409</v>
      </c>
      <c r="B70" s="76">
        <v>0.51</v>
      </c>
      <c r="C70" s="76">
        <v>0.51</v>
      </c>
      <c r="D70" s="76">
        <v>0.64</v>
      </c>
      <c r="E70" s="76">
        <v>0.67</v>
      </c>
      <c r="F70" s="76">
        <v>0.69</v>
      </c>
      <c r="G70" s="77">
        <v>0.67</v>
      </c>
      <c r="H70" s="78">
        <v>0.69</v>
      </c>
      <c r="I70" s="77">
        <v>0.67</v>
      </c>
      <c r="J70" s="78">
        <v>0.69</v>
      </c>
      <c r="K70" s="77">
        <v>0.67</v>
      </c>
      <c r="L70" s="78">
        <v>0.69</v>
      </c>
      <c r="M70" s="77">
        <v>0.67</v>
      </c>
      <c r="N70" s="78">
        <v>0.69</v>
      </c>
    </row>
    <row r="71" spans="1:14" x14ac:dyDescent="0.45">
      <c r="A71" s="79" t="s">
        <v>394</v>
      </c>
      <c r="B71" s="80">
        <v>6</v>
      </c>
      <c r="C71" s="80">
        <v>6</v>
      </c>
      <c r="D71" s="80">
        <v>6</v>
      </c>
      <c r="E71" s="80">
        <v>6</v>
      </c>
      <c r="F71" s="80">
        <v>6</v>
      </c>
      <c r="G71" s="81">
        <v>6</v>
      </c>
      <c r="H71" s="82">
        <v>6</v>
      </c>
      <c r="I71" s="81">
        <v>6</v>
      </c>
      <c r="J71" s="82">
        <v>6</v>
      </c>
      <c r="K71" s="81">
        <v>6</v>
      </c>
      <c r="L71" s="82">
        <v>6</v>
      </c>
      <c r="M71" s="81">
        <v>6</v>
      </c>
      <c r="N71" s="82">
        <v>6</v>
      </c>
    </row>
    <row r="72" spans="1:14" x14ac:dyDescent="0.45">
      <c r="A72" s="83"/>
      <c r="B72" s="84">
        <v>20</v>
      </c>
      <c r="C72" s="84">
        <v>20</v>
      </c>
      <c r="D72" s="84">
        <v>20</v>
      </c>
      <c r="E72" s="84">
        <v>20</v>
      </c>
      <c r="F72" s="84">
        <v>20</v>
      </c>
      <c r="G72" s="85">
        <v>20</v>
      </c>
      <c r="H72" s="86">
        <v>20</v>
      </c>
      <c r="I72" s="85">
        <v>20</v>
      </c>
      <c r="J72" s="86">
        <v>20</v>
      </c>
      <c r="K72" s="85">
        <v>20</v>
      </c>
      <c r="L72" s="86">
        <v>20</v>
      </c>
      <c r="M72" s="85">
        <v>20</v>
      </c>
      <c r="N72" s="86">
        <v>20</v>
      </c>
    </row>
    <row r="73" spans="1:14" x14ac:dyDescent="0.45">
      <c r="A73" s="66" t="s">
        <v>383</v>
      </c>
      <c r="B73" s="87">
        <v>1350</v>
      </c>
      <c r="C73" s="87">
        <v>1350</v>
      </c>
      <c r="D73" s="87">
        <v>1500</v>
      </c>
      <c r="E73" s="87">
        <v>1600</v>
      </c>
      <c r="F73" s="87">
        <v>1600</v>
      </c>
      <c r="G73" s="88">
        <v>1600</v>
      </c>
      <c r="H73" s="89">
        <v>1600</v>
      </c>
      <c r="I73" s="88">
        <v>1600</v>
      </c>
      <c r="J73" s="89">
        <v>1600</v>
      </c>
      <c r="K73" s="88">
        <v>1600</v>
      </c>
      <c r="L73" s="89">
        <v>1600</v>
      </c>
      <c r="M73" s="88">
        <v>1600</v>
      </c>
      <c r="N73" s="89">
        <v>1600</v>
      </c>
    </row>
    <row r="74" spans="1:14" x14ac:dyDescent="0.45">
      <c r="A74" s="69"/>
      <c r="B74" s="90">
        <v>1450</v>
      </c>
      <c r="C74" s="90">
        <v>1450</v>
      </c>
      <c r="D74" s="90">
        <v>1900</v>
      </c>
      <c r="E74" s="90">
        <v>2050</v>
      </c>
      <c r="F74" s="90">
        <v>2050</v>
      </c>
      <c r="G74" s="91">
        <v>2050</v>
      </c>
      <c r="H74" s="92">
        <v>2050</v>
      </c>
      <c r="I74" s="91">
        <v>2050</v>
      </c>
      <c r="J74" s="92">
        <v>2050</v>
      </c>
      <c r="K74" s="91">
        <v>2050</v>
      </c>
      <c r="L74" s="92">
        <v>2050</v>
      </c>
      <c r="M74" s="91">
        <v>2050</v>
      </c>
      <c r="N74" s="92">
        <v>2050</v>
      </c>
    </row>
    <row r="75" spans="1:14" x14ac:dyDescent="0.45">
      <c r="A75" s="79" t="s">
        <v>384</v>
      </c>
      <c r="B75" s="93">
        <v>2000</v>
      </c>
      <c r="C75" s="93">
        <v>2000</v>
      </c>
      <c r="D75" s="93">
        <v>2100</v>
      </c>
      <c r="E75" s="93">
        <v>2250</v>
      </c>
      <c r="F75" s="93">
        <v>2200</v>
      </c>
      <c r="G75" s="94">
        <v>2250</v>
      </c>
      <c r="H75" s="95">
        <v>2200</v>
      </c>
      <c r="I75" s="94">
        <v>2250</v>
      </c>
      <c r="J75" s="95">
        <v>2200</v>
      </c>
      <c r="K75" s="94">
        <v>2250</v>
      </c>
      <c r="L75" s="95">
        <v>2200</v>
      </c>
      <c r="M75" s="94">
        <v>2250</v>
      </c>
      <c r="N75" s="95">
        <v>2200</v>
      </c>
    </row>
    <row r="76" spans="1:14" x14ac:dyDescent="0.45">
      <c r="A76" s="83"/>
      <c r="B76" s="96">
        <v>2100</v>
      </c>
      <c r="C76" s="96">
        <v>2100</v>
      </c>
      <c r="D76" s="96">
        <v>2700</v>
      </c>
      <c r="E76" s="96">
        <v>2850</v>
      </c>
      <c r="F76" s="96">
        <v>2850</v>
      </c>
      <c r="G76" s="97">
        <v>2850</v>
      </c>
      <c r="H76" s="98">
        <v>2850</v>
      </c>
      <c r="I76" s="97">
        <v>2850</v>
      </c>
      <c r="J76" s="98">
        <v>2850</v>
      </c>
      <c r="K76" s="97">
        <v>2850</v>
      </c>
      <c r="L76" s="98">
        <v>2850</v>
      </c>
      <c r="M76" s="97">
        <v>2850</v>
      </c>
      <c r="N76" s="98">
        <v>2850</v>
      </c>
    </row>
    <row r="77" spans="1:14" ht="28.5" x14ac:dyDescent="0.45">
      <c r="A77" s="26" t="s">
        <v>385</v>
      </c>
      <c r="B77" s="31">
        <v>180</v>
      </c>
      <c r="C77" s="31">
        <v>180</v>
      </c>
      <c r="D77" s="31">
        <v>180</v>
      </c>
      <c r="E77" s="31">
        <v>180</v>
      </c>
      <c r="F77" s="31">
        <v>180</v>
      </c>
      <c r="G77" s="32">
        <v>180</v>
      </c>
      <c r="H77" s="33">
        <v>180</v>
      </c>
      <c r="I77" s="32">
        <v>180</v>
      </c>
      <c r="J77" s="33">
        <v>180</v>
      </c>
      <c r="K77" s="32">
        <v>180</v>
      </c>
      <c r="L77" s="33">
        <v>180</v>
      </c>
      <c r="M77" s="32">
        <v>180</v>
      </c>
      <c r="N77" s="33">
        <v>180</v>
      </c>
    </row>
    <row r="79" spans="1:14" ht="18" x14ac:dyDescent="0.55000000000000004">
      <c r="A79" s="42" t="s">
        <v>414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x14ac:dyDescent="0.45">
      <c r="A80" s="57" t="s">
        <v>372</v>
      </c>
      <c r="B80" s="58">
        <v>2009</v>
      </c>
      <c r="C80" s="59">
        <v>2015</v>
      </c>
      <c r="D80" s="74"/>
      <c r="E80" s="58">
        <v>2017</v>
      </c>
      <c r="F80" s="61"/>
      <c r="G80" s="60">
        <v>2020</v>
      </c>
      <c r="H80" s="61"/>
      <c r="I80" s="60">
        <v>2030</v>
      </c>
      <c r="J80" s="61"/>
      <c r="K80" s="60">
        <v>2040</v>
      </c>
      <c r="L80" s="61"/>
      <c r="M80" s="60">
        <v>2050</v>
      </c>
      <c r="N80" s="61"/>
    </row>
    <row r="81" spans="1:14" ht="28.5" x14ac:dyDescent="0.45">
      <c r="A81" s="62"/>
      <c r="B81" s="63" t="s">
        <v>400</v>
      </c>
      <c r="C81" s="63" t="s">
        <v>400</v>
      </c>
      <c r="D81" s="75" t="s">
        <v>375</v>
      </c>
      <c r="E81" s="63" t="s">
        <v>413</v>
      </c>
      <c r="F81" s="75" t="s">
        <v>377</v>
      </c>
      <c r="G81" s="64" t="s">
        <v>375</v>
      </c>
      <c r="H81" s="65" t="s">
        <v>377</v>
      </c>
      <c r="I81" s="64" t="s">
        <v>375</v>
      </c>
      <c r="J81" s="65" t="s">
        <v>377</v>
      </c>
      <c r="K81" s="64" t="s">
        <v>375</v>
      </c>
      <c r="L81" s="65" t="s">
        <v>377</v>
      </c>
      <c r="M81" s="64" t="s">
        <v>375</v>
      </c>
      <c r="N81" s="65" t="s">
        <v>377</v>
      </c>
    </row>
    <row r="82" spans="1:14" x14ac:dyDescent="0.45">
      <c r="A82" s="27" t="s">
        <v>408</v>
      </c>
      <c r="B82" s="28">
        <v>50</v>
      </c>
      <c r="C82" s="28">
        <v>50</v>
      </c>
      <c r="D82" s="28">
        <v>50</v>
      </c>
      <c r="E82" s="28">
        <v>50</v>
      </c>
      <c r="F82" s="28">
        <v>50</v>
      </c>
      <c r="G82" s="29">
        <v>50</v>
      </c>
      <c r="H82" s="30">
        <v>50</v>
      </c>
      <c r="I82" s="29">
        <v>50</v>
      </c>
      <c r="J82" s="30">
        <v>50</v>
      </c>
      <c r="K82" s="29">
        <v>50</v>
      </c>
      <c r="L82" s="30">
        <v>50</v>
      </c>
      <c r="M82" s="29">
        <v>50</v>
      </c>
      <c r="N82" s="30">
        <v>50</v>
      </c>
    </row>
    <row r="83" spans="1:14" x14ac:dyDescent="0.45">
      <c r="A83" s="26" t="s">
        <v>409</v>
      </c>
      <c r="B83" s="76">
        <v>2.0499999999999998</v>
      </c>
      <c r="C83" s="76">
        <v>2.0499999999999998</v>
      </c>
      <c r="D83" s="76">
        <v>3.28</v>
      </c>
      <c r="E83" s="76">
        <v>2</v>
      </c>
      <c r="F83" s="76">
        <v>3.55</v>
      </c>
      <c r="G83" s="77">
        <v>3.28</v>
      </c>
      <c r="H83" s="78">
        <v>3.55</v>
      </c>
      <c r="I83" s="77">
        <v>3.28</v>
      </c>
      <c r="J83" s="78">
        <v>3.55</v>
      </c>
      <c r="K83" s="77">
        <v>3.28</v>
      </c>
      <c r="L83" s="78">
        <v>3.55</v>
      </c>
      <c r="M83" s="77">
        <v>3.28</v>
      </c>
      <c r="N83" s="78">
        <v>3.55</v>
      </c>
    </row>
    <row r="84" spans="1:14" x14ac:dyDescent="0.45">
      <c r="A84" s="79" t="s">
        <v>394</v>
      </c>
      <c r="B84" s="80">
        <v>6</v>
      </c>
      <c r="C84" s="80">
        <v>6</v>
      </c>
      <c r="D84" s="80">
        <v>6</v>
      </c>
      <c r="E84" s="80">
        <v>6</v>
      </c>
      <c r="F84" s="80">
        <v>6</v>
      </c>
      <c r="G84" s="81">
        <v>6</v>
      </c>
      <c r="H84" s="82">
        <v>6</v>
      </c>
      <c r="I84" s="81">
        <v>6</v>
      </c>
      <c r="J84" s="82">
        <v>6</v>
      </c>
      <c r="K84" s="81">
        <v>6</v>
      </c>
      <c r="L84" s="82">
        <v>6</v>
      </c>
      <c r="M84" s="81">
        <v>6</v>
      </c>
      <c r="N84" s="82">
        <v>6</v>
      </c>
    </row>
    <row r="85" spans="1:14" x14ac:dyDescent="0.45">
      <c r="A85" s="83"/>
      <c r="B85" s="84">
        <v>20</v>
      </c>
      <c r="C85" s="84">
        <v>20</v>
      </c>
      <c r="D85" s="84">
        <v>20</v>
      </c>
      <c r="E85" s="84">
        <v>20</v>
      </c>
      <c r="F85" s="84">
        <v>20</v>
      </c>
      <c r="G85" s="85">
        <v>20</v>
      </c>
      <c r="H85" s="86">
        <v>20</v>
      </c>
      <c r="I85" s="85">
        <v>20</v>
      </c>
      <c r="J85" s="86">
        <v>20</v>
      </c>
      <c r="K85" s="85">
        <v>20</v>
      </c>
      <c r="L85" s="86">
        <v>20</v>
      </c>
      <c r="M85" s="85">
        <v>20</v>
      </c>
      <c r="N85" s="86">
        <v>20</v>
      </c>
    </row>
    <row r="86" spans="1:14" x14ac:dyDescent="0.45">
      <c r="A86" s="104" t="s">
        <v>383</v>
      </c>
      <c r="B86" s="87">
        <v>1550</v>
      </c>
      <c r="C86" s="87">
        <v>1100</v>
      </c>
      <c r="D86" s="87">
        <v>1200</v>
      </c>
      <c r="E86" s="87">
        <v>1050</v>
      </c>
      <c r="F86" s="87">
        <v>1200</v>
      </c>
      <c r="G86" s="88">
        <v>1200</v>
      </c>
      <c r="H86" s="89">
        <v>1200</v>
      </c>
      <c r="I86" s="88">
        <v>1200</v>
      </c>
      <c r="J86" s="89">
        <v>1200</v>
      </c>
      <c r="K86" s="88">
        <v>1200</v>
      </c>
      <c r="L86" s="89">
        <v>1200</v>
      </c>
      <c r="M86" s="88">
        <v>1200</v>
      </c>
      <c r="N86" s="89">
        <v>1200</v>
      </c>
    </row>
    <row r="87" spans="1:14" x14ac:dyDescent="0.45">
      <c r="A87" s="69"/>
      <c r="B87" s="90">
        <v>1900</v>
      </c>
      <c r="C87" s="90">
        <v>1400</v>
      </c>
      <c r="D87" s="90">
        <v>1500</v>
      </c>
      <c r="E87" s="90">
        <v>1350</v>
      </c>
      <c r="F87" s="90">
        <v>2300</v>
      </c>
      <c r="G87" s="91">
        <v>1500</v>
      </c>
      <c r="H87" s="92">
        <v>2300</v>
      </c>
      <c r="I87" s="91">
        <v>1500</v>
      </c>
      <c r="J87" s="92">
        <v>2300</v>
      </c>
      <c r="K87" s="91">
        <v>1500</v>
      </c>
      <c r="L87" s="92">
        <v>2300</v>
      </c>
      <c r="M87" s="91">
        <v>1500</v>
      </c>
      <c r="N87" s="92">
        <v>2300</v>
      </c>
    </row>
    <row r="88" spans="1:14" x14ac:dyDescent="0.45">
      <c r="A88" s="105" t="s">
        <v>384</v>
      </c>
      <c r="B88" s="93">
        <v>1700</v>
      </c>
      <c r="C88" s="93">
        <v>1450</v>
      </c>
      <c r="D88" s="93">
        <v>1600</v>
      </c>
      <c r="E88" s="93">
        <v>1400</v>
      </c>
      <c r="F88" s="93">
        <v>1600</v>
      </c>
      <c r="G88" s="94">
        <v>1600</v>
      </c>
      <c r="H88" s="95">
        <v>1600</v>
      </c>
      <c r="I88" s="94">
        <v>1600</v>
      </c>
      <c r="J88" s="95">
        <v>1600</v>
      </c>
      <c r="K88" s="94">
        <v>1600</v>
      </c>
      <c r="L88" s="95">
        <v>1600</v>
      </c>
      <c r="M88" s="94">
        <v>1600</v>
      </c>
      <c r="N88" s="95">
        <v>1600</v>
      </c>
    </row>
    <row r="89" spans="1:14" x14ac:dyDescent="0.45">
      <c r="A89" s="83"/>
      <c r="B89" s="96">
        <v>2450</v>
      </c>
      <c r="C89" s="96">
        <v>2500</v>
      </c>
      <c r="D89" s="96">
        <v>2550</v>
      </c>
      <c r="E89" s="96">
        <v>2400</v>
      </c>
      <c r="F89" s="96">
        <v>3350</v>
      </c>
      <c r="G89" s="97">
        <v>2550</v>
      </c>
      <c r="H89" s="98">
        <v>3350</v>
      </c>
      <c r="I89" s="97">
        <v>2550</v>
      </c>
      <c r="J89" s="98">
        <v>3350</v>
      </c>
      <c r="K89" s="97">
        <v>2550</v>
      </c>
      <c r="L89" s="98">
        <v>3350</v>
      </c>
      <c r="M89" s="97">
        <v>2550</v>
      </c>
      <c r="N89" s="98">
        <v>3350</v>
      </c>
    </row>
    <row r="90" spans="1:14" ht="28.5" x14ac:dyDescent="0.45">
      <c r="A90" s="26" t="s">
        <v>385</v>
      </c>
      <c r="B90" s="31">
        <v>20</v>
      </c>
      <c r="C90" s="31">
        <v>20</v>
      </c>
      <c r="D90" s="31">
        <v>20</v>
      </c>
      <c r="E90" s="31">
        <v>20</v>
      </c>
      <c r="F90" s="31">
        <v>20</v>
      </c>
      <c r="G90" s="32">
        <v>20</v>
      </c>
      <c r="H90" s="33">
        <v>20</v>
      </c>
      <c r="I90" s="32">
        <v>20</v>
      </c>
      <c r="J90" s="33">
        <v>20</v>
      </c>
      <c r="K90" s="32">
        <v>20</v>
      </c>
      <c r="L90" s="33">
        <v>20</v>
      </c>
      <c r="M90" s="32">
        <v>20</v>
      </c>
      <c r="N90" s="33">
        <v>20</v>
      </c>
    </row>
    <row r="93" spans="1:14" ht="18" x14ac:dyDescent="0.55000000000000004">
      <c r="A93" s="42" t="s">
        <v>443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4" x14ac:dyDescent="0.45">
      <c r="A94" s="40" t="s">
        <v>372</v>
      </c>
      <c r="B94" s="59">
        <v>2012</v>
      </c>
      <c r="C94" s="74"/>
      <c r="D94" s="58">
        <v>2017</v>
      </c>
      <c r="E94" s="61"/>
      <c r="F94" s="60">
        <v>2020</v>
      </c>
      <c r="G94" s="61"/>
      <c r="H94" s="60">
        <v>2030</v>
      </c>
      <c r="I94" s="61"/>
      <c r="J94" s="60">
        <v>2040</v>
      </c>
      <c r="K94" s="99"/>
      <c r="L94" s="58">
        <v>2050</v>
      </c>
      <c r="M94" s="61"/>
    </row>
    <row r="95" spans="1:14" ht="28.5" x14ac:dyDescent="0.45">
      <c r="A95" s="62"/>
      <c r="B95" s="63" t="s">
        <v>400</v>
      </c>
      <c r="C95" s="69" t="s">
        <v>407</v>
      </c>
      <c r="D95" s="75" t="s">
        <v>375</v>
      </c>
      <c r="E95" s="75" t="s">
        <v>377</v>
      </c>
      <c r="F95" s="64" t="s">
        <v>375</v>
      </c>
      <c r="G95" s="65" t="s">
        <v>377</v>
      </c>
      <c r="H95" s="64" t="s">
        <v>375</v>
      </c>
      <c r="I95" s="65" t="s">
        <v>377</v>
      </c>
      <c r="J95" s="64" t="s">
        <v>375</v>
      </c>
      <c r="K95" s="103" t="s">
        <v>377</v>
      </c>
      <c r="L95" s="103" t="s">
        <v>375</v>
      </c>
      <c r="M95" s="65" t="s">
        <v>377</v>
      </c>
    </row>
    <row r="96" spans="1:14" x14ac:dyDescent="0.45">
      <c r="A96" s="27" t="s">
        <v>379</v>
      </c>
      <c r="B96" s="28">
        <v>400</v>
      </c>
      <c r="C96" s="28">
        <v>400</v>
      </c>
      <c r="D96" s="28">
        <v>400</v>
      </c>
      <c r="E96" s="28">
        <v>400</v>
      </c>
      <c r="F96" s="109">
        <v>400</v>
      </c>
      <c r="G96" s="30">
        <v>400</v>
      </c>
      <c r="H96" s="109">
        <v>400</v>
      </c>
      <c r="I96" s="30">
        <v>400</v>
      </c>
      <c r="J96" s="109">
        <v>400</v>
      </c>
      <c r="K96" s="100">
        <v>400</v>
      </c>
      <c r="L96" s="100">
        <v>400</v>
      </c>
      <c r="M96" s="30">
        <v>400</v>
      </c>
    </row>
    <row r="97" spans="1:13" x14ac:dyDescent="0.45">
      <c r="A97" s="26" t="s">
        <v>434</v>
      </c>
      <c r="B97" s="31">
        <v>80</v>
      </c>
      <c r="C97" s="31">
        <v>80</v>
      </c>
      <c r="D97" s="31">
        <v>80</v>
      </c>
      <c r="E97" s="31">
        <v>95</v>
      </c>
      <c r="F97" s="110">
        <v>80</v>
      </c>
      <c r="G97" s="33">
        <v>95</v>
      </c>
      <c r="H97" s="110">
        <v>81</v>
      </c>
      <c r="I97" s="33">
        <v>95</v>
      </c>
      <c r="J97" s="110">
        <v>81</v>
      </c>
      <c r="K97" s="111">
        <v>95</v>
      </c>
      <c r="L97" s="111">
        <v>81</v>
      </c>
      <c r="M97" s="33">
        <v>95</v>
      </c>
    </row>
    <row r="98" spans="1:13" x14ac:dyDescent="0.45">
      <c r="A98" s="27" t="s">
        <v>394</v>
      </c>
      <c r="B98" s="28">
        <v>23</v>
      </c>
      <c r="C98" s="28">
        <v>23</v>
      </c>
      <c r="D98" s="28">
        <v>23</v>
      </c>
      <c r="E98" s="28">
        <v>23</v>
      </c>
      <c r="F98" s="109">
        <v>23</v>
      </c>
      <c r="G98" s="30">
        <v>23</v>
      </c>
      <c r="H98" s="109">
        <v>23</v>
      </c>
      <c r="I98" s="30">
        <v>23</v>
      </c>
      <c r="J98" s="109">
        <v>23</v>
      </c>
      <c r="K98" s="100">
        <v>23</v>
      </c>
      <c r="L98" s="100">
        <v>23</v>
      </c>
      <c r="M98" s="30">
        <v>23</v>
      </c>
    </row>
    <row r="99" spans="1:13" x14ac:dyDescent="0.45">
      <c r="A99" s="26" t="s">
        <v>383</v>
      </c>
      <c r="B99" s="37">
        <v>1050</v>
      </c>
      <c r="C99" s="37">
        <v>1050</v>
      </c>
      <c r="D99" s="37">
        <v>1050</v>
      </c>
      <c r="E99" s="37">
        <v>2450</v>
      </c>
      <c r="F99" s="38">
        <v>1050</v>
      </c>
      <c r="G99" s="39">
        <v>2450</v>
      </c>
      <c r="H99" s="38">
        <v>1050</v>
      </c>
      <c r="I99" s="39">
        <v>2450</v>
      </c>
      <c r="J99" s="38">
        <v>1050</v>
      </c>
      <c r="K99" s="112">
        <v>2450</v>
      </c>
      <c r="L99" s="112">
        <v>1050</v>
      </c>
      <c r="M99" s="39">
        <v>2450</v>
      </c>
    </row>
    <row r="100" spans="1:13" x14ac:dyDescent="0.45">
      <c r="A100" s="27" t="s">
        <v>384</v>
      </c>
      <c r="B100" s="34">
        <v>2150</v>
      </c>
      <c r="C100" s="34">
        <v>2150</v>
      </c>
      <c r="D100" s="34">
        <v>2150</v>
      </c>
      <c r="E100" s="34">
        <v>3950</v>
      </c>
      <c r="F100" s="35">
        <v>2150</v>
      </c>
      <c r="G100" s="36">
        <v>3950</v>
      </c>
      <c r="H100" s="35">
        <v>2200</v>
      </c>
      <c r="I100" s="36">
        <v>3950</v>
      </c>
      <c r="J100" s="35">
        <v>2200</v>
      </c>
      <c r="K100" s="113">
        <v>3950</v>
      </c>
      <c r="L100" s="113">
        <v>2200</v>
      </c>
      <c r="M100" s="36">
        <v>3950</v>
      </c>
    </row>
    <row r="101" spans="1:13" ht="28.5" x14ac:dyDescent="0.45">
      <c r="A101" s="26" t="s">
        <v>435</v>
      </c>
      <c r="B101" s="31">
        <v>170</v>
      </c>
      <c r="C101" s="31">
        <v>170</v>
      </c>
      <c r="D101" s="31">
        <v>170</v>
      </c>
      <c r="E101" s="31">
        <v>180</v>
      </c>
      <c r="F101" s="110">
        <v>170</v>
      </c>
      <c r="G101" s="33">
        <v>180</v>
      </c>
      <c r="H101" s="110">
        <v>170</v>
      </c>
      <c r="I101" s="33">
        <v>180</v>
      </c>
      <c r="J101" s="110">
        <v>170</v>
      </c>
      <c r="K101" s="111">
        <v>180</v>
      </c>
      <c r="L101" s="111">
        <v>170</v>
      </c>
      <c r="M101" s="33">
        <v>180</v>
      </c>
    </row>
    <row r="104" spans="1:13" ht="18" x14ac:dyDescent="0.55000000000000004">
      <c r="A104" s="42" t="s">
        <v>444</v>
      </c>
      <c r="B104" s="41"/>
      <c r="C104" s="41"/>
      <c r="D104" s="41"/>
      <c r="E104" s="41"/>
      <c r="F104" s="41"/>
      <c r="G104" s="41"/>
      <c r="H104" s="41"/>
      <c r="I104" s="41"/>
    </row>
    <row r="105" spans="1:13" x14ac:dyDescent="0.45">
      <c r="A105" s="141" t="s">
        <v>372</v>
      </c>
      <c r="B105" s="25">
        <v>2012</v>
      </c>
      <c r="C105" s="143">
        <v>2017</v>
      </c>
      <c r="D105" s="144"/>
      <c r="E105" s="145"/>
      <c r="F105" s="25">
        <v>2020</v>
      </c>
      <c r="G105" s="114" t="s">
        <v>389</v>
      </c>
      <c r="H105" s="25">
        <v>2040</v>
      </c>
      <c r="I105" s="115">
        <v>2050</v>
      </c>
    </row>
    <row r="106" spans="1:13" ht="28.5" x14ac:dyDescent="0.45">
      <c r="A106" s="142"/>
      <c r="B106" s="26" t="s">
        <v>373</v>
      </c>
      <c r="C106" s="26" t="s">
        <v>374</v>
      </c>
      <c r="D106" s="26" t="s">
        <v>375</v>
      </c>
      <c r="E106" s="116" t="s">
        <v>377</v>
      </c>
      <c r="F106" s="26" t="s">
        <v>375</v>
      </c>
      <c r="G106" s="26" t="s">
        <v>375</v>
      </c>
      <c r="H106" s="26" t="s">
        <v>375</v>
      </c>
      <c r="I106" s="26" t="s">
        <v>375</v>
      </c>
    </row>
    <row r="107" spans="1:13" x14ac:dyDescent="0.45">
      <c r="A107" s="27" t="s">
        <v>379</v>
      </c>
      <c r="B107" s="28">
        <v>400</v>
      </c>
      <c r="C107" s="28">
        <v>400</v>
      </c>
      <c r="D107" s="28">
        <v>400</v>
      </c>
      <c r="E107" s="28">
        <v>400</v>
      </c>
      <c r="F107" s="28">
        <v>400</v>
      </c>
      <c r="G107" s="28">
        <v>400</v>
      </c>
      <c r="H107" s="28">
        <v>400</v>
      </c>
      <c r="I107" s="28">
        <v>400</v>
      </c>
    </row>
    <row r="108" spans="1:13" x14ac:dyDescent="0.45">
      <c r="A108" s="26" t="s">
        <v>434</v>
      </c>
      <c r="B108" s="53">
        <v>81</v>
      </c>
      <c r="C108" s="53">
        <v>81</v>
      </c>
      <c r="D108" s="53">
        <v>82</v>
      </c>
      <c r="E108" s="53">
        <v>85</v>
      </c>
      <c r="F108" s="53">
        <v>82</v>
      </c>
      <c r="G108" s="53">
        <v>82</v>
      </c>
      <c r="H108" s="53">
        <v>82</v>
      </c>
      <c r="I108" s="53">
        <v>82</v>
      </c>
    </row>
    <row r="109" spans="1:13" x14ac:dyDescent="0.45">
      <c r="A109" s="27" t="s">
        <v>394</v>
      </c>
      <c r="B109" s="117">
        <v>23</v>
      </c>
      <c r="C109" s="117">
        <v>23</v>
      </c>
      <c r="D109" s="117">
        <v>23</v>
      </c>
      <c r="E109" s="117">
        <v>23</v>
      </c>
      <c r="F109" s="117">
        <v>23</v>
      </c>
      <c r="G109" s="117">
        <v>23</v>
      </c>
      <c r="H109" s="117">
        <v>23</v>
      </c>
      <c r="I109" s="117">
        <v>23</v>
      </c>
    </row>
    <row r="110" spans="1:13" x14ac:dyDescent="0.45">
      <c r="A110" s="26" t="s">
        <v>383</v>
      </c>
      <c r="B110" s="37">
        <v>4650</v>
      </c>
      <c r="C110" s="37">
        <v>4650</v>
      </c>
      <c r="D110" s="37">
        <v>4700</v>
      </c>
      <c r="E110" s="37">
        <v>5050</v>
      </c>
      <c r="F110" s="37">
        <v>4700</v>
      </c>
      <c r="G110" s="37">
        <v>4700</v>
      </c>
      <c r="H110" s="37">
        <v>4700</v>
      </c>
      <c r="I110" s="37">
        <v>4700</v>
      </c>
    </row>
    <row r="111" spans="1:13" x14ac:dyDescent="0.45">
      <c r="A111" s="27" t="s">
        <v>384</v>
      </c>
      <c r="B111" s="34">
        <v>6550</v>
      </c>
      <c r="C111" s="34">
        <v>6550</v>
      </c>
      <c r="D111" s="34">
        <v>6600</v>
      </c>
      <c r="E111" s="34">
        <v>6750</v>
      </c>
      <c r="F111" s="34">
        <v>6600</v>
      </c>
      <c r="G111" s="34">
        <v>6600</v>
      </c>
      <c r="H111" s="34">
        <v>6600</v>
      </c>
      <c r="I111" s="34">
        <v>6600</v>
      </c>
    </row>
    <row r="112" spans="1:13" ht="28.5" x14ac:dyDescent="0.45">
      <c r="A112" s="26" t="s">
        <v>435</v>
      </c>
      <c r="B112" s="31">
        <v>300</v>
      </c>
      <c r="C112" s="31">
        <v>300</v>
      </c>
      <c r="D112" s="31">
        <v>300</v>
      </c>
      <c r="E112" s="31">
        <v>300</v>
      </c>
      <c r="F112" s="31">
        <v>300</v>
      </c>
      <c r="G112" s="31">
        <v>300</v>
      </c>
      <c r="H112" s="31">
        <v>300</v>
      </c>
      <c r="I112" s="31">
        <v>300</v>
      </c>
    </row>
    <row r="113" spans="1:14" x14ac:dyDescent="0.45">
      <c r="A113" s="118" t="s">
        <v>436</v>
      </c>
      <c r="B113" s="102"/>
      <c r="C113" s="102"/>
      <c r="D113" s="102"/>
      <c r="E113" s="102"/>
      <c r="F113" s="102"/>
      <c r="G113" s="102"/>
      <c r="H113" s="102"/>
      <c r="I113" s="102"/>
    </row>
    <row r="114" spans="1:14" x14ac:dyDescent="0.45">
      <c r="A114" s="118"/>
      <c r="B114" s="102"/>
      <c r="C114" s="102"/>
      <c r="D114" s="102"/>
      <c r="E114" s="102"/>
      <c r="F114" s="102"/>
      <c r="G114" s="102"/>
      <c r="H114" s="102"/>
      <c r="I114" s="102"/>
    </row>
    <row r="115" spans="1:14" ht="18" x14ac:dyDescent="0.55000000000000004">
      <c r="A115" s="42" t="s">
        <v>445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45">
      <c r="A116" s="141" t="s">
        <v>372</v>
      </c>
      <c r="B116" s="25">
        <v>2012</v>
      </c>
      <c r="C116" s="143">
        <v>2017</v>
      </c>
      <c r="D116" s="144"/>
      <c r="E116" s="144"/>
      <c r="F116" s="145"/>
      <c r="G116" s="150" t="s">
        <v>437</v>
      </c>
      <c r="H116" s="151"/>
      <c r="I116" s="150" t="s">
        <v>438</v>
      </c>
      <c r="J116" s="151"/>
      <c r="K116" s="143">
        <v>2040</v>
      </c>
      <c r="L116" s="145"/>
      <c r="M116" s="143">
        <v>2050</v>
      </c>
      <c r="N116" s="145"/>
    </row>
    <row r="117" spans="1:14" ht="28.5" x14ac:dyDescent="0.45">
      <c r="A117" s="142"/>
      <c r="B117" s="119" t="s">
        <v>373</v>
      </c>
      <c r="C117" s="26" t="s">
        <v>374</v>
      </c>
      <c r="D117" s="26" t="s">
        <v>375</v>
      </c>
      <c r="E117" s="44" t="s">
        <v>439</v>
      </c>
      <c r="F117" s="26" t="s">
        <v>377</v>
      </c>
      <c r="G117" s="26" t="s">
        <v>375</v>
      </c>
      <c r="H117" s="26" t="s">
        <v>377</v>
      </c>
      <c r="I117" s="26" t="s">
        <v>375</v>
      </c>
      <c r="J117" s="26" t="s">
        <v>377</v>
      </c>
      <c r="K117" s="26" t="s">
        <v>375</v>
      </c>
      <c r="L117" s="26" t="s">
        <v>377</v>
      </c>
      <c r="M117" s="26" t="s">
        <v>375</v>
      </c>
      <c r="N117" s="26" t="s">
        <v>377</v>
      </c>
    </row>
    <row r="118" spans="1:14" x14ac:dyDescent="0.45">
      <c r="A118" s="27" t="s">
        <v>390</v>
      </c>
      <c r="B118" s="117">
        <v>90</v>
      </c>
      <c r="C118" s="28">
        <v>90</v>
      </c>
      <c r="D118" s="28">
        <v>90</v>
      </c>
      <c r="E118" s="28">
        <v>90</v>
      </c>
      <c r="F118" s="28">
        <v>90</v>
      </c>
      <c r="G118" s="28">
        <v>90</v>
      </c>
      <c r="H118" s="28">
        <v>90</v>
      </c>
      <c r="I118" s="28">
        <v>90</v>
      </c>
      <c r="J118" s="28">
        <v>90</v>
      </c>
      <c r="K118" s="28">
        <v>90</v>
      </c>
      <c r="L118" s="28">
        <v>90</v>
      </c>
      <c r="M118" s="28">
        <v>90</v>
      </c>
      <c r="N118" s="28">
        <v>90</v>
      </c>
    </row>
    <row r="119" spans="1:14" x14ac:dyDescent="0.45">
      <c r="A119" s="26" t="s">
        <v>440</v>
      </c>
      <c r="B119" s="49">
        <v>10.199999999999999</v>
      </c>
      <c r="C119" s="49">
        <v>11</v>
      </c>
      <c r="D119" s="49">
        <v>11.2</v>
      </c>
      <c r="E119" s="49">
        <v>11.3</v>
      </c>
      <c r="F119" s="49">
        <v>13.1</v>
      </c>
      <c r="G119" s="49">
        <v>11.2</v>
      </c>
      <c r="H119" s="49">
        <v>13.1</v>
      </c>
      <c r="I119" s="49">
        <v>11.7</v>
      </c>
      <c r="J119" s="49">
        <v>13.1</v>
      </c>
      <c r="K119" s="49">
        <v>11.7</v>
      </c>
      <c r="L119" s="49">
        <v>13.1</v>
      </c>
      <c r="M119" s="49">
        <v>11.7</v>
      </c>
      <c r="N119" s="49">
        <v>13.1</v>
      </c>
    </row>
    <row r="120" spans="1:14" x14ac:dyDescent="0.45">
      <c r="A120" s="27" t="s">
        <v>441</v>
      </c>
      <c r="B120" s="51">
        <v>12</v>
      </c>
      <c r="C120" s="120" t="s">
        <v>411</v>
      </c>
      <c r="D120" s="51">
        <v>11.3</v>
      </c>
      <c r="E120" s="51">
        <v>11.4</v>
      </c>
      <c r="F120" s="51">
        <v>20.3</v>
      </c>
      <c r="G120" s="51">
        <v>12.4</v>
      </c>
      <c r="H120" s="51">
        <v>20.3</v>
      </c>
      <c r="I120" s="51">
        <v>14.4</v>
      </c>
      <c r="J120" s="51">
        <v>20.3</v>
      </c>
      <c r="K120" s="51">
        <v>14.4</v>
      </c>
      <c r="L120" s="51">
        <v>20.3</v>
      </c>
      <c r="M120" s="51">
        <v>14.4</v>
      </c>
      <c r="N120" s="51">
        <v>20.3</v>
      </c>
    </row>
    <row r="121" spans="1:14" x14ac:dyDescent="0.45">
      <c r="A121" s="26" t="s">
        <v>442</v>
      </c>
      <c r="B121" s="49">
        <v>3.3</v>
      </c>
      <c r="C121" s="49">
        <v>3.3</v>
      </c>
      <c r="D121" s="49">
        <v>3.3</v>
      </c>
      <c r="E121" s="49">
        <v>3.4</v>
      </c>
      <c r="F121" s="49">
        <v>3.7</v>
      </c>
      <c r="G121" s="49">
        <v>3.3</v>
      </c>
      <c r="H121" s="49">
        <v>3.7</v>
      </c>
      <c r="I121" s="49">
        <v>3.4</v>
      </c>
      <c r="J121" s="49">
        <v>3.7</v>
      </c>
      <c r="K121" s="49">
        <v>3.4</v>
      </c>
      <c r="L121" s="49">
        <v>3.7</v>
      </c>
      <c r="M121" s="49">
        <v>3.4</v>
      </c>
      <c r="N121" s="49">
        <v>3.7</v>
      </c>
    </row>
    <row r="122" spans="1:14" x14ac:dyDescent="0.45">
      <c r="A122" s="27" t="s">
        <v>394</v>
      </c>
      <c r="B122" s="117">
        <v>21</v>
      </c>
      <c r="C122" s="28">
        <v>21</v>
      </c>
      <c r="D122" s="28">
        <v>21</v>
      </c>
      <c r="E122" s="28">
        <v>21</v>
      </c>
      <c r="F122" s="28">
        <v>21</v>
      </c>
      <c r="G122" s="28">
        <v>21</v>
      </c>
      <c r="H122" s="28">
        <v>21</v>
      </c>
      <c r="I122" s="28">
        <v>21</v>
      </c>
      <c r="J122" s="28">
        <v>21</v>
      </c>
      <c r="K122" s="28">
        <v>21</v>
      </c>
      <c r="L122" s="28">
        <v>21</v>
      </c>
      <c r="M122" s="28">
        <v>21</v>
      </c>
      <c r="N122" s="28">
        <v>21</v>
      </c>
    </row>
    <row r="123" spans="1:14" x14ac:dyDescent="0.45">
      <c r="A123" s="26" t="s">
        <v>383</v>
      </c>
      <c r="B123" s="37">
        <v>6050</v>
      </c>
      <c r="C123" s="37">
        <v>6050</v>
      </c>
      <c r="D123" s="37">
        <v>6050</v>
      </c>
      <c r="E123" s="37">
        <v>6250</v>
      </c>
      <c r="F123" s="37">
        <v>11000</v>
      </c>
      <c r="G123" s="37">
        <v>7750</v>
      </c>
      <c r="H123" s="37">
        <v>11000</v>
      </c>
      <c r="I123" s="37">
        <v>8750</v>
      </c>
      <c r="J123" s="37">
        <v>11000</v>
      </c>
      <c r="K123" s="37">
        <v>8750</v>
      </c>
      <c r="L123" s="37">
        <v>11000</v>
      </c>
      <c r="M123" s="37">
        <v>8750</v>
      </c>
      <c r="N123" s="37">
        <v>11000</v>
      </c>
    </row>
    <row r="124" spans="1:14" x14ac:dyDescent="0.45">
      <c r="A124" s="27" t="s">
        <v>384</v>
      </c>
      <c r="B124" s="34">
        <v>7550</v>
      </c>
      <c r="C124" s="34">
        <v>7550</v>
      </c>
      <c r="D124" s="34">
        <v>7550</v>
      </c>
      <c r="E124" s="34">
        <v>7750</v>
      </c>
      <c r="F124" s="34">
        <v>16050</v>
      </c>
      <c r="G124" s="34">
        <v>11150</v>
      </c>
      <c r="H124" s="34">
        <v>16050</v>
      </c>
      <c r="I124" s="34">
        <v>12750</v>
      </c>
      <c r="J124" s="34">
        <v>16050</v>
      </c>
      <c r="K124" s="34">
        <v>12750</v>
      </c>
      <c r="L124" s="34">
        <v>16050</v>
      </c>
      <c r="M124" s="34">
        <v>12750</v>
      </c>
      <c r="N124" s="34">
        <v>16050</v>
      </c>
    </row>
    <row r="125" spans="1:14" ht="28.5" x14ac:dyDescent="0.45">
      <c r="A125" s="104" t="s">
        <v>385</v>
      </c>
      <c r="B125" s="31">
        <v>310</v>
      </c>
      <c r="C125" s="31">
        <v>310</v>
      </c>
      <c r="D125" s="31">
        <v>310</v>
      </c>
      <c r="E125" s="31">
        <v>310</v>
      </c>
      <c r="F125" s="31">
        <v>310</v>
      </c>
      <c r="G125" s="31">
        <v>310</v>
      </c>
      <c r="H125" s="31">
        <v>310</v>
      </c>
      <c r="I125" s="31">
        <v>310</v>
      </c>
      <c r="J125" s="31">
        <v>310</v>
      </c>
      <c r="K125" s="31">
        <v>310</v>
      </c>
      <c r="L125" s="31">
        <v>310</v>
      </c>
      <c r="M125" s="31">
        <v>310</v>
      </c>
      <c r="N125" s="31">
        <v>310</v>
      </c>
    </row>
    <row r="127" spans="1:14" ht="18" x14ac:dyDescent="0.55000000000000004">
      <c r="A127" s="42" t="s">
        <v>463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x14ac:dyDescent="0.45">
      <c r="A128" s="57" t="s">
        <v>372</v>
      </c>
      <c r="B128" s="58">
        <v>2012</v>
      </c>
      <c r="C128" s="99"/>
      <c r="D128" s="146">
        <v>2017</v>
      </c>
      <c r="E128" s="146"/>
      <c r="F128" s="146"/>
      <c r="G128" s="147">
        <v>2020</v>
      </c>
      <c r="H128" s="148"/>
      <c r="I128" s="147">
        <v>2030</v>
      </c>
      <c r="J128" s="148"/>
      <c r="K128" s="149">
        <v>2040</v>
      </c>
      <c r="L128" s="146"/>
      <c r="M128" s="60">
        <v>2050</v>
      </c>
      <c r="N128" s="61"/>
    </row>
    <row r="129" spans="1:14" ht="28.5" x14ac:dyDescent="0.45">
      <c r="A129" s="124"/>
      <c r="B129" s="125" t="s">
        <v>400</v>
      </c>
      <c r="C129" s="126" t="s">
        <v>407</v>
      </c>
      <c r="D129" s="75" t="s">
        <v>375</v>
      </c>
      <c r="E129" s="131" t="s">
        <v>413</v>
      </c>
      <c r="F129" s="75" t="s">
        <v>377</v>
      </c>
      <c r="G129" s="75" t="s">
        <v>375</v>
      </c>
      <c r="H129" s="132" t="s">
        <v>377</v>
      </c>
      <c r="I129" s="75" t="s">
        <v>375</v>
      </c>
      <c r="J129" s="65" t="s">
        <v>377</v>
      </c>
      <c r="K129" s="75" t="s">
        <v>375</v>
      </c>
      <c r="L129" s="65" t="s">
        <v>377</v>
      </c>
      <c r="M129" s="64" t="s">
        <v>375</v>
      </c>
      <c r="N129" s="65" t="s">
        <v>377</v>
      </c>
    </row>
    <row r="130" spans="1:14" x14ac:dyDescent="0.45">
      <c r="A130" s="27" t="s">
        <v>459</v>
      </c>
      <c r="B130" s="29">
        <v>100</v>
      </c>
      <c r="C130" s="30">
        <v>100</v>
      </c>
      <c r="D130" s="28">
        <v>100</v>
      </c>
      <c r="E130" s="30">
        <v>100</v>
      </c>
      <c r="F130" s="28">
        <v>100</v>
      </c>
      <c r="G130" s="28">
        <v>100</v>
      </c>
      <c r="H130" s="30">
        <v>100</v>
      </c>
      <c r="I130" s="28">
        <v>100</v>
      </c>
      <c r="J130" s="30">
        <v>100</v>
      </c>
      <c r="K130" s="28">
        <v>100</v>
      </c>
      <c r="L130" s="30">
        <v>100</v>
      </c>
      <c r="M130" s="29">
        <v>100</v>
      </c>
      <c r="N130" s="30">
        <v>100</v>
      </c>
    </row>
    <row r="131" spans="1:14" x14ac:dyDescent="0.45">
      <c r="A131" s="26" t="s">
        <v>379</v>
      </c>
      <c r="B131" s="32">
        <v>199</v>
      </c>
      <c r="C131" s="33">
        <v>199</v>
      </c>
      <c r="D131" s="31">
        <v>199</v>
      </c>
      <c r="E131" s="33">
        <v>199</v>
      </c>
      <c r="F131" s="31">
        <v>199</v>
      </c>
      <c r="G131" s="31">
        <v>199</v>
      </c>
      <c r="H131" s="33">
        <v>199</v>
      </c>
      <c r="I131" s="31">
        <v>199</v>
      </c>
      <c r="J131" s="33">
        <v>199</v>
      </c>
      <c r="K131" s="31">
        <v>199</v>
      </c>
      <c r="L131" s="33">
        <v>199</v>
      </c>
      <c r="M131" s="32">
        <v>199</v>
      </c>
      <c r="N131" s="33">
        <v>199</v>
      </c>
    </row>
    <row r="132" spans="1:14" x14ac:dyDescent="0.45">
      <c r="A132" s="27" t="s">
        <v>460</v>
      </c>
      <c r="B132" s="127">
        <v>81</v>
      </c>
      <c r="C132" s="30">
        <v>80</v>
      </c>
      <c r="D132" s="28">
        <v>82</v>
      </c>
      <c r="E132" s="30">
        <v>94</v>
      </c>
      <c r="F132" s="28">
        <v>99</v>
      </c>
      <c r="G132" s="28">
        <v>82</v>
      </c>
      <c r="H132" s="30">
        <v>99</v>
      </c>
      <c r="I132" s="28">
        <v>82</v>
      </c>
      <c r="J132" s="30">
        <v>99</v>
      </c>
      <c r="K132" s="28">
        <v>82</v>
      </c>
      <c r="L132" s="30">
        <v>99</v>
      </c>
      <c r="M132" s="29">
        <v>82</v>
      </c>
      <c r="N132" s="30">
        <v>99</v>
      </c>
    </row>
    <row r="133" spans="1:14" x14ac:dyDescent="0.45">
      <c r="A133" s="26" t="s">
        <v>394</v>
      </c>
      <c r="B133" s="128">
        <v>13</v>
      </c>
      <c r="C133" s="33">
        <v>10</v>
      </c>
      <c r="D133" s="31">
        <v>10</v>
      </c>
      <c r="E133" s="33">
        <v>10</v>
      </c>
      <c r="F133" s="31">
        <v>10</v>
      </c>
      <c r="G133" s="31">
        <v>10</v>
      </c>
      <c r="H133" s="33">
        <v>10</v>
      </c>
      <c r="I133" s="31">
        <v>10</v>
      </c>
      <c r="J133" s="33">
        <v>10</v>
      </c>
      <c r="K133" s="31">
        <v>10</v>
      </c>
      <c r="L133" s="33">
        <v>10</v>
      </c>
      <c r="M133" s="32">
        <v>10</v>
      </c>
      <c r="N133" s="33">
        <v>10</v>
      </c>
    </row>
    <row r="134" spans="1:14" x14ac:dyDescent="0.45">
      <c r="A134" s="79" t="s">
        <v>461</v>
      </c>
      <c r="B134" s="94">
        <v>3400</v>
      </c>
      <c r="C134" s="95">
        <v>3300</v>
      </c>
      <c r="D134" s="93">
        <v>3450</v>
      </c>
      <c r="E134" s="95">
        <v>3950</v>
      </c>
      <c r="F134" s="93">
        <v>4050</v>
      </c>
      <c r="G134" s="93">
        <v>3450</v>
      </c>
      <c r="H134" s="95">
        <v>4050</v>
      </c>
      <c r="I134" s="93">
        <v>3450</v>
      </c>
      <c r="J134" s="133">
        <v>4050</v>
      </c>
      <c r="K134" s="93">
        <v>3450</v>
      </c>
      <c r="L134" s="133">
        <v>4050</v>
      </c>
      <c r="M134" s="94">
        <v>3450</v>
      </c>
      <c r="N134" s="95">
        <v>4050</v>
      </c>
    </row>
    <row r="135" spans="1:14" x14ac:dyDescent="0.45">
      <c r="A135" s="83"/>
      <c r="B135" s="97">
        <v>4200</v>
      </c>
      <c r="C135" s="98">
        <v>4100</v>
      </c>
      <c r="D135" s="96">
        <v>4300</v>
      </c>
      <c r="E135" s="98">
        <v>4850</v>
      </c>
      <c r="F135" s="96">
        <v>4950</v>
      </c>
      <c r="G135" s="96">
        <v>4300</v>
      </c>
      <c r="H135" s="98">
        <v>4950</v>
      </c>
      <c r="I135" s="96">
        <v>4300</v>
      </c>
      <c r="J135" s="134">
        <v>4950</v>
      </c>
      <c r="K135" s="96">
        <v>4300</v>
      </c>
      <c r="L135" s="134">
        <v>4950</v>
      </c>
      <c r="M135" s="97">
        <v>4300</v>
      </c>
      <c r="N135" s="98">
        <v>4950</v>
      </c>
    </row>
    <row r="136" spans="1:14" x14ac:dyDescent="0.45">
      <c r="A136" s="66" t="s">
        <v>462</v>
      </c>
      <c r="B136" s="88">
        <v>4200</v>
      </c>
      <c r="C136" s="89">
        <v>4150</v>
      </c>
      <c r="D136" s="87">
        <v>4300</v>
      </c>
      <c r="E136" s="89">
        <v>5450</v>
      </c>
      <c r="F136" s="87">
        <v>5550</v>
      </c>
      <c r="G136" s="87">
        <v>4300</v>
      </c>
      <c r="H136" s="89">
        <v>5550</v>
      </c>
      <c r="I136" s="87">
        <v>4300</v>
      </c>
      <c r="J136" s="135">
        <v>5550</v>
      </c>
      <c r="K136" s="87">
        <v>4300</v>
      </c>
      <c r="L136" s="135">
        <v>5550</v>
      </c>
      <c r="M136" s="88">
        <v>4300</v>
      </c>
      <c r="N136" s="89">
        <v>5550</v>
      </c>
    </row>
    <row r="137" spans="1:14" x14ac:dyDescent="0.45">
      <c r="A137" s="69"/>
      <c r="B137" s="91">
        <v>6050</v>
      </c>
      <c r="C137" s="92">
        <v>5950</v>
      </c>
      <c r="D137" s="90">
        <v>6150</v>
      </c>
      <c r="E137" s="92">
        <v>6500</v>
      </c>
      <c r="F137" s="90">
        <v>6600</v>
      </c>
      <c r="G137" s="90">
        <v>6150</v>
      </c>
      <c r="H137" s="92">
        <v>6600</v>
      </c>
      <c r="I137" s="90">
        <v>6150</v>
      </c>
      <c r="J137" s="136">
        <v>6600</v>
      </c>
      <c r="K137" s="90">
        <v>6150</v>
      </c>
      <c r="L137" s="136">
        <v>6600</v>
      </c>
      <c r="M137" s="91">
        <v>6150</v>
      </c>
      <c r="N137" s="92">
        <v>6600</v>
      </c>
    </row>
    <row r="138" spans="1:14" ht="28.5" x14ac:dyDescent="0.45">
      <c r="A138" s="27" t="s">
        <v>385</v>
      </c>
      <c r="B138" s="81">
        <v>270</v>
      </c>
      <c r="C138" s="101">
        <v>270</v>
      </c>
      <c r="D138" s="129">
        <v>270</v>
      </c>
      <c r="E138" s="101">
        <v>270</v>
      </c>
      <c r="F138" s="129">
        <v>270</v>
      </c>
      <c r="G138" s="129">
        <v>270</v>
      </c>
      <c r="H138" s="101">
        <v>270</v>
      </c>
      <c r="I138" s="129">
        <v>270</v>
      </c>
      <c r="J138" s="101">
        <v>270</v>
      </c>
      <c r="K138" s="129">
        <v>270</v>
      </c>
      <c r="L138" s="101">
        <v>270</v>
      </c>
      <c r="M138" s="81">
        <v>270</v>
      </c>
      <c r="N138" s="101">
        <v>270</v>
      </c>
    </row>
    <row r="140" spans="1:14" ht="18" x14ac:dyDescent="0.55000000000000004">
      <c r="A140" s="42" t="s">
        <v>464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4" x14ac:dyDescent="0.45">
      <c r="A141" s="141" t="s">
        <v>372</v>
      </c>
      <c r="B141" s="25">
        <v>2012</v>
      </c>
      <c r="C141" s="143">
        <v>2017</v>
      </c>
      <c r="D141" s="144"/>
      <c r="E141" s="145"/>
      <c r="F141" s="143">
        <v>2020</v>
      </c>
      <c r="G141" s="145"/>
      <c r="H141" s="143">
        <v>2030</v>
      </c>
      <c r="I141" s="145"/>
      <c r="J141" s="143">
        <v>2040</v>
      </c>
      <c r="K141" s="145"/>
      <c r="L141" s="143">
        <v>2050</v>
      </c>
      <c r="M141" s="145"/>
    </row>
    <row r="142" spans="1:14" ht="28.5" x14ac:dyDescent="0.45">
      <c r="A142" s="142"/>
      <c r="B142" s="119" t="s">
        <v>373</v>
      </c>
      <c r="C142" s="26" t="s">
        <v>374</v>
      </c>
      <c r="D142" s="26" t="s">
        <v>375</v>
      </c>
      <c r="E142" s="26" t="s">
        <v>377</v>
      </c>
      <c r="F142" s="26" t="s">
        <v>375</v>
      </c>
      <c r="G142" s="26" t="s">
        <v>377</v>
      </c>
      <c r="H142" s="26" t="s">
        <v>375</v>
      </c>
      <c r="I142" s="26" t="s">
        <v>377</v>
      </c>
      <c r="J142" s="26" t="s">
        <v>375</v>
      </c>
      <c r="K142" s="26" t="s">
        <v>377</v>
      </c>
      <c r="L142" s="26" t="s">
        <v>375</v>
      </c>
      <c r="M142" s="26" t="s">
        <v>377</v>
      </c>
    </row>
    <row r="143" spans="1:14" x14ac:dyDescent="0.45">
      <c r="A143" s="27" t="s">
        <v>459</v>
      </c>
      <c r="B143" s="117">
        <v>70</v>
      </c>
      <c r="C143" s="117">
        <v>85</v>
      </c>
      <c r="D143" s="117">
        <v>85</v>
      </c>
      <c r="E143" s="117">
        <v>85</v>
      </c>
      <c r="F143" s="28">
        <v>85</v>
      </c>
      <c r="G143" s="28">
        <v>85</v>
      </c>
      <c r="H143" s="28">
        <v>85</v>
      </c>
      <c r="I143" s="28">
        <v>85</v>
      </c>
      <c r="J143" s="28">
        <v>85</v>
      </c>
      <c r="K143" s="28">
        <v>85</v>
      </c>
      <c r="L143" s="28">
        <v>85</v>
      </c>
      <c r="M143" s="28">
        <v>85</v>
      </c>
    </row>
    <row r="144" spans="1:14" x14ac:dyDescent="0.45">
      <c r="A144" s="26" t="s">
        <v>379</v>
      </c>
      <c r="B144" s="31">
        <v>300</v>
      </c>
      <c r="C144" s="31">
        <v>300</v>
      </c>
      <c r="D144" s="31">
        <v>300</v>
      </c>
      <c r="E144" s="31">
        <v>300</v>
      </c>
      <c r="F144" s="31">
        <v>300</v>
      </c>
      <c r="G144" s="31">
        <v>300</v>
      </c>
      <c r="H144" s="31">
        <v>300</v>
      </c>
      <c r="I144" s="31">
        <v>300</v>
      </c>
      <c r="J144" s="31">
        <v>300</v>
      </c>
      <c r="K144" s="31">
        <v>300</v>
      </c>
      <c r="L144" s="31">
        <v>300</v>
      </c>
      <c r="M144" s="31">
        <v>300</v>
      </c>
    </row>
    <row r="145" spans="1:13" x14ac:dyDescent="0.45">
      <c r="A145" s="27" t="s">
        <v>460</v>
      </c>
      <c r="B145" s="117">
        <v>79</v>
      </c>
      <c r="C145" s="117">
        <v>80</v>
      </c>
      <c r="D145" s="117">
        <v>81</v>
      </c>
      <c r="E145" s="117">
        <v>82</v>
      </c>
      <c r="F145" s="28">
        <v>81</v>
      </c>
      <c r="G145" s="28">
        <v>82</v>
      </c>
      <c r="H145" s="28">
        <v>81</v>
      </c>
      <c r="I145" s="28">
        <v>82</v>
      </c>
      <c r="J145" s="28">
        <v>81</v>
      </c>
      <c r="K145" s="28">
        <v>82</v>
      </c>
      <c r="L145" s="28">
        <v>81</v>
      </c>
      <c r="M145" s="28">
        <v>82</v>
      </c>
    </row>
    <row r="146" spans="1:13" x14ac:dyDescent="0.45">
      <c r="A146" s="26" t="s">
        <v>394</v>
      </c>
      <c r="B146" s="53">
        <v>13</v>
      </c>
      <c r="C146" s="53">
        <v>13</v>
      </c>
      <c r="D146" s="53">
        <v>13</v>
      </c>
      <c r="E146" s="53">
        <v>13</v>
      </c>
      <c r="F146" s="31">
        <v>13</v>
      </c>
      <c r="G146" s="31">
        <v>13</v>
      </c>
      <c r="H146" s="31">
        <v>13</v>
      </c>
      <c r="I146" s="31">
        <v>13</v>
      </c>
      <c r="J146" s="31">
        <v>13</v>
      </c>
      <c r="K146" s="31">
        <v>13</v>
      </c>
      <c r="L146" s="31">
        <v>13</v>
      </c>
      <c r="M146" s="31">
        <v>13</v>
      </c>
    </row>
    <row r="147" spans="1:13" x14ac:dyDescent="0.45">
      <c r="A147" s="27" t="s">
        <v>383</v>
      </c>
      <c r="B147" s="34">
        <v>4650</v>
      </c>
      <c r="C147" s="34">
        <v>4650</v>
      </c>
      <c r="D147" s="34">
        <v>4650</v>
      </c>
      <c r="E147" s="34">
        <v>4650</v>
      </c>
      <c r="F147" s="34">
        <v>4650</v>
      </c>
      <c r="G147" s="34">
        <v>4650</v>
      </c>
      <c r="H147" s="34">
        <v>4650</v>
      </c>
      <c r="I147" s="34">
        <v>4650</v>
      </c>
      <c r="J147" s="34">
        <v>4650</v>
      </c>
      <c r="K147" s="34">
        <v>4650</v>
      </c>
      <c r="L147" s="34">
        <v>4650</v>
      </c>
      <c r="M147" s="34">
        <v>4650</v>
      </c>
    </row>
    <row r="148" spans="1:13" x14ac:dyDescent="0.45">
      <c r="A148" s="26" t="s">
        <v>384</v>
      </c>
      <c r="B148" s="37">
        <v>5200</v>
      </c>
      <c r="C148" s="37">
        <v>5200</v>
      </c>
      <c r="D148" s="37">
        <v>5200</v>
      </c>
      <c r="E148" s="37">
        <v>5200</v>
      </c>
      <c r="F148" s="37">
        <v>5200</v>
      </c>
      <c r="G148" s="37">
        <v>5200</v>
      </c>
      <c r="H148" s="37">
        <v>5200</v>
      </c>
      <c r="I148" s="37">
        <v>5200</v>
      </c>
      <c r="J148" s="37">
        <v>5200</v>
      </c>
      <c r="K148" s="37">
        <v>5200</v>
      </c>
      <c r="L148" s="37">
        <v>5200</v>
      </c>
      <c r="M148" s="37">
        <v>5200</v>
      </c>
    </row>
    <row r="149" spans="1:13" ht="28.5" x14ac:dyDescent="0.45">
      <c r="A149" s="105" t="s">
        <v>385</v>
      </c>
      <c r="B149" s="28">
        <v>168</v>
      </c>
      <c r="C149" s="28">
        <v>168</v>
      </c>
      <c r="D149" s="28">
        <v>168</v>
      </c>
      <c r="E149" s="28">
        <v>168</v>
      </c>
      <c r="F149" s="28">
        <v>168</v>
      </c>
      <c r="G149" s="28">
        <v>168</v>
      </c>
      <c r="H149" s="28">
        <v>168</v>
      </c>
      <c r="I149" s="28">
        <v>168</v>
      </c>
      <c r="J149" s="28">
        <v>168</v>
      </c>
      <c r="K149" s="28">
        <v>168</v>
      </c>
      <c r="L149" s="28">
        <v>168</v>
      </c>
      <c r="M149" s="28">
        <v>168</v>
      </c>
    </row>
  </sheetData>
  <mergeCells count="48">
    <mergeCell ref="J14:K14"/>
    <mergeCell ref="L14:M14"/>
    <mergeCell ref="N14:O14"/>
    <mergeCell ref="I15:J15"/>
    <mergeCell ref="D2:G2"/>
    <mergeCell ref="H2:I2"/>
    <mergeCell ref="J2:K2"/>
    <mergeCell ref="L2:M2"/>
    <mergeCell ref="N2:O2"/>
    <mergeCell ref="A14:A15"/>
    <mergeCell ref="D14:G14"/>
    <mergeCell ref="H14:I14"/>
    <mergeCell ref="A45:A46"/>
    <mergeCell ref="A49:A50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05:A106"/>
    <mergeCell ref="C105:E105"/>
    <mergeCell ref="A116:A117"/>
    <mergeCell ref="C116:F116"/>
    <mergeCell ref="G116:H116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41:A142"/>
    <mergeCell ref="C141:E141"/>
    <mergeCell ref="F141:G141"/>
    <mergeCell ref="H141:I141"/>
    <mergeCell ref="J141:K1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9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17</v>
      </c>
      <c r="D3" s="7" t="s">
        <v>18</v>
      </c>
      <c r="E3" s="7"/>
      <c r="F3" s="7"/>
      <c r="G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</row>
    <row r="10" spans="1:35" ht="15" customHeight="1" x14ac:dyDescent="0.5">
      <c r="A10" s="8" t="s">
        <v>26</v>
      </c>
      <c r="B10" s="9" t="s">
        <v>27</v>
      </c>
    </row>
    <row r="11" spans="1:35" ht="15" customHeight="1" x14ac:dyDescent="0.45">
      <c r="B11" s="5" t="s">
        <v>28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31</v>
      </c>
    </row>
    <row r="16" spans="1:35" ht="15" customHeight="1" x14ac:dyDescent="0.45">
      <c r="B16" s="11" t="s">
        <v>32</v>
      </c>
    </row>
    <row r="17" spans="1:35" ht="15" customHeight="1" x14ac:dyDescent="0.4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4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4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4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4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45">
      <c r="B24" s="11" t="s">
        <v>43</v>
      </c>
    </row>
    <row r="25" spans="1:35" ht="15" customHeight="1" x14ac:dyDescent="0.45">
      <c r="B25" s="11" t="s">
        <v>44</v>
      </c>
    </row>
    <row r="26" spans="1:35" ht="15" customHeight="1" x14ac:dyDescent="0.4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4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45">
      <c r="B28" s="11" t="s">
        <v>49</v>
      </c>
    </row>
    <row r="29" spans="1:35" ht="15" customHeight="1" x14ac:dyDescent="0.4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4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45">
      <c r="B32" s="11" t="s">
        <v>52</v>
      </c>
    </row>
    <row r="33" spans="1:35" ht="15" customHeight="1" x14ac:dyDescent="0.45">
      <c r="B33" s="11" t="s">
        <v>53</v>
      </c>
    </row>
    <row r="34" spans="1:35" ht="15" customHeight="1" x14ac:dyDescent="0.4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4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4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4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4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4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4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4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4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4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4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4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4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4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4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45">
      <c r="B50" s="11" t="s">
        <v>84</v>
      </c>
    </row>
    <row r="51" spans="1:35" ht="15" customHeight="1" x14ac:dyDescent="0.4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4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4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4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4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4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4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45">
      <c r="B59" s="11" t="s">
        <v>93</v>
      </c>
    </row>
    <row r="60" spans="1:35" ht="15" customHeight="1" x14ac:dyDescent="0.4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4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4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4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45">
      <c r="B65" s="11" t="s">
        <v>99</v>
      </c>
    </row>
    <row r="66" spans="1:35" ht="15" customHeight="1" x14ac:dyDescent="0.4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4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4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4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4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4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45">
      <c r="B74" s="11" t="s">
        <v>108</v>
      </c>
    </row>
    <row r="75" spans="1:35" ht="15" customHeight="1" x14ac:dyDescent="0.4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4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4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4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4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4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4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4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4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4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4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4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4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4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4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4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45">
      <c r="B93" s="11" t="s">
        <v>141</v>
      </c>
    </row>
    <row r="94" spans="1:35" ht="15" customHeight="1" x14ac:dyDescent="0.4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4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4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4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4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4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4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4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4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4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4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4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4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4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4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45">
      <c r="B110" s="11" t="s">
        <v>158</v>
      </c>
    </row>
    <row r="111" spans="1:35" ht="15" customHeight="1" x14ac:dyDescent="0.4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4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4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4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4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45">
      <c r="B117" s="11" t="s">
        <v>169</v>
      </c>
    </row>
    <row r="118" spans="1:35" ht="15" customHeight="1" x14ac:dyDescent="0.4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4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4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4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4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4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4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4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4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4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45">
      <c r="B129" s="11" t="s">
        <v>190</v>
      </c>
    </row>
    <row r="130" spans="1:35" ht="15" customHeight="1" x14ac:dyDescent="0.4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4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4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4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4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4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4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4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4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4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5"/>
    <row r="141" spans="1:35" ht="15" customHeight="1" x14ac:dyDescent="0.45">
      <c r="B141" s="168" t="s">
        <v>201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</row>
    <row r="142" spans="1:35" ht="15" customHeight="1" x14ac:dyDescent="0.45">
      <c r="B142" s="20" t="s">
        <v>202</v>
      </c>
    </row>
    <row r="143" spans="1:35" ht="15" customHeight="1" x14ac:dyDescent="0.45">
      <c r="B143" s="20" t="s">
        <v>203</v>
      </c>
    </row>
    <row r="144" spans="1:35" ht="15" customHeight="1" x14ac:dyDescent="0.45">
      <c r="B144" s="20" t="s">
        <v>204</v>
      </c>
    </row>
    <row r="145" spans="2:2" ht="15" customHeight="1" x14ac:dyDescent="0.45">
      <c r="B145" s="20" t="s">
        <v>205</v>
      </c>
    </row>
    <row r="146" spans="2:2" ht="15" customHeight="1" x14ac:dyDescent="0.45">
      <c r="B146" s="20" t="s">
        <v>206</v>
      </c>
    </row>
    <row r="147" spans="2:2" ht="15" customHeight="1" x14ac:dyDescent="0.45">
      <c r="B147" s="20" t="s">
        <v>207</v>
      </c>
    </row>
    <row r="148" spans="2:2" ht="15" customHeight="1" x14ac:dyDescent="0.45">
      <c r="B148" s="20" t="s">
        <v>208</v>
      </c>
    </row>
    <row r="149" spans="2:2" ht="15" customHeight="1" x14ac:dyDescent="0.45">
      <c r="B149" s="20" t="s">
        <v>209</v>
      </c>
    </row>
    <row r="150" spans="2:2" ht="15" customHeight="1" x14ac:dyDescent="0.45">
      <c r="B150" s="20" t="s">
        <v>210</v>
      </c>
    </row>
    <row r="151" spans="2:2" ht="15" customHeight="1" x14ac:dyDescent="0.45">
      <c r="B151" s="20" t="s">
        <v>211</v>
      </c>
    </row>
    <row r="152" spans="2:2" ht="15" customHeight="1" x14ac:dyDescent="0.45">
      <c r="B152" s="20" t="s">
        <v>212</v>
      </c>
    </row>
    <row r="153" spans="2:2" ht="15" customHeight="1" x14ac:dyDescent="0.45">
      <c r="B153" s="20" t="s">
        <v>213</v>
      </c>
    </row>
    <row r="154" spans="2:2" ht="15" customHeight="1" x14ac:dyDescent="0.45">
      <c r="B154" s="20" t="s">
        <v>214</v>
      </c>
    </row>
    <row r="155" spans="2:2" ht="15" customHeight="1" x14ac:dyDescent="0.45">
      <c r="B155" s="20" t="s">
        <v>215</v>
      </c>
    </row>
    <row r="156" spans="2:2" ht="15" customHeight="1" x14ac:dyDescent="0.45">
      <c r="B156" s="20" t="s">
        <v>216</v>
      </c>
    </row>
    <row r="157" spans="2:2" ht="15" customHeight="1" x14ac:dyDescent="0.45">
      <c r="B157" s="20" t="s">
        <v>217</v>
      </c>
    </row>
    <row r="158" spans="2:2" ht="15" customHeight="1" x14ac:dyDescent="0.45">
      <c r="B158" s="20" t="s">
        <v>218</v>
      </c>
    </row>
    <row r="159" spans="2:2" ht="15" customHeight="1" x14ac:dyDescent="0.4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3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/>
    <row r="3" spans="1:35" ht="15" customHeight="1" x14ac:dyDescent="0.4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5">
      <c r="A10" s="8" t="s">
        <v>220</v>
      </c>
      <c r="B10" s="9" t="s">
        <v>221</v>
      </c>
    </row>
    <row r="11" spans="1:35" ht="15" customHeight="1" x14ac:dyDescent="0.45">
      <c r="B11" s="5" t="s">
        <v>12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223</v>
      </c>
    </row>
    <row r="16" spans="1:35" ht="15" customHeight="1" x14ac:dyDescent="0.45">
      <c r="B16" s="11" t="s">
        <v>224</v>
      </c>
    </row>
    <row r="17" spans="1:35" ht="15" customHeight="1" x14ac:dyDescent="0.4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4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4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4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4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4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4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4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4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4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45">
      <c r="B28" s="11" t="s">
        <v>244</v>
      </c>
    </row>
    <row r="29" spans="1:35" ht="15" customHeight="1" x14ac:dyDescent="0.4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4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4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4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4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4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45">
      <c r="B36" s="11" t="s">
        <v>253</v>
      </c>
    </row>
    <row r="37" spans="1:35" ht="15" customHeight="1" x14ac:dyDescent="0.4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4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4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4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4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4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45">
      <c r="B44" s="11" t="s">
        <v>263</v>
      </c>
    </row>
    <row r="45" spans="1:35" ht="15" customHeight="1" x14ac:dyDescent="0.4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4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4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4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45">
      <c r="B50" s="11" t="s">
        <v>268</v>
      </c>
    </row>
    <row r="51" spans="1:35" ht="15" customHeight="1" x14ac:dyDescent="0.4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4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4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45">
      <c r="B55" s="11" t="s">
        <v>272</v>
      </c>
    </row>
    <row r="56" spans="1:35" ht="15" customHeight="1" x14ac:dyDescent="0.4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4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45">
      <c r="B59" s="11" t="s">
        <v>276</v>
      </c>
    </row>
    <row r="60" spans="1:35" ht="15" customHeight="1" x14ac:dyDescent="0.45">
      <c r="B60" s="11" t="s">
        <v>224</v>
      </c>
    </row>
    <row r="61" spans="1:35" ht="15" customHeight="1" x14ac:dyDescent="0.4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4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4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4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4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45">
      <c r="B67" s="11" t="s">
        <v>112</v>
      </c>
    </row>
    <row r="68" spans="1:35" ht="15" customHeight="1" x14ac:dyDescent="0.4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4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4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4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4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45">
      <c r="B74" s="11" t="s">
        <v>296</v>
      </c>
    </row>
    <row r="75" spans="1:35" ht="15" customHeight="1" x14ac:dyDescent="0.4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4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4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4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45">
      <c r="B80" s="11" t="s">
        <v>305</v>
      </c>
    </row>
    <row r="81" spans="1:35" ht="15" customHeight="1" x14ac:dyDescent="0.4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4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45">
      <c r="B84" s="11" t="s">
        <v>308</v>
      </c>
    </row>
    <row r="85" spans="1:35" ht="15" customHeight="1" x14ac:dyDescent="0.45">
      <c r="B85" s="11" t="s">
        <v>110</v>
      </c>
    </row>
    <row r="86" spans="1:35" ht="15" customHeight="1" x14ac:dyDescent="0.4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4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4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45">
      <c r="B90" s="11" t="s">
        <v>112</v>
      </c>
    </row>
    <row r="91" spans="1:35" ht="15" customHeight="1" x14ac:dyDescent="0.4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4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4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45">
      <c r="B95" s="11" t="s">
        <v>318</v>
      </c>
    </row>
    <row r="96" spans="1:35" ht="15" customHeight="1" x14ac:dyDescent="0.45">
      <c r="B96" s="11" t="s">
        <v>319</v>
      </c>
    </row>
    <row r="97" spans="1:35" ht="15" customHeight="1" x14ac:dyDescent="0.45">
      <c r="B97" s="11" t="s">
        <v>320</v>
      </c>
    </row>
    <row r="98" spans="1:35" ht="15" customHeight="1" x14ac:dyDescent="0.4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4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4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4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45">
      <c r="B102" s="11" t="s">
        <v>330</v>
      </c>
    </row>
    <row r="103" spans="1:35" ht="15" customHeight="1" x14ac:dyDescent="0.4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4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4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4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45">
      <c r="B107" s="11" t="s">
        <v>335</v>
      </c>
    </row>
    <row r="108" spans="1:35" ht="15" customHeight="1" x14ac:dyDescent="0.4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4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45">
      <c r="B110" s="11" t="s">
        <v>340</v>
      </c>
    </row>
    <row r="111" spans="1:35" ht="15" customHeight="1" x14ac:dyDescent="0.4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4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4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4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5"/>
    <row r="116" spans="1:35" ht="15" customHeight="1" x14ac:dyDescent="0.45">
      <c r="B116" s="168" t="s">
        <v>345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</row>
    <row r="117" spans="1:35" ht="15" customHeight="1" x14ac:dyDescent="0.45">
      <c r="B117" s="20" t="s">
        <v>346</v>
      </c>
    </row>
    <row r="118" spans="1:35" ht="15" customHeight="1" x14ac:dyDescent="0.45">
      <c r="B118" s="20" t="s">
        <v>347</v>
      </c>
    </row>
    <row r="119" spans="1:35" ht="15" customHeight="1" x14ac:dyDescent="0.45">
      <c r="B119" s="20" t="s">
        <v>348</v>
      </c>
    </row>
    <row r="120" spans="1:35" ht="15" customHeight="1" x14ac:dyDescent="0.45">
      <c r="B120" s="20" t="s">
        <v>349</v>
      </c>
    </row>
    <row r="121" spans="1:35" ht="15" customHeight="1" x14ac:dyDescent="0.45">
      <c r="B121" s="20" t="s">
        <v>350</v>
      </c>
    </row>
    <row r="122" spans="1:35" ht="15" customHeight="1" x14ac:dyDescent="0.45">
      <c r="B122" s="20" t="s">
        <v>351</v>
      </c>
    </row>
    <row r="123" spans="1:35" ht="15" customHeight="1" x14ac:dyDescent="0.45">
      <c r="B123" s="20" t="s">
        <v>352</v>
      </c>
    </row>
    <row r="124" spans="1:35" ht="15" customHeight="1" x14ac:dyDescent="0.45">
      <c r="B124" s="20" t="s">
        <v>353</v>
      </c>
    </row>
    <row r="125" spans="1:35" ht="15" customHeight="1" x14ac:dyDescent="0.45">
      <c r="B125" s="20" t="s">
        <v>354</v>
      </c>
    </row>
    <row r="126" spans="1:35" ht="15" customHeight="1" x14ac:dyDescent="0.45">
      <c r="B126" s="20" t="s">
        <v>355</v>
      </c>
    </row>
    <row r="127" spans="1:35" ht="15" customHeight="1" x14ac:dyDescent="0.45">
      <c r="B127" s="20" t="s">
        <v>356</v>
      </c>
    </row>
    <row r="128" spans="1:35" ht="15" customHeight="1" x14ac:dyDescent="0.45">
      <c r="B128" s="20" t="s">
        <v>357</v>
      </c>
    </row>
    <row r="129" spans="2:2" ht="15" customHeight="1" x14ac:dyDescent="0.45">
      <c r="B129" s="20" t="s">
        <v>358</v>
      </c>
    </row>
    <row r="130" spans="2:2" ht="15" customHeight="1" x14ac:dyDescent="0.45">
      <c r="B130" s="20" t="s">
        <v>359</v>
      </c>
    </row>
    <row r="131" spans="2:2" ht="15" customHeight="1" x14ac:dyDescent="0.45">
      <c r="B131" s="20" t="s">
        <v>360</v>
      </c>
    </row>
    <row r="132" spans="2:2" ht="15" customHeight="1" x14ac:dyDescent="0.45">
      <c r="B132" s="20" t="s">
        <v>361</v>
      </c>
    </row>
    <row r="133" spans="2:2" ht="15" customHeight="1" x14ac:dyDescent="0.45">
      <c r="B133" s="20" t="s">
        <v>362</v>
      </c>
    </row>
    <row r="134" spans="2:2" ht="15" customHeight="1" x14ac:dyDescent="0.45">
      <c r="B134" s="20" t="s">
        <v>363</v>
      </c>
    </row>
    <row r="135" spans="2:2" ht="15" customHeight="1" x14ac:dyDescent="0.45">
      <c r="B135" s="20" t="s">
        <v>364</v>
      </c>
    </row>
    <row r="136" spans="2:2" ht="15" customHeight="1" x14ac:dyDescent="0.45">
      <c r="B136" s="20" t="s">
        <v>365</v>
      </c>
    </row>
    <row r="137" spans="2:2" ht="15" customHeight="1" x14ac:dyDescent="0.45">
      <c r="B137" s="20" t="s">
        <v>366</v>
      </c>
    </row>
    <row r="138" spans="2:2" ht="15" customHeight="1" x14ac:dyDescent="0.45">
      <c r="B138" s="20" t="s">
        <v>367</v>
      </c>
    </row>
    <row r="139" spans="2:2" ht="15" customHeight="1" x14ac:dyDescent="0.45">
      <c r="B139" s="20" t="s">
        <v>215</v>
      </c>
    </row>
    <row r="140" spans="2:2" ht="15" customHeight="1" x14ac:dyDescent="0.45">
      <c r="B140" s="20" t="s">
        <v>216</v>
      </c>
    </row>
    <row r="141" spans="2:2" ht="15" customHeight="1" x14ac:dyDescent="0.45">
      <c r="B141" s="20" t="s">
        <v>217</v>
      </c>
    </row>
    <row r="142" spans="2:2" ht="15" customHeight="1" x14ac:dyDescent="0.45">
      <c r="B142" s="20" t="s">
        <v>368</v>
      </c>
    </row>
    <row r="143" spans="2:2" ht="15" customHeight="1" x14ac:dyDescent="0.4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4.25" x14ac:dyDescent="0.45"/>
  <cols>
    <col min="2" max="2" width="23.73046875" customWidth="1"/>
    <col min="3" max="3" width="20.86328125" bestFit="1" customWidth="1"/>
    <col min="4" max="4" width="22.73046875" bestFit="1" customWidth="1"/>
    <col min="5" max="5" width="14.59765625" bestFit="1" customWidth="1"/>
  </cols>
  <sheetData>
    <row r="1" spans="1:5" x14ac:dyDescent="0.45">
      <c r="A1" s="1" t="s">
        <v>422</v>
      </c>
    </row>
    <row r="2" spans="1:5" x14ac:dyDescent="0.45">
      <c r="A2" s="1" t="s">
        <v>417</v>
      </c>
      <c r="B2" s="4" t="s">
        <v>423</v>
      </c>
    </row>
    <row r="4" spans="1:5" s="1" customFormat="1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419</v>
      </c>
      <c r="C5" t="s">
        <v>428</v>
      </c>
      <c r="D5" s="106">
        <v>96</v>
      </c>
      <c r="E5">
        <v>3.3</v>
      </c>
    </row>
    <row r="6" spans="1:5" x14ac:dyDescent="0.45">
      <c r="A6">
        <v>2015</v>
      </c>
      <c r="B6" t="s">
        <v>419</v>
      </c>
      <c r="C6" t="s">
        <v>429</v>
      </c>
      <c r="D6" s="106">
        <v>96</v>
      </c>
      <c r="E6">
        <v>3.3</v>
      </c>
    </row>
    <row r="7" spans="1:5" x14ac:dyDescent="0.45">
      <c r="A7">
        <v>2015</v>
      </c>
      <c r="B7" t="s">
        <v>419</v>
      </c>
      <c r="C7" t="s">
        <v>430</v>
      </c>
      <c r="D7" s="106">
        <v>96</v>
      </c>
      <c r="E7">
        <v>3.3</v>
      </c>
    </row>
    <row r="8" spans="1:5" x14ac:dyDescent="0.45">
      <c r="A8">
        <v>2015</v>
      </c>
      <c r="B8" t="s">
        <v>420</v>
      </c>
      <c r="C8" t="s">
        <v>428</v>
      </c>
      <c r="D8" s="106">
        <v>96</v>
      </c>
      <c r="E8">
        <v>1.5</v>
      </c>
    </row>
    <row r="9" spans="1:5" x14ac:dyDescent="0.45">
      <c r="A9">
        <v>2015</v>
      </c>
      <c r="B9" t="s">
        <v>420</v>
      </c>
      <c r="C9" t="s">
        <v>429</v>
      </c>
      <c r="D9" s="106">
        <v>96</v>
      </c>
      <c r="E9">
        <v>1.5</v>
      </c>
    </row>
    <row r="10" spans="1:5" x14ac:dyDescent="0.45">
      <c r="A10">
        <v>2015</v>
      </c>
      <c r="B10" t="s">
        <v>420</v>
      </c>
      <c r="C10" t="s">
        <v>430</v>
      </c>
      <c r="D10" s="106">
        <v>96</v>
      </c>
      <c r="E10">
        <v>1.5</v>
      </c>
    </row>
    <row r="11" spans="1:5" x14ac:dyDescent="0.45">
      <c r="A11">
        <v>2020</v>
      </c>
      <c r="B11" t="s">
        <v>419</v>
      </c>
      <c r="C11" t="s">
        <v>428</v>
      </c>
      <c r="D11" s="106">
        <v>85</v>
      </c>
      <c r="E11">
        <v>3.75</v>
      </c>
    </row>
    <row r="12" spans="1:5" x14ac:dyDescent="0.45">
      <c r="A12">
        <v>2020</v>
      </c>
      <c r="B12" t="s">
        <v>419</v>
      </c>
      <c r="C12" t="s">
        <v>429</v>
      </c>
      <c r="D12" s="106">
        <v>80</v>
      </c>
      <c r="E12">
        <v>4</v>
      </c>
    </row>
    <row r="13" spans="1:5" x14ac:dyDescent="0.45">
      <c r="A13">
        <v>2020</v>
      </c>
      <c r="B13" t="s">
        <v>419</v>
      </c>
      <c r="C13" t="s">
        <v>430</v>
      </c>
      <c r="D13" s="106">
        <v>92.873542513425079</v>
      </c>
      <c r="E13">
        <v>3.4</v>
      </c>
    </row>
    <row r="14" spans="1:5" x14ac:dyDescent="0.45">
      <c r="A14">
        <v>2020</v>
      </c>
      <c r="B14" t="s">
        <v>420</v>
      </c>
      <c r="C14" t="s">
        <v>428</v>
      </c>
      <c r="D14" s="106">
        <v>85</v>
      </c>
      <c r="E14">
        <v>2</v>
      </c>
    </row>
    <row r="15" spans="1:5" x14ac:dyDescent="0.45">
      <c r="A15">
        <v>2020</v>
      </c>
      <c r="B15" t="s">
        <v>420</v>
      </c>
      <c r="C15" t="s">
        <v>429</v>
      </c>
      <c r="D15" s="106">
        <v>80</v>
      </c>
      <c r="E15">
        <v>2.5</v>
      </c>
    </row>
    <row r="16" spans="1:5" x14ac:dyDescent="0.45">
      <c r="A16">
        <v>2020</v>
      </c>
      <c r="B16" t="s">
        <v>420</v>
      </c>
      <c r="C16" t="s">
        <v>430</v>
      </c>
      <c r="D16" s="106">
        <v>92.873542513425079</v>
      </c>
      <c r="E16">
        <v>1.75</v>
      </c>
    </row>
    <row r="17" spans="1:5" x14ac:dyDescent="0.45">
      <c r="A17">
        <v>2030</v>
      </c>
      <c r="B17" t="s">
        <v>419</v>
      </c>
      <c r="C17" t="s">
        <v>428</v>
      </c>
      <c r="D17" s="106">
        <v>73</v>
      </c>
      <c r="E17">
        <v>4</v>
      </c>
    </row>
    <row r="18" spans="1:5" x14ac:dyDescent="0.45">
      <c r="A18">
        <v>2030</v>
      </c>
      <c r="B18" t="s">
        <v>419</v>
      </c>
      <c r="C18" t="s">
        <v>429</v>
      </c>
      <c r="D18" s="106">
        <v>65</v>
      </c>
      <c r="E18">
        <v>4.5</v>
      </c>
    </row>
    <row r="19" spans="1:5" x14ac:dyDescent="0.45">
      <c r="A19">
        <v>2030</v>
      </c>
      <c r="B19" t="s">
        <v>419</v>
      </c>
      <c r="C19" t="s">
        <v>430</v>
      </c>
      <c r="D19" s="106">
        <v>86.922772048714748</v>
      </c>
      <c r="E19">
        <v>3.5</v>
      </c>
    </row>
    <row r="20" spans="1:5" x14ac:dyDescent="0.45">
      <c r="A20">
        <v>2030</v>
      </c>
      <c r="B20" t="s">
        <v>420</v>
      </c>
      <c r="C20" t="s">
        <v>428</v>
      </c>
      <c r="D20" s="106">
        <v>73</v>
      </c>
      <c r="E20">
        <v>2.5</v>
      </c>
    </row>
    <row r="21" spans="1:5" x14ac:dyDescent="0.45">
      <c r="A21">
        <v>2030</v>
      </c>
      <c r="B21" t="s">
        <v>420</v>
      </c>
      <c r="C21" t="s">
        <v>429</v>
      </c>
      <c r="D21" s="106">
        <v>65</v>
      </c>
      <c r="E21">
        <v>3</v>
      </c>
    </row>
    <row r="22" spans="1:5" x14ac:dyDescent="0.45">
      <c r="A22">
        <v>2030</v>
      </c>
      <c r="B22" t="s">
        <v>420</v>
      </c>
      <c r="C22" t="s">
        <v>430</v>
      </c>
      <c r="D22" s="106">
        <v>86.922772048714748</v>
      </c>
      <c r="E22">
        <v>2.1</v>
      </c>
    </row>
    <row r="23" spans="1:5" x14ac:dyDescent="0.45">
      <c r="A23">
        <v>2040</v>
      </c>
      <c r="B23" t="s">
        <v>419</v>
      </c>
      <c r="C23" t="s">
        <v>428</v>
      </c>
      <c r="D23" s="106">
        <v>65</v>
      </c>
      <c r="E23">
        <v>4.1500000000000004</v>
      </c>
    </row>
    <row r="24" spans="1:5" x14ac:dyDescent="0.45">
      <c r="A24">
        <v>2040</v>
      </c>
      <c r="B24" t="s">
        <v>419</v>
      </c>
      <c r="C24" t="s">
        <v>429</v>
      </c>
      <c r="D24" s="106">
        <v>60</v>
      </c>
      <c r="E24">
        <v>4.75</v>
      </c>
    </row>
    <row r="25" spans="1:5" x14ac:dyDescent="0.45">
      <c r="A25">
        <v>2040</v>
      </c>
      <c r="B25" t="s">
        <v>419</v>
      </c>
      <c r="C25" t="s">
        <v>430</v>
      </c>
      <c r="D25" s="106">
        <v>81.353290680611792</v>
      </c>
      <c r="E25">
        <v>3.6</v>
      </c>
    </row>
    <row r="26" spans="1:5" x14ac:dyDescent="0.45">
      <c r="A26">
        <v>2040</v>
      </c>
      <c r="B26" t="s">
        <v>420</v>
      </c>
      <c r="C26" t="s">
        <v>428</v>
      </c>
      <c r="D26" s="106">
        <v>65</v>
      </c>
      <c r="E26">
        <v>3</v>
      </c>
    </row>
    <row r="27" spans="1:5" x14ac:dyDescent="0.45">
      <c r="A27">
        <v>2040</v>
      </c>
      <c r="B27" t="s">
        <v>420</v>
      </c>
      <c r="C27" t="s">
        <v>429</v>
      </c>
      <c r="D27" s="106">
        <v>60</v>
      </c>
      <c r="E27">
        <v>3</v>
      </c>
    </row>
    <row r="28" spans="1:5" x14ac:dyDescent="0.45">
      <c r="A28">
        <v>2040</v>
      </c>
      <c r="B28" t="s">
        <v>420</v>
      </c>
      <c r="C28" t="s">
        <v>430</v>
      </c>
      <c r="D28" s="106">
        <v>81.353290680611792</v>
      </c>
      <c r="E28">
        <v>2.5</v>
      </c>
    </row>
    <row r="29" spans="1:5" x14ac:dyDescent="0.45">
      <c r="A29">
        <v>2050</v>
      </c>
      <c r="B29" t="s">
        <v>419</v>
      </c>
      <c r="C29" t="s">
        <v>428</v>
      </c>
      <c r="D29" s="106">
        <v>60.296369222717402</v>
      </c>
      <c r="E29">
        <v>4.25</v>
      </c>
    </row>
    <row r="30" spans="1:5" x14ac:dyDescent="0.45">
      <c r="A30">
        <v>2050</v>
      </c>
      <c r="B30" t="s">
        <v>419</v>
      </c>
      <c r="C30" t="s">
        <v>429</v>
      </c>
      <c r="D30" s="106">
        <v>57.599999999999994</v>
      </c>
      <c r="E30">
        <v>5</v>
      </c>
    </row>
    <row r="31" spans="1:5" x14ac:dyDescent="0.45">
      <c r="A31">
        <v>2050</v>
      </c>
      <c r="B31" t="s">
        <v>419</v>
      </c>
      <c r="C31" t="s">
        <v>430</v>
      </c>
      <c r="D31" s="106">
        <v>76.140667728071804</v>
      </c>
      <c r="E31">
        <v>3.7</v>
      </c>
    </row>
    <row r="32" spans="1:5" x14ac:dyDescent="0.45">
      <c r="A32">
        <v>2050</v>
      </c>
      <c r="B32" t="s">
        <v>420</v>
      </c>
      <c r="C32" t="s">
        <v>428</v>
      </c>
      <c r="D32" s="106">
        <v>60.296369222717402</v>
      </c>
      <c r="E32">
        <v>3</v>
      </c>
    </row>
    <row r="33" spans="1:5" x14ac:dyDescent="0.45">
      <c r="A33">
        <v>2050</v>
      </c>
      <c r="B33" t="s">
        <v>420</v>
      </c>
      <c r="C33" t="s">
        <v>429</v>
      </c>
      <c r="D33" s="106">
        <v>57.599999999999994</v>
      </c>
      <c r="E33">
        <v>3</v>
      </c>
    </row>
    <row r="34" spans="1:5" x14ac:dyDescent="0.45">
      <c r="A34">
        <v>2050</v>
      </c>
      <c r="B34" t="s">
        <v>420</v>
      </c>
      <c r="C34" t="s">
        <v>430</v>
      </c>
      <c r="D34" s="106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4.25" x14ac:dyDescent="0.45"/>
  <cols>
    <col min="2" max="2" width="17.265625" customWidth="1"/>
    <col min="3" max="3" width="22.86328125" bestFit="1" customWidth="1"/>
    <col min="4" max="4" width="23.86328125" bestFit="1" customWidth="1"/>
    <col min="5" max="5" width="17.265625" customWidth="1"/>
  </cols>
  <sheetData>
    <row r="1" spans="1:5" x14ac:dyDescent="0.45">
      <c r="A1" s="1" t="s">
        <v>431</v>
      </c>
    </row>
    <row r="2" spans="1:5" x14ac:dyDescent="0.45">
      <c r="A2" s="1" t="s">
        <v>417</v>
      </c>
      <c r="B2" t="s">
        <v>432</v>
      </c>
    </row>
    <row r="4" spans="1:5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421</v>
      </c>
      <c r="C5" t="s">
        <v>428</v>
      </c>
      <c r="D5" s="107">
        <v>310</v>
      </c>
      <c r="E5">
        <v>2.4500000000000002</v>
      </c>
    </row>
    <row r="6" spans="1:5" x14ac:dyDescent="0.45">
      <c r="A6">
        <v>2015</v>
      </c>
      <c r="B6" t="s">
        <v>421</v>
      </c>
      <c r="C6" t="s">
        <v>429</v>
      </c>
      <c r="D6" s="107">
        <v>310</v>
      </c>
      <c r="E6">
        <v>2.4500000000000002</v>
      </c>
    </row>
    <row r="7" spans="1:5" x14ac:dyDescent="0.45">
      <c r="A7">
        <v>2015</v>
      </c>
      <c r="B7" t="s">
        <v>421</v>
      </c>
      <c r="C7" t="s">
        <v>430</v>
      </c>
      <c r="D7" s="107">
        <v>310</v>
      </c>
      <c r="E7">
        <v>2.4500000000000002</v>
      </c>
    </row>
    <row r="8" spans="1:5" x14ac:dyDescent="0.45">
      <c r="A8">
        <v>2020</v>
      </c>
      <c r="B8" t="s">
        <v>421</v>
      </c>
      <c r="C8" t="s">
        <v>428</v>
      </c>
      <c r="D8" s="107">
        <v>287.51781145613165</v>
      </c>
      <c r="E8">
        <v>3</v>
      </c>
    </row>
    <row r="9" spans="1:5" x14ac:dyDescent="0.45">
      <c r="A9">
        <v>2020</v>
      </c>
      <c r="B9" t="s">
        <v>421</v>
      </c>
      <c r="C9" t="s">
        <v>429</v>
      </c>
      <c r="D9" s="107">
        <v>281.0389027686914</v>
      </c>
      <c r="E9">
        <v>3</v>
      </c>
    </row>
    <row r="10" spans="1:5" x14ac:dyDescent="0.45">
      <c r="A10">
        <v>2020</v>
      </c>
      <c r="B10" t="s">
        <v>421</v>
      </c>
      <c r="C10" t="s">
        <v>430</v>
      </c>
      <c r="D10" s="107">
        <v>302.85282908362865</v>
      </c>
      <c r="E10">
        <v>3</v>
      </c>
    </row>
    <row r="11" spans="1:5" x14ac:dyDescent="0.45">
      <c r="A11">
        <v>2030</v>
      </c>
      <c r="B11" t="s">
        <v>421</v>
      </c>
      <c r="C11" t="s">
        <v>428</v>
      </c>
      <c r="D11" s="107">
        <v>247.326626775699</v>
      </c>
      <c r="E11">
        <v>3.25</v>
      </c>
    </row>
    <row r="12" spans="1:5" x14ac:dyDescent="0.45">
      <c r="A12">
        <v>2030</v>
      </c>
      <c r="B12" t="s">
        <v>421</v>
      </c>
      <c r="C12" t="s">
        <v>429</v>
      </c>
      <c r="D12" s="107">
        <v>219.56945138434571</v>
      </c>
      <c r="E12">
        <v>3.6</v>
      </c>
    </row>
    <row r="13" spans="1:5" x14ac:dyDescent="0.45">
      <c r="A13">
        <v>2030</v>
      </c>
      <c r="B13" t="s">
        <v>421</v>
      </c>
      <c r="C13" t="s">
        <v>430</v>
      </c>
      <c r="D13" s="107">
        <v>289.04903060471639</v>
      </c>
      <c r="E13">
        <v>3</v>
      </c>
    </row>
    <row r="14" spans="1:5" x14ac:dyDescent="0.45">
      <c r="A14">
        <v>2040</v>
      </c>
      <c r="B14" t="s">
        <v>421</v>
      </c>
      <c r="C14" t="s">
        <v>428</v>
      </c>
      <c r="D14" s="107">
        <v>212.75363777446901</v>
      </c>
      <c r="E14">
        <v>3.35</v>
      </c>
    </row>
    <row r="15" spans="1:5" x14ac:dyDescent="0.45">
      <c r="A15">
        <v>2040</v>
      </c>
      <c r="B15" t="s">
        <v>421</v>
      </c>
      <c r="C15" t="s">
        <v>429</v>
      </c>
      <c r="D15" s="107">
        <v>180</v>
      </c>
      <c r="E15">
        <v>3.85</v>
      </c>
    </row>
    <row r="16" spans="1:5" x14ac:dyDescent="0.45">
      <c r="A16">
        <v>2040</v>
      </c>
      <c r="B16" t="s">
        <v>421</v>
      </c>
      <c r="C16" t="s">
        <v>430</v>
      </c>
      <c r="D16" s="107">
        <v>275.87439861905744</v>
      </c>
      <c r="E16">
        <v>3</v>
      </c>
    </row>
    <row r="17" spans="1:5" x14ac:dyDescent="0.45">
      <c r="A17">
        <v>2050</v>
      </c>
      <c r="B17" t="s">
        <v>421</v>
      </c>
      <c r="C17" t="s">
        <v>428</v>
      </c>
      <c r="D17" s="107">
        <v>184.45</v>
      </c>
      <c r="E17">
        <v>3.43</v>
      </c>
    </row>
    <row r="18" spans="1:5" x14ac:dyDescent="0.45">
      <c r="A18">
        <v>2050</v>
      </c>
      <c r="B18" t="s">
        <v>421</v>
      </c>
      <c r="C18" t="s">
        <v>429</v>
      </c>
      <c r="D18" s="107">
        <v>158.1</v>
      </c>
      <c r="E18">
        <v>3.9200000000000004</v>
      </c>
    </row>
    <row r="19" spans="1:5" x14ac:dyDescent="0.45">
      <c r="A19">
        <v>2050</v>
      </c>
      <c r="B19" t="s">
        <v>421</v>
      </c>
      <c r="C19" t="s">
        <v>430</v>
      </c>
      <c r="D19" s="107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opLeftCell="A40" workbookViewId="0">
      <selection activeCell="B37" sqref="B37"/>
    </sheetView>
  </sheetViews>
  <sheetFormatPr defaultRowHeight="14.25" x14ac:dyDescent="0.45"/>
  <cols>
    <col min="1" max="1" width="59.73046875" bestFit="1" customWidth="1"/>
    <col min="2" max="2" width="12" bestFit="1" customWidth="1"/>
  </cols>
  <sheetData>
    <row r="1" spans="1:33" x14ac:dyDescent="0.45">
      <c r="A1" s="23" t="s">
        <v>13</v>
      </c>
      <c r="B1" s="2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45">
      <c r="A2" s="72" t="s">
        <v>405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x14ac:dyDescent="0.45">
      <c r="A3" s="24" t="s">
        <v>370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45">
      <c r="A4" t="s">
        <v>14</v>
      </c>
      <c r="B4" s="56">
        <f>'EIA AEO Table 4'!C51/SUM('EIA AEO Table 21'!C19:C20)*10^15/10^6</f>
        <v>62500092.615317263</v>
      </c>
      <c r="C4" s="56">
        <f>'EIA AEO Table 4'!D51/SUM('EIA AEO Table 21'!D19:D20)*10^15/10^6</f>
        <v>60217628.949372038</v>
      </c>
      <c r="D4" s="56">
        <f>'EIA AEO Table 4'!E51/SUM('EIA AEO Table 21'!E19:E20)*10^15/10^6</f>
        <v>58201859.492895529</v>
      </c>
      <c r="E4" s="56">
        <f>'EIA AEO Table 4'!F51/SUM('EIA AEO Table 21'!F19:F20)*10^15/10^6</f>
        <v>57370094.341329075</v>
      </c>
      <c r="F4" s="56">
        <f>'EIA AEO Table 4'!G51/SUM('EIA AEO Table 21'!G19:G20)*10^15/10^6</f>
        <v>56502704.951774925</v>
      </c>
      <c r="G4" s="56">
        <f>'EIA AEO Table 4'!H51/SUM('EIA AEO Table 21'!H19:H20)*10^15/10^6</f>
        <v>55650704.015787825</v>
      </c>
      <c r="H4" s="56">
        <f>'EIA AEO Table 4'!I51/SUM('EIA AEO Table 21'!I19:I20)*10^15/10^6</f>
        <v>54743331.507100984</v>
      </c>
      <c r="I4" s="56">
        <f>'EIA AEO Table 4'!J51/SUM('EIA AEO Table 21'!J19:J20)*10^15/10^6</f>
        <v>53800075.349700041</v>
      </c>
      <c r="J4" s="56">
        <f>'EIA AEO Table 4'!K51/SUM('EIA AEO Table 21'!K19:K20)*10^15/10^6</f>
        <v>52887817.264798827</v>
      </c>
      <c r="K4" s="56">
        <f>'EIA AEO Table 4'!L51/SUM('EIA AEO Table 21'!L19:L20)*10^15/10^6</f>
        <v>52020903.675218329</v>
      </c>
      <c r="L4" s="56">
        <f>'EIA AEO Table 4'!M51/SUM('EIA AEO Table 21'!M19:M20)*10^15/10^6</f>
        <v>51223515.28369648</v>
      </c>
      <c r="M4" s="56">
        <f>'EIA AEO Table 4'!N51/SUM('EIA AEO Table 21'!N19:N20)*10^15/10^6</f>
        <v>50445009.116427094</v>
      </c>
      <c r="N4" s="56">
        <f>'EIA AEO Table 4'!O51/SUM('EIA AEO Table 21'!O19:O20)*10^15/10^6</f>
        <v>49722780.611011587</v>
      </c>
      <c r="O4" s="56">
        <f>'EIA AEO Table 4'!P51/SUM('EIA AEO Table 21'!P19:P20)*10^15/10^6</f>
        <v>49035728.043010287</v>
      </c>
      <c r="P4" s="56">
        <f>'EIA AEO Table 4'!Q51/SUM('EIA AEO Table 21'!Q19:Q20)*10^15/10^6</f>
        <v>48354922.487464555</v>
      </c>
      <c r="Q4" s="56">
        <f>'EIA AEO Table 4'!R51/SUM('EIA AEO Table 21'!R19:R20)*10^15/10^6</f>
        <v>47683025.717729077</v>
      </c>
      <c r="R4" s="56">
        <f>'EIA AEO Table 4'!S51/SUM('EIA AEO Table 21'!S19:S20)*10^15/10^6</f>
        <v>47052000.647698306</v>
      </c>
      <c r="S4" s="56">
        <f>'EIA AEO Table 4'!T51/SUM('EIA AEO Table 21'!T19:T20)*10^15/10^6</f>
        <v>46466485.552555121</v>
      </c>
      <c r="T4" s="56">
        <f>'EIA AEO Table 4'!U51/SUM('EIA AEO Table 21'!U19:U20)*10^15/10^6</f>
        <v>45889453.42032256</v>
      </c>
      <c r="U4" s="56">
        <f>'EIA AEO Table 4'!V51/SUM('EIA AEO Table 21'!V19:V20)*10^15/10^6</f>
        <v>45335047.491328448</v>
      </c>
      <c r="V4" s="56">
        <f>'EIA AEO Table 4'!W51/SUM('EIA AEO Table 21'!W19:W20)*10^15/10^6</f>
        <v>44795845.734619737</v>
      </c>
      <c r="W4" s="56">
        <f>'EIA AEO Table 4'!X51/SUM('EIA AEO Table 21'!X19:X20)*10^15/10^6</f>
        <v>44284079.695625208</v>
      </c>
      <c r="X4" s="56">
        <f>'EIA AEO Table 4'!Y51/SUM('EIA AEO Table 21'!Y19:Y20)*10^15/10^6</f>
        <v>43788762.264794208</v>
      </c>
      <c r="Y4" s="56">
        <f>'EIA AEO Table 4'!Z51/SUM('EIA AEO Table 21'!Z19:Z20)*10^15/10^6</f>
        <v>43295264.556348056</v>
      </c>
      <c r="Z4" s="56">
        <f>'EIA AEO Table 4'!AA51/SUM('EIA AEO Table 21'!AA19:AA20)*10^15/10^6</f>
        <v>42811311.154886909</v>
      </c>
      <c r="AA4" s="56">
        <f>'EIA AEO Table 4'!AB51/SUM('EIA AEO Table 21'!AB19:AB20)*10^15/10^6</f>
        <v>42332878.349420615</v>
      </c>
      <c r="AB4" s="56">
        <f>'EIA AEO Table 4'!AC51/SUM('EIA AEO Table 21'!AC19:AC20)*10^15/10^6</f>
        <v>41853808.483795144</v>
      </c>
      <c r="AC4" s="56">
        <f>'EIA AEO Table 4'!AD51/SUM('EIA AEO Table 21'!AD19:AD20)*10^15/10^6</f>
        <v>41374998.389583699</v>
      </c>
      <c r="AD4" s="56">
        <f>'EIA AEO Table 4'!AE51/SUM('EIA AEO Table 21'!AE19:AE20)*10^15/10^6</f>
        <v>40899757.281103238</v>
      </c>
      <c r="AE4" s="56">
        <f>'EIA AEO Table 4'!AF51/SUM('EIA AEO Table 21'!AF19:AF20)*10^15/10^6</f>
        <v>40430344.702276312</v>
      </c>
      <c r="AF4" s="56">
        <f>'EIA AEO Table 4'!AG51/SUM('EIA AEO Table 21'!AG19:AG20)*10^15/10^6</f>
        <v>39970763.669324912</v>
      </c>
      <c r="AG4" s="56">
        <f>'EIA AEO Table 4'!AH51/SUM('EIA AEO Table 21'!AH19:AH20)*10^15/10^6</f>
        <v>39516271.483557969</v>
      </c>
    </row>
    <row r="5" spans="1:33" x14ac:dyDescent="0.45">
      <c r="A5" t="s">
        <v>15</v>
      </c>
      <c r="B5" s="56">
        <f>'EIA AEO Table 4'!C60/'EIA AEO Table 21'!C21*10^15/10^6</f>
        <v>71545788.365786999</v>
      </c>
      <c r="C5" s="56">
        <f>'EIA AEO Table 4'!D60/'EIA AEO Table 21'!D21*10^15/10^6</f>
        <v>68280005.511315182</v>
      </c>
      <c r="D5" s="56">
        <f>'EIA AEO Table 4'!E60/'EIA AEO Table 21'!E21*10^15/10^6</f>
        <v>66089482.742740721</v>
      </c>
      <c r="E5" s="56">
        <f>'EIA AEO Table 4'!F60/'EIA AEO Table 21'!F21*10^15/10^6</f>
        <v>65207772.947406016</v>
      </c>
      <c r="F5" s="56">
        <f>'EIA AEO Table 4'!G60/'EIA AEO Table 21'!G21*10^15/10^6</f>
        <v>64271496.47227522</v>
      </c>
      <c r="G5" s="56">
        <f>'EIA AEO Table 4'!H60/'EIA AEO Table 21'!H21*10^15/10^6</f>
        <v>63300478.831185944</v>
      </c>
      <c r="H5" s="56">
        <f>'EIA AEO Table 4'!I60/'EIA AEO Table 21'!I21*10^15/10^6</f>
        <v>62363742.62317802</v>
      </c>
      <c r="I5" s="56">
        <f>'EIA AEO Table 4'!J60/'EIA AEO Table 21'!J21*10^15/10^6</f>
        <v>61493346.240257047</v>
      </c>
      <c r="J5" s="56">
        <f>'EIA AEO Table 4'!K60/'EIA AEO Table 21'!K21*10^15/10^6</f>
        <v>60759450.482660569</v>
      </c>
      <c r="K5" s="56">
        <f>'EIA AEO Table 4'!L60/'EIA AEO Table 21'!L21*10^15/10^6</f>
        <v>60008315.851525337</v>
      </c>
      <c r="L5" s="56">
        <f>'EIA AEO Table 4'!M60/'EIA AEO Table 21'!M21*10^15/10^6</f>
        <v>59284669.644641891</v>
      </c>
      <c r="M5" s="56">
        <f>'EIA AEO Table 4'!N60/'EIA AEO Table 21'!N21*10^15/10^6</f>
        <v>58599468.163875014</v>
      </c>
      <c r="N5" s="56">
        <f>'EIA AEO Table 4'!O60/'EIA AEO Table 21'!O21*10^15/10^6</f>
        <v>57909244.837861851</v>
      </c>
      <c r="O5" s="56">
        <f>'EIA AEO Table 4'!P60/'EIA AEO Table 21'!P21*10^15/10^6</f>
        <v>57226162.536647156</v>
      </c>
      <c r="P5" s="56">
        <f>'EIA AEO Table 4'!Q60/'EIA AEO Table 21'!Q21*10^15/10^6</f>
        <v>56539313.049528748</v>
      </c>
      <c r="Q5" s="56">
        <f>'EIA AEO Table 4'!R60/'EIA AEO Table 21'!R21*10^15/10^6</f>
        <v>55865788.636467621</v>
      </c>
      <c r="R5" s="56">
        <f>'EIA AEO Table 4'!S60/'EIA AEO Table 21'!S21*10^15/10^6</f>
        <v>55208308.056573853</v>
      </c>
      <c r="S5" s="56">
        <f>'EIA AEO Table 4'!T60/'EIA AEO Table 21'!T21*10^15/10^6</f>
        <v>54567228.158927515</v>
      </c>
      <c r="T5" s="56">
        <f>'EIA AEO Table 4'!U60/'EIA AEO Table 21'!U21*10^15/10^6</f>
        <v>53950789.305443995</v>
      </c>
      <c r="U5" s="56">
        <f>'EIA AEO Table 4'!V60/'EIA AEO Table 21'!V21*10^15/10^6</f>
        <v>53352249.881845057</v>
      </c>
      <c r="V5" s="56">
        <f>'EIA AEO Table 4'!W60/'EIA AEO Table 21'!W21*10^15/10^6</f>
        <v>52748400.864727892</v>
      </c>
      <c r="W5" s="56">
        <f>'EIA AEO Table 4'!X60/'EIA AEO Table 21'!X21*10^15/10^6</f>
        <v>52198369.313672334</v>
      </c>
      <c r="X5" s="56">
        <f>'EIA AEO Table 4'!Y60/'EIA AEO Table 21'!Y21*10^15/10^6</f>
        <v>51641627.521108776</v>
      </c>
      <c r="Y5" s="56">
        <f>'EIA AEO Table 4'!Z60/'EIA AEO Table 21'!Z21*10^15/10^6</f>
        <v>51060369.934496611</v>
      </c>
      <c r="Z5" s="56">
        <f>'EIA AEO Table 4'!AA60/'EIA AEO Table 21'!AA21*10^15/10^6</f>
        <v>50488716.962733321</v>
      </c>
      <c r="AA5" s="56">
        <f>'EIA AEO Table 4'!AB60/'EIA AEO Table 21'!AB21*10^15/10^6</f>
        <v>49938501.269318014</v>
      </c>
      <c r="AB5" s="56">
        <f>'EIA AEO Table 4'!AC60/'EIA AEO Table 21'!AC21*10^15/10^6</f>
        <v>49380173.229069717</v>
      </c>
      <c r="AC5" s="56">
        <f>'EIA AEO Table 4'!AD60/'EIA AEO Table 21'!AD21*10^15/10^6</f>
        <v>48854087.676814049</v>
      </c>
      <c r="AD5" s="56">
        <f>'EIA AEO Table 4'!AE60/'EIA AEO Table 21'!AE21*10^15/10^6</f>
        <v>48331147.007378221</v>
      </c>
      <c r="AE5" s="56">
        <f>'EIA AEO Table 4'!AF60/'EIA AEO Table 21'!AF21*10^15/10^6</f>
        <v>47793707.511164144</v>
      </c>
      <c r="AF5" s="56">
        <f>'EIA AEO Table 4'!AG60/'EIA AEO Table 21'!AG21*10^15/10^6</f>
        <v>47274133.704891711</v>
      </c>
      <c r="AG5" s="56">
        <f>'EIA AEO Table 4'!AH60/'EIA AEO Table 21'!AH21*10^15/10^6</f>
        <v>46771428.550289176</v>
      </c>
    </row>
    <row r="6" spans="1:33" x14ac:dyDescent="0.45">
      <c r="A6" t="s">
        <v>399</v>
      </c>
      <c r="B6" s="56">
        <f>'EIA AEO Table 4'!C72/'EIA AEO Table 21'!C24*10^15/10^6</f>
        <v>159526029.72058403</v>
      </c>
      <c r="C6" s="56">
        <f>'EIA AEO Table 4'!D72/'EIA AEO Table 21'!D24*10^15/10^6</f>
        <v>151880510.79262671</v>
      </c>
      <c r="D6" s="56">
        <f>'EIA AEO Table 4'!E72/'EIA AEO Table 21'!E24*10^15/10^6</f>
        <v>145798523.79815739</v>
      </c>
      <c r="E6" s="56">
        <f>'EIA AEO Table 4'!F72/'EIA AEO Table 21'!F24*10^15/10^6</f>
        <v>144627743.69661206</v>
      </c>
      <c r="F6" s="56">
        <f>'EIA AEO Table 4'!G72/'EIA AEO Table 21'!G24*10^15/10^6</f>
        <v>143917537.85326645</v>
      </c>
      <c r="G6" s="56">
        <f>'EIA AEO Table 4'!H72/'EIA AEO Table 21'!H24*10^15/10^6</f>
        <v>143547473.68250155</v>
      </c>
      <c r="H6" s="56">
        <f>'EIA AEO Table 4'!I72/'EIA AEO Table 21'!I24*10^15/10^6</f>
        <v>142945070.50183797</v>
      </c>
      <c r="I6" s="56">
        <f>'EIA AEO Table 4'!J72/'EIA AEO Table 21'!J24*10^15/10^6</f>
        <v>142509374.44006196</v>
      </c>
      <c r="J6" s="56">
        <f>'EIA AEO Table 4'!K72/'EIA AEO Table 21'!K24*10^15/10^6</f>
        <v>141643252.2407507</v>
      </c>
      <c r="K6" s="56">
        <f>'EIA AEO Table 4'!L72/'EIA AEO Table 21'!L24*10^15/10^6</f>
        <v>140999628.49712801</v>
      </c>
      <c r="L6" s="56">
        <f>'EIA AEO Table 4'!M72/'EIA AEO Table 21'!M24*10^15/10^6</f>
        <v>140323205.40639874</v>
      </c>
      <c r="M6" s="56">
        <f>'EIA AEO Table 4'!N72/'EIA AEO Table 21'!N24*10^15/10^6</f>
        <v>139424432.37749603</v>
      </c>
      <c r="N6" s="56">
        <f>'EIA AEO Table 4'!O72/'EIA AEO Table 21'!O24*10^15/10^6</f>
        <v>138637002.24860209</v>
      </c>
      <c r="O6" s="56">
        <f>'EIA AEO Table 4'!P72/'EIA AEO Table 21'!P24*10^15/10^6</f>
        <v>137771412.05151513</v>
      </c>
      <c r="P6" s="56">
        <f>'EIA AEO Table 4'!Q72/'EIA AEO Table 21'!Q24*10^15/10^6</f>
        <v>137192275.92666626</v>
      </c>
      <c r="Q6" s="56">
        <f>'EIA AEO Table 4'!R72/'EIA AEO Table 21'!R24*10^15/10^6</f>
        <v>136522121.3269771</v>
      </c>
      <c r="R6" s="56">
        <f>'EIA AEO Table 4'!S72/'EIA AEO Table 21'!S24*10^15/10^6</f>
        <v>135829157.19099459</v>
      </c>
      <c r="S6" s="56">
        <f>'EIA AEO Table 4'!T72/'EIA AEO Table 21'!T24*10^15/10^6</f>
        <v>135099614.73833889</v>
      </c>
      <c r="T6" s="56">
        <f>'EIA AEO Table 4'!U72/'EIA AEO Table 21'!U24*10^15/10^6</f>
        <v>134287333.11379361</v>
      </c>
      <c r="U6" s="56">
        <f>'EIA AEO Table 4'!V72/'EIA AEO Table 21'!V24*10^15/10^6</f>
        <v>133560759.64428999</v>
      </c>
      <c r="V6" s="56">
        <f>'EIA AEO Table 4'!W72/'EIA AEO Table 21'!W24*10^15/10^6</f>
        <v>132922574.88583767</v>
      </c>
      <c r="W6" s="56">
        <f>'EIA AEO Table 4'!X72/'EIA AEO Table 21'!X24*10^15/10^6</f>
        <v>132086430.33603276</v>
      </c>
      <c r="X6" s="56">
        <f>'EIA AEO Table 4'!Y72/'EIA AEO Table 21'!Y24*10^15/10^6</f>
        <v>131375017.21365687</v>
      </c>
      <c r="Y6" s="56">
        <f>'EIA AEO Table 4'!Z72/'EIA AEO Table 21'!Z24*10^15/10^6</f>
        <v>131012633.396108</v>
      </c>
      <c r="Z6" s="56">
        <f>'EIA AEO Table 4'!AA72/'EIA AEO Table 21'!AA24*10^15/10^6</f>
        <v>130698275.5132722</v>
      </c>
      <c r="AA6" s="56">
        <f>'EIA AEO Table 4'!AB72/'EIA AEO Table 21'!AB24*10^15/10^6</f>
        <v>130360155.64027645</v>
      </c>
      <c r="AB6" s="56">
        <f>'EIA AEO Table 4'!AC72/'EIA AEO Table 21'!AC24*10^15/10^6</f>
        <v>130279591.62520729</v>
      </c>
      <c r="AC6" s="56">
        <f>'EIA AEO Table 4'!AD72/'EIA AEO Table 21'!AD24*10^15/10^6</f>
        <v>130049869.19555265</v>
      </c>
      <c r="AD6" s="56">
        <f>'EIA AEO Table 4'!AE72/'EIA AEO Table 21'!AE24*10^15/10^6</f>
        <v>129940455.1362243</v>
      </c>
      <c r="AE6" s="56">
        <f>'EIA AEO Table 4'!AF72/'EIA AEO Table 21'!AF24*10^15/10^6</f>
        <v>129914292.66861388</v>
      </c>
      <c r="AF6" s="56">
        <f>'EIA AEO Table 4'!AG72/'EIA AEO Table 21'!AG24*10^15/10^6</f>
        <v>129876493.11327352</v>
      </c>
      <c r="AG6" s="56">
        <f>'EIA AEO Table 4'!AH72/'EIA AEO Table 21'!AH24*10^15/10^6</f>
        <v>129659045.97500777</v>
      </c>
    </row>
    <row r="8" spans="1:33" x14ac:dyDescent="0.45">
      <c r="A8" s="24" t="s">
        <v>371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45">
      <c r="A9" t="s">
        <v>452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45">
      <c r="A10" t="s">
        <v>453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45">
      <c r="A11" t="s">
        <v>465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45">
      <c r="A13" s="24" t="s">
        <v>398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45">
      <c r="A14" t="s">
        <v>456</v>
      </c>
      <c r="B14">
        <f>(TREND($B$9:$C$9,$B$8:$C$8,B$13))*(About!$A$55)</f>
        <v>2738.1682169277724</v>
      </c>
      <c r="C14">
        <f>(TREND($B$9:$C$9,$B$8:$C$8,C$13))*(About!$A$55)</f>
        <v>2678.8464425587467</v>
      </c>
      <c r="D14">
        <f>(TREND($C$9:$D$9,$C$8:$D$8,D$13))*(About!$A$55)</f>
        <v>2683.529740535248</v>
      </c>
      <c r="E14">
        <f>(TREND($C$9:$D$9,$C$8:$D$8,E$13))*(About!$A$55)</f>
        <v>2688.2130385117493</v>
      </c>
      <c r="F14">
        <f>(TREND($C$9:$D$9,$C$8:$D$8,F$13))*(About!$A$55)</f>
        <v>2692.8963364882507</v>
      </c>
      <c r="G14">
        <f>(TREND($C$9:$D$9,$C$8:$D$8,G$13))*(About!$A$55)</f>
        <v>2697.579634464752</v>
      </c>
      <c r="H14">
        <f>(TREND($C$9:$D$9,$C$8:$D$8,H$13))*(About!$A$55)</f>
        <v>2702.2629324412533</v>
      </c>
      <c r="I14">
        <f>(TREND($C$9:$D$9,$C$8:$D$8,I$13))*(About!$A$55)</f>
        <v>2706.9462304177546</v>
      </c>
      <c r="J14">
        <f>(TREND($C$9:$D$9,$C$8:$D$8,J$13))*(About!$A$55)</f>
        <v>2711.6295283942559</v>
      </c>
      <c r="K14">
        <f>(TREND($C$9:$D$9,$C$8:$D$8,K$13))*(About!$A$55)</f>
        <v>2716.3128263707572</v>
      </c>
      <c r="L14">
        <f>(TREND($C$9:$D$9,$C$8:$D$8,L$13))*(About!$A$55)</f>
        <v>2720.9961243472585</v>
      </c>
      <c r="M14">
        <f>(TREND($C$9:$D$9,$C$8:$D$8,M$13))*(About!$A$55)</f>
        <v>2725.6794223237598</v>
      </c>
      <c r="N14">
        <f>(TREND($D$9:$F$9,$D$8:$F$8,N$13))*(About!$A$55)</f>
        <v>2725.6794223237598</v>
      </c>
      <c r="O14">
        <f>(TREND($D$9:$F$9,$D$8:$F$8,O$13))*(About!$A$55)</f>
        <v>2725.6794223237598</v>
      </c>
      <c r="P14">
        <f>(TREND($D$9:$F$9,$D$8:$F$8,P$13))*(About!$A$55)</f>
        <v>2725.6794223237598</v>
      </c>
      <c r="Q14">
        <f>(TREND($D$9:$F$9,$D$8:$F$8,Q$13))*(About!$A$55)</f>
        <v>2725.6794223237598</v>
      </c>
      <c r="R14">
        <f>(TREND($D$9:$F$9,$D$8:$F$8,R$13))*(About!$A$55)</f>
        <v>2725.6794223237598</v>
      </c>
      <c r="S14">
        <f>(TREND($D$9:$F$9,$D$8:$F$8,S$13))*(About!$A$55)</f>
        <v>2725.6794223237598</v>
      </c>
      <c r="T14">
        <f>(TREND($D$9:$F$9,$D$8:$F$8,T$13))*(About!$A$55)</f>
        <v>2725.6794223237598</v>
      </c>
      <c r="U14">
        <f>(TREND($D$9:$F$9,$D$8:$F$8,U$13))*(About!$A$55)</f>
        <v>2725.6794223237598</v>
      </c>
      <c r="V14">
        <f>(TREND($D$9:$F$9,$D$8:$F$8,V$13))*(About!$A$55)</f>
        <v>2725.6794223237598</v>
      </c>
      <c r="W14">
        <f>(TREND($D$9:$F$9,$D$8:$F$8,W$13))*(About!$A$55)</f>
        <v>2725.6794223237598</v>
      </c>
      <c r="X14">
        <f>(TREND($D$9:$F$9,$D$8:$F$8,X$13))*(About!$A$55)</f>
        <v>2725.6794223237598</v>
      </c>
      <c r="Y14">
        <f>(TREND($D$9:$F$9,$D$8:$F$8,Y$13))*(About!$A$55)</f>
        <v>2725.6794223237598</v>
      </c>
      <c r="Z14">
        <f>(TREND($D$9:$F$9,$D$8:$F$8,Z$13))*(About!$A$55)</f>
        <v>2725.6794223237598</v>
      </c>
      <c r="AA14">
        <f>(TREND($D$9:$F$9,$D$8:$F$8,AA$13))*(About!$A$55)</f>
        <v>2725.6794223237598</v>
      </c>
      <c r="AB14">
        <f>(TREND($D$9:$F$9,$D$8:$F$8,AB$13))*(About!$A$55)</f>
        <v>2725.6794223237598</v>
      </c>
      <c r="AC14">
        <f>(TREND($D$9:$F$9,$D$8:$F$8,AC$13))*(About!$A$55)</f>
        <v>2725.6794223237598</v>
      </c>
      <c r="AD14">
        <f>(TREND($D$9:$F$9,$D$8:$F$8,AD$13))*(About!$A$55)</f>
        <v>2725.6794223237598</v>
      </c>
      <c r="AE14">
        <f>(TREND($D$9:$F$9,$D$8:$F$8,AE$13))*(About!$A$55)</f>
        <v>2725.6794223237598</v>
      </c>
      <c r="AF14">
        <f>(TREND($D$9:$F$9,$D$8:$F$8,AF$13))*(About!$A$55)</f>
        <v>2725.6794223237598</v>
      </c>
      <c r="AG14">
        <f>(TREND($D$9:$F$9,$D$8:$F$8,AG$13))*(About!$A$55)</f>
        <v>2725.6794223237598</v>
      </c>
    </row>
    <row r="15" spans="1:33" x14ac:dyDescent="0.45">
      <c r="A15" t="s">
        <v>457</v>
      </c>
      <c r="B15">
        <f>(TREND($B$10:$C$10,$B$8:$C$8,B$13))*(About!$A$55)</f>
        <v>913.24310541775458</v>
      </c>
      <c r="C15">
        <f>(TREND($B$10:$C$10,$B$8:$C$8,C$13))*(About!$A$55)</f>
        <v>913.24310541775458</v>
      </c>
      <c r="D15">
        <f>(TREND($C$10:$D$10,$C$8:$D$8,D$13))*(About!$A$55)</f>
        <v>908.55980744125327</v>
      </c>
      <c r="E15">
        <f>(TREND($C$10:$D$10,$C$8:$D$8,E$13))*(About!$A$55)</f>
        <v>903.87650946475196</v>
      </c>
      <c r="F15">
        <f>(TREND($C$10:$D$10,$C$8:$D$8,F$13))*(About!$A$55)</f>
        <v>899.19321148825065</v>
      </c>
      <c r="G15">
        <f>(TREND($C$10:$D$10,$C$8:$D$8,G$13))*(About!$A$55)</f>
        <v>894.50991351174935</v>
      </c>
      <c r="H15">
        <f>(TREND($C$10:$D$10,$C$8:$D$8,H$13))*(About!$A$55)</f>
        <v>889.82661553524804</v>
      </c>
      <c r="I15">
        <f>(TREND($C$10:$D$10,$C$8:$D$8,I$13))*(About!$A$55)</f>
        <v>885.14331755874673</v>
      </c>
      <c r="J15">
        <f>(TREND($C$10:$D$10,$C$8:$D$8,J$13))*(About!$A$55)</f>
        <v>880.46001958224542</v>
      </c>
      <c r="K15">
        <f>(TREND($C$10:$D$10,$C$8:$D$8,K$13))*(About!$A$55)</f>
        <v>875.77672160574411</v>
      </c>
      <c r="L15">
        <f>(TREND($C$10:$D$10,$C$8:$D$8,L$13))*(About!$A$55)</f>
        <v>871.09342362924281</v>
      </c>
      <c r="M15">
        <f>(TREND($C$10:$D$10,$C$8:$D$8,M$13))*(About!$A$55)</f>
        <v>866.4101256527415</v>
      </c>
      <c r="N15">
        <f>(TREND($D$10:$F$10,$D$8:$F$8,N$13))*(About!$A$55)</f>
        <v>866.4101256527415</v>
      </c>
      <c r="O15">
        <f>(TREND($D$10:$F$10,$D$8:$F$8,O$13))*(About!$A$55)</f>
        <v>866.4101256527415</v>
      </c>
      <c r="P15">
        <f>(TREND($D$10:$F$10,$D$8:$F$8,P$13))*(About!$A$55)</f>
        <v>866.4101256527415</v>
      </c>
      <c r="Q15">
        <f>(TREND($D$10:$F$10,$D$8:$F$8,Q$13))*(About!$A$55)</f>
        <v>866.4101256527415</v>
      </c>
      <c r="R15">
        <f>(TREND($D$10:$F$10,$D$8:$F$8,R$13))*(About!$A$55)</f>
        <v>866.4101256527415</v>
      </c>
      <c r="S15">
        <f>(TREND($D$10:$F$10,$D$8:$F$8,S$13))*(About!$A$55)</f>
        <v>866.4101256527415</v>
      </c>
      <c r="T15">
        <f>(TREND($D$10:$F$10,$D$8:$F$8,T$13))*(About!$A$55)</f>
        <v>866.4101256527415</v>
      </c>
      <c r="U15">
        <f>(TREND($D$10:$F$10,$D$8:$F$8,U$13))*(About!$A$55)</f>
        <v>866.4101256527415</v>
      </c>
      <c r="V15">
        <f>(TREND($D$10:$F$10,$D$8:$F$8,V$13))*(About!$A$55)</f>
        <v>866.4101256527415</v>
      </c>
      <c r="W15">
        <f>(TREND($D$10:$F$10,$D$8:$F$8,W$13))*(About!$A$55)</f>
        <v>866.4101256527415</v>
      </c>
      <c r="X15">
        <f>(TREND($D$10:$F$10,$D$8:$F$8,X$13))*(About!$A$55)</f>
        <v>866.4101256527415</v>
      </c>
      <c r="Y15">
        <f>(TREND($D$10:$F$10,$D$8:$F$8,Y$13))*(About!$A$55)</f>
        <v>866.4101256527415</v>
      </c>
      <c r="Z15">
        <f>(TREND($D$10:$F$10,$D$8:$F$8,Z$13))*(About!$A$55)</f>
        <v>866.4101256527415</v>
      </c>
      <c r="AA15">
        <f>(TREND($D$10:$F$10,$D$8:$F$8,AA$13))*(About!$A$55)</f>
        <v>866.4101256527415</v>
      </c>
      <c r="AB15">
        <f>(TREND($D$10:$F$10,$D$8:$F$8,AB$13))*(About!$A$55)</f>
        <v>866.4101256527415</v>
      </c>
      <c r="AC15">
        <f>(TREND($D$10:$F$10,$D$8:$F$8,AC$13))*(About!$A$55)</f>
        <v>866.4101256527415</v>
      </c>
      <c r="AD15">
        <f>(TREND($D$10:$F$10,$D$8:$F$8,AD$13))*(About!$A$55)</f>
        <v>866.4101256527415</v>
      </c>
      <c r="AE15">
        <f>(TREND($D$10:$F$10,$D$8:$F$8,AE$13))*(About!$A$55)</f>
        <v>866.4101256527415</v>
      </c>
      <c r="AF15">
        <f>(TREND($D$10:$F$10,$D$8:$F$8,AF$13))*(About!$A$55)</f>
        <v>866.4101256527415</v>
      </c>
      <c r="AG15">
        <f>(TREND($D$10:$F$10,$D$8:$F$8,AG$13))*(About!$A$55)</f>
        <v>866.4101256527415</v>
      </c>
    </row>
    <row r="16" spans="1:33" x14ac:dyDescent="0.45">
      <c r="A16" t="s">
        <v>466</v>
      </c>
      <c r="B16">
        <f>(TREND($B$11:$C$11,$B$8:$C$8,B$13))*(About!$A$55)</f>
        <v>374.66383812010446</v>
      </c>
      <c r="C16">
        <f>(TREND($B$11:$C$11,$B$8:$C$8,C$13))*(About!$A$55)</f>
        <v>374.66383812010446</v>
      </c>
      <c r="D16">
        <f>(TREND($C$11:$D$11,$C$8:$D$8,D$13))*(About!$A$55)</f>
        <v>369.98054014360315</v>
      </c>
      <c r="E16">
        <f>(TREND($C$11:$D$11,$C$8:$D$8,E$13))*(About!$A$55)</f>
        <v>365.29724216710184</v>
      </c>
      <c r="F16">
        <f>(TREND($C$11:$D$11,$C$8:$D$8,F$13))*(About!$A$55)</f>
        <v>360.61394419060053</v>
      </c>
      <c r="G16">
        <f>(TREND($C$11:$D$11,$C$8:$D$8,G$13))*(About!$A$55)</f>
        <v>355.93064621409923</v>
      </c>
      <c r="H16">
        <f>(TREND($C$11:$D$11,$C$8:$D$8,H$13))*(About!$A$55)</f>
        <v>351.24734823759792</v>
      </c>
      <c r="I16">
        <f>(TREND($C$11:$D$11,$C$8:$D$8,I$13))*(About!$A$55)</f>
        <v>346.56405026109661</v>
      </c>
      <c r="J16">
        <f>(TREND($C$11:$D$11,$C$8:$D$8,J$13))*(About!$A$55)</f>
        <v>341.8807522845953</v>
      </c>
      <c r="K16">
        <f>(TREND($C$11:$D$11,$C$8:$D$8,K$13))*(About!$A$55)</f>
        <v>337.197454308094</v>
      </c>
      <c r="L16">
        <f>(TREND($C$11:$D$11,$C$8:$D$8,L$13))*(About!$A$55)</f>
        <v>332.51415633159269</v>
      </c>
      <c r="M16">
        <f>(TREND($C$11:$D$11,$C$8:$D$8,M$13))*(About!$A$55)</f>
        <v>327.83085835509138</v>
      </c>
      <c r="N16">
        <f>(TREND($D$11:$F$11,$D$8:$F$8,N$13))*(About!$A$55)</f>
        <v>318.46426240208876</v>
      </c>
      <c r="O16">
        <f>(TREND($D$11:$F$11,$D$8:$F$8,O$13))*(About!$A$55)</f>
        <v>309.09766644908615</v>
      </c>
      <c r="P16">
        <f>(TREND($D$11:$F$11,$D$8:$F$8,P$13))*(About!$A$55)</f>
        <v>299.73107049608353</v>
      </c>
      <c r="Q16">
        <f>(TREND($D$11:$F$11,$D$8:$F$8,Q$13))*(About!$A$55)</f>
        <v>290.36447454308092</v>
      </c>
      <c r="R16">
        <f>(TREND($D$11:$F$11,$D$8:$F$8,R$13))*(About!$A$55)</f>
        <v>280.99787859007836</v>
      </c>
      <c r="S16">
        <f>(TREND($D$11:$F$11,$D$8:$F$8,S$13))*(About!$A$55)</f>
        <v>271.63128263707574</v>
      </c>
      <c r="T16">
        <f>(TREND($D$11:$F$11,$D$8:$F$8,T$13))*(About!$A$55)</f>
        <v>262.26468668407313</v>
      </c>
      <c r="U16">
        <f>(TREND($D$11:$F$11,$D$8:$F$8,U$13))*(About!$A$55)</f>
        <v>252.89809073107051</v>
      </c>
      <c r="V16">
        <f>(TREND($D$11:$F$11,$D$8:$F$8,V$13))*(About!$A$55)</f>
        <v>243.53149477806789</v>
      </c>
      <c r="W16">
        <f>(TREND($D$11:$F$11,$D$8:$F$8,W$13))*(About!$A$55)</f>
        <v>234.16489882506528</v>
      </c>
      <c r="X16">
        <f>(TREND($D$11:$F$11,$D$8:$F$8,X$13))*(About!$A$55)</f>
        <v>224.79830287206266</v>
      </c>
      <c r="Y16">
        <f>(TREND($D$11:$F$11,$D$8:$F$8,Y$13))*(About!$A$55)</f>
        <v>215.43170691906005</v>
      </c>
      <c r="Z16">
        <f>(TREND($D$11:$F$11,$D$8:$F$8,Z$13))*(About!$A$55)</f>
        <v>206.06511096605743</v>
      </c>
      <c r="AA16">
        <f>(TREND($D$11:$F$11,$D$8:$F$8,AA$13))*(About!$A$55)</f>
        <v>196.69851501305484</v>
      </c>
      <c r="AB16">
        <f>(TREND($D$11:$F$11,$D$8:$F$8,AB$13))*(About!$A$55)</f>
        <v>187.33191906005223</v>
      </c>
      <c r="AC16">
        <f>(TREND($D$11:$F$11,$D$8:$F$8,AC$13))*(About!$A$55)</f>
        <v>177.96532310704961</v>
      </c>
      <c r="AD16">
        <f>(TREND($D$11:$F$11,$D$8:$F$8,AD$13))*(About!$A$55)</f>
        <v>168.598727154047</v>
      </c>
      <c r="AE16">
        <f>(TREND($D$11:$F$11,$D$8:$F$8,AE$13))*(About!$A$55)</f>
        <v>159.23213120104438</v>
      </c>
      <c r="AF16">
        <f>(TREND($D$11:$F$11,$D$8:$F$8,AF$13))*(About!$A$55)</f>
        <v>149.86553524804177</v>
      </c>
      <c r="AG16">
        <f>(TREND($D$11:$F$11,$D$8:$F$8,AG$13))*(About!$A$55)</f>
        <v>140.49893929503918</v>
      </c>
    </row>
    <row r="18" spans="1:33" x14ac:dyDescent="0.45">
      <c r="A18" s="24" t="s">
        <v>404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45">
      <c r="A19" t="s">
        <v>14</v>
      </c>
      <c r="B19" s="56">
        <f t="shared" ref="B19:AG19" si="0">B14/B4</f>
        <v>4.3810626550283121E-5</v>
      </c>
      <c r="C19" s="56">
        <f t="shared" si="0"/>
        <v>4.4486083050712385E-5</v>
      </c>
      <c r="D19" s="56">
        <f t="shared" si="0"/>
        <v>4.6107285298381502E-5</v>
      </c>
      <c r="E19" s="56">
        <f t="shared" si="0"/>
        <v>4.6857392677759235E-5</v>
      </c>
      <c r="F19" s="56">
        <f t="shared" si="0"/>
        <v>4.7659600346331003E-5</v>
      </c>
      <c r="G19" s="56">
        <f t="shared" si="0"/>
        <v>4.8473414347093652E-5</v>
      </c>
      <c r="H19" s="56">
        <f t="shared" si="0"/>
        <v>4.9362412882941398E-5</v>
      </c>
      <c r="I19" s="56">
        <f t="shared" si="0"/>
        <v>5.0314915226839864E-5</v>
      </c>
      <c r="J19" s="56">
        <f t="shared" si="0"/>
        <v>5.127134505887554E-5</v>
      </c>
      <c r="K19" s="56">
        <f t="shared" si="0"/>
        <v>5.2215794699174977E-5</v>
      </c>
      <c r="L19" s="56">
        <f t="shared" si="0"/>
        <v>5.3120058419990992E-5</v>
      </c>
      <c r="M19" s="56">
        <f t="shared" si="0"/>
        <v>5.4032687674471248E-5</v>
      </c>
      <c r="N19" s="56">
        <f t="shared" si="0"/>
        <v>5.4817518023522041E-5</v>
      </c>
      <c r="O19" s="56">
        <f t="shared" si="0"/>
        <v>5.5585580781690607E-5</v>
      </c>
      <c r="P19" s="56">
        <f t="shared" si="0"/>
        <v>5.6368189257884971E-5</v>
      </c>
      <c r="Q19" s="56">
        <f t="shared" si="0"/>
        <v>5.7162467802673896E-5</v>
      </c>
      <c r="R19" s="56">
        <f t="shared" si="0"/>
        <v>5.7929086644631229E-5</v>
      </c>
      <c r="S19" s="56">
        <f t="shared" si="0"/>
        <v>5.8659039733937415E-5</v>
      </c>
      <c r="T19" s="56">
        <f t="shared" si="0"/>
        <v>5.9396641693637346E-5</v>
      </c>
      <c r="U19" s="56">
        <f t="shared" si="0"/>
        <v>6.0123007985049965E-5</v>
      </c>
      <c r="V19" s="56">
        <f t="shared" si="0"/>
        <v>6.0846700796124561E-5</v>
      </c>
      <c r="W19" s="56">
        <f t="shared" si="0"/>
        <v>6.1549871670767213E-5</v>
      </c>
      <c r="X19" s="56">
        <f t="shared" si="0"/>
        <v>6.2246094233980726E-5</v>
      </c>
      <c r="Y19" s="56">
        <f t="shared" si="0"/>
        <v>6.2955601501783965E-5</v>
      </c>
      <c r="Z19" s="56">
        <f t="shared" si="0"/>
        <v>6.3667272708900057E-5</v>
      </c>
      <c r="AA19" s="56">
        <f t="shared" si="0"/>
        <v>6.4386820093490394E-5</v>
      </c>
      <c r="AB19" s="56">
        <f t="shared" si="0"/>
        <v>6.5123808825643227E-5</v>
      </c>
      <c r="AC19" s="56">
        <f t="shared" si="0"/>
        <v>6.587745083779771E-5</v>
      </c>
      <c r="AD19" s="56">
        <f t="shared" si="0"/>
        <v>6.6642924152097475E-5</v>
      </c>
      <c r="AE19" s="56">
        <f t="shared" si="0"/>
        <v>6.7416675331246891E-5</v>
      </c>
      <c r="AF19" s="56">
        <f t="shared" si="0"/>
        <v>6.8191827528568089E-5</v>
      </c>
      <c r="AG19" s="56">
        <f t="shared" si="0"/>
        <v>6.8976128566630268E-5</v>
      </c>
    </row>
    <row r="20" spans="1:33" x14ac:dyDescent="0.45">
      <c r="A20" t="s">
        <v>15</v>
      </c>
      <c r="B20" s="56">
        <f t="shared" ref="B20:AG20" si="1">B15/B5</f>
        <v>1.2764456528855093E-5</v>
      </c>
      <c r="C20" s="56">
        <f t="shared" si="1"/>
        <v>1.3374971173170371E-5</v>
      </c>
      <c r="D20" s="56">
        <f t="shared" si="1"/>
        <v>1.3747418949818451E-5</v>
      </c>
      <c r="E20" s="56">
        <f t="shared" si="1"/>
        <v>1.3861484123890914E-5</v>
      </c>
      <c r="F20" s="56">
        <f t="shared" si="1"/>
        <v>1.3990544188995746E-5</v>
      </c>
      <c r="G20" s="56">
        <f t="shared" si="1"/>
        <v>1.4131171359655741E-5</v>
      </c>
      <c r="H20" s="56">
        <f t="shared" si="1"/>
        <v>1.4268332497487672E-5</v>
      </c>
      <c r="I20" s="56">
        <f t="shared" si="1"/>
        <v>1.439413158783806E-5</v>
      </c>
      <c r="J20" s="56">
        <f t="shared" si="1"/>
        <v>1.4490914789190032E-5</v>
      </c>
      <c r="K20" s="56">
        <f t="shared" si="1"/>
        <v>1.4594255965666847E-5</v>
      </c>
      <c r="L20" s="56">
        <f t="shared" si="1"/>
        <v>1.4693400989676791E-5</v>
      </c>
      <c r="M20" s="56">
        <f t="shared" si="1"/>
        <v>1.4785289914744651E-5</v>
      </c>
      <c r="N20" s="56">
        <f t="shared" si="1"/>
        <v>1.4961516560586726E-5</v>
      </c>
      <c r="O20" s="56">
        <f t="shared" si="1"/>
        <v>1.514010528135448E-5</v>
      </c>
      <c r="P20" s="56">
        <f t="shared" si="1"/>
        <v>1.5324029934600752E-5</v>
      </c>
      <c r="Q20" s="56">
        <f t="shared" si="1"/>
        <v>1.5508778212918187E-5</v>
      </c>
      <c r="R20" s="56">
        <f t="shared" si="1"/>
        <v>1.5693473612067611E-5</v>
      </c>
      <c r="S20" s="56">
        <f t="shared" si="1"/>
        <v>1.5877847471550409E-5</v>
      </c>
      <c r="T20" s="56">
        <f t="shared" si="1"/>
        <v>1.6059266913548474E-5</v>
      </c>
      <c r="U20" s="56">
        <f t="shared" si="1"/>
        <v>1.6239429969148639E-5</v>
      </c>
      <c r="V20" s="56">
        <f t="shared" si="1"/>
        <v>1.6425334445202065E-5</v>
      </c>
      <c r="W20" s="56">
        <f t="shared" si="1"/>
        <v>1.6598413648638684E-5</v>
      </c>
      <c r="X20" s="56">
        <f t="shared" si="1"/>
        <v>1.6777359026854682E-5</v>
      </c>
      <c r="Y20" s="56">
        <f t="shared" si="1"/>
        <v>1.6968347992077334E-5</v>
      </c>
      <c r="Z20" s="56">
        <f t="shared" si="1"/>
        <v>1.7160470255012724E-5</v>
      </c>
      <c r="AA20" s="56">
        <f t="shared" si="1"/>
        <v>1.7349542009284527E-5</v>
      </c>
      <c r="AB20" s="56">
        <f t="shared" si="1"/>
        <v>1.7545708510044124E-5</v>
      </c>
      <c r="AC20" s="56">
        <f t="shared" si="1"/>
        <v>1.7734649583149135E-5</v>
      </c>
      <c r="AD20" s="56">
        <f t="shared" si="1"/>
        <v>1.7926537632563852E-5</v>
      </c>
      <c r="AE20" s="56">
        <f t="shared" si="1"/>
        <v>1.8128121268900442E-5</v>
      </c>
      <c r="AF20" s="56">
        <f t="shared" si="1"/>
        <v>1.8327361238627823E-5</v>
      </c>
      <c r="AG20" s="56">
        <f t="shared" si="1"/>
        <v>1.8524346005834896E-5</v>
      </c>
    </row>
    <row r="21" spans="1:33" x14ac:dyDescent="0.45">
      <c r="A21" t="s">
        <v>399</v>
      </c>
      <c r="B21" s="56">
        <f t="shared" ref="B21:AG21" si="2">B16/B6</f>
        <v>2.3486062981467197E-6</v>
      </c>
      <c r="C21" s="56">
        <f t="shared" si="2"/>
        <v>2.4668328817491252E-6</v>
      </c>
      <c r="D21" s="56">
        <f t="shared" si="2"/>
        <v>2.537615131520824E-6</v>
      </c>
      <c r="E21" s="56">
        <f t="shared" si="2"/>
        <v>2.5257757110101344E-6</v>
      </c>
      <c r="F21" s="56">
        <f t="shared" si="2"/>
        <v>2.505698399025354E-6</v>
      </c>
      <c r="G21" s="56">
        <f t="shared" si="2"/>
        <v>2.4795326388073327E-6</v>
      </c>
      <c r="H21" s="56">
        <f t="shared" si="2"/>
        <v>2.457219035287276E-6</v>
      </c>
      <c r="I21" s="56">
        <f t="shared" si="2"/>
        <v>2.4318684410958385E-6</v>
      </c>
      <c r="J21" s="56">
        <f t="shared" si="2"/>
        <v>2.4136748265529895E-6</v>
      </c>
      <c r="K21" s="56">
        <f t="shared" si="2"/>
        <v>2.3914776081481825E-6</v>
      </c>
      <c r="L21" s="56">
        <f t="shared" si="2"/>
        <v>2.3696305637301955E-6</v>
      </c>
      <c r="M21" s="56">
        <f t="shared" si="2"/>
        <v>2.3513157110618819E-6</v>
      </c>
      <c r="N21" s="56">
        <f t="shared" si="2"/>
        <v>2.2971086884223215E-6</v>
      </c>
      <c r="O21" s="56">
        <f t="shared" si="2"/>
        <v>2.2435544634870195E-6</v>
      </c>
      <c r="P21" s="56">
        <f t="shared" si="2"/>
        <v>2.1847517906642175E-6</v>
      </c>
      <c r="Q21" s="56">
        <f t="shared" si="2"/>
        <v>2.126867585419684E-6</v>
      </c>
      <c r="R21" s="56">
        <f t="shared" si="2"/>
        <v>2.068759641900424E-6</v>
      </c>
      <c r="S21" s="56">
        <f t="shared" si="2"/>
        <v>2.0105999796015081E-6</v>
      </c>
      <c r="T21" s="56">
        <f t="shared" si="2"/>
        <v>1.9530113570863226E-6</v>
      </c>
      <c r="U21" s="56">
        <f t="shared" si="2"/>
        <v>1.893505932465565E-6</v>
      </c>
      <c r="V21" s="56">
        <f t="shared" si="2"/>
        <v>1.8321304337297722E-6</v>
      </c>
      <c r="W21" s="56">
        <f t="shared" si="2"/>
        <v>1.7728157103598084E-6</v>
      </c>
      <c r="X21" s="56">
        <f t="shared" si="2"/>
        <v>1.7111191125971105E-6</v>
      </c>
      <c r="Y21" s="56">
        <f t="shared" si="2"/>
        <v>1.644358267860448E-6</v>
      </c>
      <c r="Z21" s="56">
        <f t="shared" si="2"/>
        <v>1.5766475124236192E-6</v>
      </c>
      <c r="AA21" s="56">
        <f t="shared" si="2"/>
        <v>1.5088852421735089E-6</v>
      </c>
      <c r="AB21" s="56">
        <f t="shared" si="2"/>
        <v>1.4379222157755529E-6</v>
      </c>
      <c r="AC21" s="56">
        <f t="shared" si="2"/>
        <v>1.3684390780850978E-6</v>
      </c>
      <c r="AD21" s="56">
        <f t="shared" si="2"/>
        <v>1.2975075928223812E-6</v>
      </c>
      <c r="AE21" s="56">
        <f t="shared" si="2"/>
        <v>1.2256706166057849E-6</v>
      </c>
      <c r="AF21" s="56">
        <f t="shared" si="2"/>
        <v>1.1539080834076304E-6</v>
      </c>
      <c r="AG21" s="56">
        <f t="shared" si="2"/>
        <v>1.083603062466778E-6</v>
      </c>
    </row>
    <row r="23" spans="1:33" x14ac:dyDescent="0.45">
      <c r="A23" s="72" t="s">
        <v>415</v>
      </c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45">
      <c r="A24" s="24" t="s">
        <v>406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45">
      <c r="A25" t="s">
        <v>14</v>
      </c>
      <c r="B25" s="56">
        <f>'EIA AEO Table 4'!C53/'EIA AEO Table 21'!C38*10^15/10^6</f>
        <v>16876257.05158994</v>
      </c>
      <c r="C25" s="56">
        <f>'EIA AEO Table 4'!D53/'EIA AEO Table 21'!D38*10^15/10^6</f>
        <v>16790932.550101906</v>
      </c>
      <c r="D25" s="56">
        <f>'EIA AEO Table 4'!E53/'EIA AEO Table 21'!E38*10^15/10^6</f>
        <v>16672923.017111905</v>
      </c>
      <c r="E25" s="56">
        <f>'EIA AEO Table 4'!F53/'EIA AEO Table 21'!F38*10^15/10^6</f>
        <v>16567467.343115615</v>
      </c>
      <c r="F25" s="56">
        <f>'EIA AEO Table 4'!G53/'EIA AEO Table 21'!G38*10^15/10^6</f>
        <v>16472199.606864003</v>
      </c>
      <c r="G25" s="56">
        <f>'EIA AEO Table 4'!H53/'EIA AEO Table 21'!H38*10^15/10^6</f>
        <v>16389904.664732145</v>
      </c>
      <c r="H25" s="56">
        <f>'EIA AEO Table 4'!I53/'EIA AEO Table 21'!I38*10^15/10^6</f>
        <v>16304375.55314924</v>
      </c>
      <c r="I25" s="56">
        <f>'EIA AEO Table 4'!J53/'EIA AEO Table 21'!J38*10^15/10^6</f>
        <v>16215072.667240657</v>
      </c>
      <c r="J25" s="56">
        <f>'EIA AEO Table 4'!K53/'EIA AEO Table 21'!K38*10^15/10^6</f>
        <v>16134061.688113356</v>
      </c>
      <c r="K25" s="56">
        <f>'EIA AEO Table 4'!L53/'EIA AEO Table 21'!L38*10^15/10^6</f>
        <v>16074884.792948661</v>
      </c>
      <c r="L25" s="56">
        <f>'EIA AEO Table 4'!M53/'EIA AEO Table 21'!M38*10^15/10^6</f>
        <v>16041530.239678623</v>
      </c>
      <c r="M25" s="56">
        <f>'EIA AEO Table 4'!N53/'EIA AEO Table 21'!N38*10^15/10^6</f>
        <v>15993519.47449277</v>
      </c>
      <c r="N25" s="56">
        <f>'EIA AEO Table 4'!O53/'EIA AEO Table 21'!O38*10^15/10^6</f>
        <v>15957735.150922643</v>
      </c>
      <c r="O25" s="56">
        <f>'EIA AEO Table 4'!P53/'EIA AEO Table 21'!P38*10^15/10^6</f>
        <v>15932828.629514277</v>
      </c>
      <c r="P25" s="56">
        <f>'EIA AEO Table 4'!Q53/'EIA AEO Table 21'!Q38*10^15/10^6</f>
        <v>15903150.847805809</v>
      </c>
      <c r="Q25" s="56">
        <f>'EIA AEO Table 4'!R53/'EIA AEO Table 21'!R38*10^15/10^6</f>
        <v>15869503.148405384</v>
      </c>
      <c r="R25" s="56">
        <f>'EIA AEO Table 4'!S53/'EIA AEO Table 21'!S38*10^15/10^6</f>
        <v>15840130.41110546</v>
      </c>
      <c r="S25" s="56">
        <f>'EIA AEO Table 4'!T53/'EIA AEO Table 21'!T38*10^15/10^6</f>
        <v>15815288.801918808</v>
      </c>
      <c r="T25" s="56">
        <f>'EIA AEO Table 4'!U53/'EIA AEO Table 21'!U38*10^15/10^6</f>
        <v>15782958.513297351</v>
      </c>
      <c r="U25" s="56">
        <f>'EIA AEO Table 4'!V53/'EIA AEO Table 21'!V38*10^15/10^6</f>
        <v>15745049.16393014</v>
      </c>
      <c r="V25" s="56">
        <f>'EIA AEO Table 4'!W53/'EIA AEO Table 21'!W38*10^15/10^6</f>
        <v>15704933.182793844</v>
      </c>
      <c r="W25" s="56">
        <f>'EIA AEO Table 4'!X53/'EIA AEO Table 21'!X38*10^15/10^6</f>
        <v>15665752.902628146</v>
      </c>
      <c r="X25" s="56">
        <f>'EIA AEO Table 4'!Y53/'EIA AEO Table 21'!Y38*10^15/10^6</f>
        <v>15625708.603909763</v>
      </c>
      <c r="Y25" s="56">
        <f>'EIA AEO Table 4'!Z53/'EIA AEO Table 21'!Z38*10^15/10^6</f>
        <v>15586895.437398078</v>
      </c>
      <c r="Z25" s="56">
        <f>'EIA AEO Table 4'!AA53/'EIA AEO Table 21'!AA38*10^15/10^6</f>
        <v>15550940.795912974</v>
      </c>
      <c r="AA25" s="56">
        <f>'EIA AEO Table 4'!AB53/'EIA AEO Table 21'!AB38*10^15/10^6</f>
        <v>15520092.733258925</v>
      </c>
      <c r="AB25" s="56">
        <f>'EIA AEO Table 4'!AC53/'EIA AEO Table 21'!AC38*10^15/10^6</f>
        <v>15491644.599415749</v>
      </c>
      <c r="AC25" s="56">
        <f>'EIA AEO Table 4'!AD53/'EIA AEO Table 21'!AD38*10^15/10^6</f>
        <v>15466307.619504958</v>
      </c>
      <c r="AD25" s="56">
        <f>'EIA AEO Table 4'!AE53/'EIA AEO Table 21'!AE38*10^15/10^6</f>
        <v>15442282.782235725</v>
      </c>
      <c r="AE25" s="56">
        <f>'EIA AEO Table 4'!AF53/'EIA AEO Table 21'!AF38*10^15/10^6</f>
        <v>15422942.674358837</v>
      </c>
      <c r="AF25" s="56">
        <f>'EIA AEO Table 4'!AG53/'EIA AEO Table 21'!AG38*10^15/10^6</f>
        <v>15404864.589967474</v>
      </c>
      <c r="AG25" s="56">
        <f>'EIA AEO Table 4'!AH53/'EIA AEO Table 21'!AH38*10^15/10^6</f>
        <v>15388289.913464736</v>
      </c>
    </row>
    <row r="26" spans="1:33" x14ac:dyDescent="0.45">
      <c r="A26" t="s">
        <v>15</v>
      </c>
      <c r="B26" s="56">
        <f>'EIA AEO Table 4'!C61/'EIA AEO Table 21'!C39*10^15/10^6</f>
        <v>18668200.323702611</v>
      </c>
      <c r="C26" s="56">
        <f>'EIA AEO Table 4'!D61/'EIA AEO Table 21'!D39*10^15/10^6</f>
        <v>18191120.262813121</v>
      </c>
      <c r="D26" s="56">
        <f>'EIA AEO Table 4'!E61/'EIA AEO Table 21'!E39*10^15/10^6</f>
        <v>17741678.210792728</v>
      </c>
      <c r="E26" s="56">
        <f>'EIA AEO Table 4'!F61/'EIA AEO Table 21'!F39*10^15/10^6</f>
        <v>17273928.10827522</v>
      </c>
      <c r="F26" s="56">
        <f>'EIA AEO Table 4'!G61/'EIA AEO Table 21'!G39*10^15/10^6</f>
        <v>16831000.033206943</v>
      </c>
      <c r="G26" s="56">
        <f>'EIA AEO Table 4'!H61/'EIA AEO Table 21'!H39*10^15/10^6</f>
        <v>16428245.628924415</v>
      </c>
      <c r="H26" s="56">
        <f>'EIA AEO Table 4'!I61/'EIA AEO Table 21'!I39*10^15/10^6</f>
        <v>16084629.056117833</v>
      </c>
      <c r="I26" s="56">
        <f>'EIA AEO Table 4'!J61/'EIA AEO Table 21'!J39*10^15/10^6</f>
        <v>15804427.248630285</v>
      </c>
      <c r="J26" s="56">
        <f>'EIA AEO Table 4'!K61/'EIA AEO Table 21'!K39*10^15/10^6</f>
        <v>15602830.019025372</v>
      </c>
      <c r="K26" s="56">
        <f>'EIA AEO Table 4'!L61/'EIA AEO Table 21'!L39*10^15/10^6</f>
        <v>15457221.295803098</v>
      </c>
      <c r="L26" s="56">
        <f>'EIA AEO Table 4'!M61/'EIA AEO Table 21'!M39*10^15/10^6</f>
        <v>15372224.629023492</v>
      </c>
      <c r="M26" s="56">
        <f>'EIA AEO Table 4'!N61/'EIA AEO Table 21'!N39*10^15/10^6</f>
        <v>15351006.698812544</v>
      </c>
      <c r="N26" s="56">
        <f>'EIA AEO Table 4'!O61/'EIA AEO Table 21'!O39*10^15/10^6</f>
        <v>15320337.492837444</v>
      </c>
      <c r="O26" s="56">
        <f>'EIA AEO Table 4'!P61/'EIA AEO Table 21'!P39*10^15/10^6</f>
        <v>15288602.43843771</v>
      </c>
      <c r="P26" s="56">
        <f>'EIA AEO Table 4'!Q61/'EIA AEO Table 21'!Q39*10^15/10^6</f>
        <v>15249101.47587367</v>
      </c>
      <c r="Q26" s="56">
        <f>'EIA AEO Table 4'!R61/'EIA AEO Table 21'!R39*10^15/10^6</f>
        <v>15208987.009506164</v>
      </c>
      <c r="R26" s="56">
        <f>'EIA AEO Table 4'!S61/'EIA AEO Table 21'!S39*10^15/10^6</f>
        <v>15168590.074887786</v>
      </c>
      <c r="S26" s="56">
        <f>'EIA AEO Table 4'!T61/'EIA AEO Table 21'!T39*10^15/10^6</f>
        <v>15124177.29716704</v>
      </c>
      <c r="T26" s="56">
        <f>'EIA AEO Table 4'!U61/'EIA AEO Table 21'!U39*10^15/10^6</f>
        <v>15079246.732183017</v>
      </c>
      <c r="U26" s="56">
        <f>'EIA AEO Table 4'!V61/'EIA AEO Table 21'!V39*10^15/10^6</f>
        <v>15029709.347017638</v>
      </c>
      <c r="V26" s="56">
        <f>'EIA AEO Table 4'!W61/'EIA AEO Table 21'!W39*10^15/10^6</f>
        <v>14975561.907106195</v>
      </c>
      <c r="W26" s="56">
        <f>'EIA AEO Table 4'!X61/'EIA AEO Table 21'!X39*10^15/10^6</f>
        <v>14927080.569606181</v>
      </c>
      <c r="X26" s="56">
        <f>'EIA AEO Table 4'!Y61/'EIA AEO Table 21'!Y39*10^15/10^6</f>
        <v>14875757.832183678</v>
      </c>
      <c r="Y26" s="56">
        <f>'EIA AEO Table 4'!Z61/'EIA AEO Table 21'!Z39*10^15/10^6</f>
        <v>14817506.706354601</v>
      </c>
      <c r="Z26" s="56">
        <f>'EIA AEO Table 4'!AA61/'EIA AEO Table 21'!AA39*10^15/10^6</f>
        <v>14763240.776286365</v>
      </c>
      <c r="AA26" s="56">
        <f>'EIA AEO Table 4'!AB61/'EIA AEO Table 21'!AB39*10^15/10^6</f>
        <v>14716382.819491981</v>
      </c>
      <c r="AB26" s="56">
        <f>'EIA AEO Table 4'!AC61/'EIA AEO Table 21'!AC39*10^15/10^6</f>
        <v>14670964.597894726</v>
      </c>
      <c r="AC26" s="56">
        <f>'EIA AEO Table 4'!AD61/'EIA AEO Table 21'!AD39*10^15/10^6</f>
        <v>14638446.722100386</v>
      </c>
      <c r="AD26" s="56">
        <f>'EIA AEO Table 4'!AE61/'EIA AEO Table 21'!AE39*10^15/10^6</f>
        <v>14609181.90379761</v>
      </c>
      <c r="AE26" s="56">
        <f>'EIA AEO Table 4'!AF61/'EIA AEO Table 21'!AF39*10^15/10^6</f>
        <v>14581698.960554129</v>
      </c>
      <c r="AF26" s="56">
        <f>'EIA AEO Table 4'!AG61/'EIA AEO Table 21'!AG39*10^15/10^6</f>
        <v>14557809.846988834</v>
      </c>
      <c r="AG26" s="56">
        <f>'EIA AEO Table 4'!AH61/'EIA AEO Table 21'!AH39*10^15/10^6</f>
        <v>14540025.843359135</v>
      </c>
    </row>
    <row r="28" spans="1:33" x14ac:dyDescent="0.45">
      <c r="A28" s="24" t="s">
        <v>371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45">
      <c r="A29" t="s">
        <v>452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45">
      <c r="A30" t="s">
        <v>453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45">
      <c r="A32" s="24" t="s">
        <v>398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45">
      <c r="A33" t="s">
        <v>456</v>
      </c>
      <c r="B33" s="22">
        <f>TREND($B$29:$C$29,$B$28:$C$28,B$32)</f>
        <v>150</v>
      </c>
      <c r="C33" s="22">
        <f>TREND($B$29:$C$29,$B$28:$C$28,C$32)</f>
        <v>150</v>
      </c>
      <c r="D33" s="22">
        <f t="shared" ref="D33:M33" si="3">TREND($C$29:$D$29,$C$28:$D$28,D$32)</f>
        <v>150</v>
      </c>
      <c r="E33" s="22">
        <f t="shared" si="3"/>
        <v>150</v>
      </c>
      <c r="F33" s="22">
        <f t="shared" si="3"/>
        <v>150</v>
      </c>
      <c r="G33" s="22">
        <f t="shared" si="3"/>
        <v>150</v>
      </c>
      <c r="H33" s="22">
        <f t="shared" si="3"/>
        <v>150</v>
      </c>
      <c r="I33" s="22">
        <f t="shared" si="3"/>
        <v>150</v>
      </c>
      <c r="J33" s="22">
        <f t="shared" si="3"/>
        <v>150</v>
      </c>
      <c r="K33" s="22">
        <f t="shared" si="3"/>
        <v>150</v>
      </c>
      <c r="L33" s="22">
        <f t="shared" si="3"/>
        <v>150</v>
      </c>
      <c r="M33" s="22">
        <f t="shared" si="3"/>
        <v>150</v>
      </c>
      <c r="N33" s="22">
        <f t="shared" ref="N33:AG33" si="4">TREND($D$29:$F$29,$D$28:$F$28,N$32)</f>
        <v>150</v>
      </c>
      <c r="O33" s="22">
        <f t="shared" si="4"/>
        <v>150</v>
      </c>
      <c r="P33" s="22">
        <f t="shared" si="4"/>
        <v>150</v>
      </c>
      <c r="Q33" s="22">
        <f t="shared" si="4"/>
        <v>150</v>
      </c>
      <c r="R33" s="22">
        <f t="shared" si="4"/>
        <v>150</v>
      </c>
      <c r="S33" s="22">
        <f t="shared" si="4"/>
        <v>150</v>
      </c>
      <c r="T33" s="22">
        <f t="shared" si="4"/>
        <v>150</v>
      </c>
      <c r="U33" s="22">
        <f t="shared" si="4"/>
        <v>150</v>
      </c>
      <c r="V33" s="22">
        <f t="shared" si="4"/>
        <v>150</v>
      </c>
      <c r="W33" s="22">
        <f t="shared" si="4"/>
        <v>150</v>
      </c>
      <c r="X33" s="22">
        <f t="shared" si="4"/>
        <v>150</v>
      </c>
      <c r="Y33" s="22">
        <f t="shared" si="4"/>
        <v>150</v>
      </c>
      <c r="Z33" s="22">
        <f t="shared" si="4"/>
        <v>150</v>
      </c>
      <c r="AA33" s="22">
        <f t="shared" si="4"/>
        <v>150</v>
      </c>
      <c r="AB33" s="22">
        <f t="shared" si="4"/>
        <v>150</v>
      </c>
      <c r="AC33" s="22">
        <f t="shared" si="4"/>
        <v>150</v>
      </c>
      <c r="AD33" s="22">
        <f t="shared" si="4"/>
        <v>150</v>
      </c>
      <c r="AE33" s="22">
        <f t="shared" si="4"/>
        <v>150</v>
      </c>
      <c r="AF33" s="22">
        <f t="shared" si="4"/>
        <v>150</v>
      </c>
      <c r="AG33" s="22">
        <f t="shared" si="4"/>
        <v>150</v>
      </c>
    </row>
    <row r="34" spans="1:33" x14ac:dyDescent="0.45">
      <c r="A34" t="s">
        <v>457</v>
      </c>
      <c r="B34" s="22">
        <f>TREND($B$30:$C$30,$B$28:$C$28,B$32)</f>
        <v>-475</v>
      </c>
      <c r="C34" s="22">
        <f>TREND($B$30:$C$30,$B$28:$C$28,C$32)</f>
        <v>-475</v>
      </c>
      <c r="D34" s="22">
        <f t="shared" ref="D34:M34" si="5">TREND($C$30:$D$30,$C$28:$D$28,D$32)</f>
        <v>-475</v>
      </c>
      <c r="E34" s="22">
        <f t="shared" si="5"/>
        <v>-475</v>
      </c>
      <c r="F34" s="22">
        <f t="shared" si="5"/>
        <v>-475</v>
      </c>
      <c r="G34" s="22">
        <f t="shared" si="5"/>
        <v>-475</v>
      </c>
      <c r="H34" s="22">
        <f t="shared" si="5"/>
        <v>-475</v>
      </c>
      <c r="I34" s="22">
        <f t="shared" si="5"/>
        <v>-475</v>
      </c>
      <c r="J34" s="22">
        <f t="shared" si="5"/>
        <v>-475</v>
      </c>
      <c r="K34" s="22">
        <f t="shared" si="5"/>
        <v>-475</v>
      </c>
      <c r="L34" s="22">
        <f t="shared" si="5"/>
        <v>-475</v>
      </c>
      <c r="M34" s="22">
        <f t="shared" si="5"/>
        <v>-475</v>
      </c>
      <c r="N34" s="22">
        <f t="shared" ref="N34:AG34" si="6">TREND($D$30:$F$30,$D$28:$F$28,N$32)</f>
        <v>-475</v>
      </c>
      <c r="O34" s="22">
        <f t="shared" si="6"/>
        <v>-475</v>
      </c>
      <c r="P34" s="22">
        <f t="shared" si="6"/>
        <v>-475</v>
      </c>
      <c r="Q34" s="22">
        <f t="shared" si="6"/>
        <v>-475</v>
      </c>
      <c r="R34" s="22">
        <f t="shared" si="6"/>
        <v>-475</v>
      </c>
      <c r="S34" s="22">
        <f t="shared" si="6"/>
        <v>-475</v>
      </c>
      <c r="T34" s="22">
        <f t="shared" si="6"/>
        <v>-475</v>
      </c>
      <c r="U34" s="22">
        <f t="shared" si="6"/>
        <v>-475</v>
      </c>
      <c r="V34" s="22">
        <f t="shared" si="6"/>
        <v>-475</v>
      </c>
      <c r="W34" s="22">
        <f t="shared" si="6"/>
        <v>-475</v>
      </c>
      <c r="X34" s="22">
        <f t="shared" si="6"/>
        <v>-475</v>
      </c>
      <c r="Y34" s="22">
        <f t="shared" si="6"/>
        <v>-475</v>
      </c>
      <c r="Z34" s="22">
        <f t="shared" si="6"/>
        <v>-475</v>
      </c>
      <c r="AA34" s="22">
        <f t="shared" si="6"/>
        <v>-475</v>
      </c>
      <c r="AB34" s="22">
        <f t="shared" si="6"/>
        <v>-475</v>
      </c>
      <c r="AC34" s="22">
        <f t="shared" si="6"/>
        <v>-475</v>
      </c>
      <c r="AD34" s="22">
        <f t="shared" si="6"/>
        <v>-475</v>
      </c>
      <c r="AE34" s="22">
        <f t="shared" si="6"/>
        <v>-475</v>
      </c>
      <c r="AF34" s="22">
        <f t="shared" si="6"/>
        <v>-475</v>
      </c>
      <c r="AG34" s="22">
        <f t="shared" si="6"/>
        <v>-475</v>
      </c>
    </row>
    <row r="36" spans="1:33" x14ac:dyDescent="0.45">
      <c r="A36" s="24" t="s">
        <v>404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45">
      <c r="A37" t="s">
        <v>14</v>
      </c>
      <c r="B37" s="56">
        <f t="shared" ref="B37:AG37" si="7">B33/B25</f>
        <v>8.8882267875783665E-6</v>
      </c>
      <c r="C37" s="56">
        <f t="shared" si="7"/>
        <v>8.9333930412989268E-6</v>
      </c>
      <c r="D37" s="56">
        <f t="shared" si="7"/>
        <v>8.9966228384819292E-6</v>
      </c>
      <c r="E37" s="56">
        <f t="shared" si="7"/>
        <v>9.0538883761452196E-6</v>
      </c>
      <c r="F37" s="56">
        <f t="shared" si="7"/>
        <v>9.1062519627005161E-6</v>
      </c>
      <c r="G37" s="56">
        <f t="shared" si="7"/>
        <v>9.1519751376449763E-6</v>
      </c>
      <c r="H37" s="56">
        <f t="shared" si="7"/>
        <v>9.1999843545695956E-6</v>
      </c>
      <c r="I37" s="56">
        <f t="shared" si="7"/>
        <v>9.2506523453974588E-6</v>
      </c>
      <c r="J37" s="56">
        <f t="shared" si="7"/>
        <v>9.2971009346339191E-6</v>
      </c>
      <c r="K37" s="56">
        <f t="shared" si="7"/>
        <v>9.3313265962439957E-6</v>
      </c>
      <c r="L37" s="56">
        <f t="shared" si="7"/>
        <v>9.3507288742925512E-6</v>
      </c>
      <c r="M37" s="56">
        <f t="shared" si="7"/>
        <v>9.3787987215213757E-6</v>
      </c>
      <c r="N37" s="56">
        <f t="shared" si="7"/>
        <v>9.3998301501655954E-6</v>
      </c>
      <c r="O37" s="56">
        <f t="shared" si="7"/>
        <v>9.4145241556252686E-6</v>
      </c>
      <c r="P37" s="56">
        <f t="shared" si="7"/>
        <v>9.4320931389955231E-6</v>
      </c>
      <c r="Q37" s="56">
        <f t="shared" si="7"/>
        <v>9.4520917635075713E-6</v>
      </c>
      <c r="R37" s="56">
        <f t="shared" si="7"/>
        <v>9.4696190060932537E-6</v>
      </c>
      <c r="S37" s="56">
        <f t="shared" si="7"/>
        <v>9.4844932570438467E-6</v>
      </c>
      <c r="T37" s="56">
        <f t="shared" si="7"/>
        <v>9.5039215793175283E-6</v>
      </c>
      <c r="U37" s="56">
        <f t="shared" si="7"/>
        <v>9.5268041679812915E-6</v>
      </c>
      <c r="V37" s="56">
        <f t="shared" si="7"/>
        <v>9.55113901180671E-6</v>
      </c>
      <c r="W37" s="56">
        <f t="shared" si="7"/>
        <v>9.5750265520168792E-6</v>
      </c>
      <c r="X37" s="56">
        <f t="shared" si="7"/>
        <v>9.5995646535010894E-6</v>
      </c>
      <c r="Y37" s="56">
        <f t="shared" si="7"/>
        <v>9.6234686761355165E-6</v>
      </c>
      <c r="Z37" s="56">
        <f t="shared" si="7"/>
        <v>9.6457186718518215E-6</v>
      </c>
      <c r="AA37" s="56">
        <f t="shared" si="7"/>
        <v>9.6648907051023047E-6</v>
      </c>
      <c r="AB37" s="56">
        <f t="shared" si="7"/>
        <v>9.6826388597668374E-6</v>
      </c>
      <c r="AC37" s="56">
        <f t="shared" si="7"/>
        <v>9.6985010055555297E-6</v>
      </c>
      <c r="AD37" s="56">
        <f t="shared" si="7"/>
        <v>9.7135897661811295E-6</v>
      </c>
      <c r="AE37" s="56">
        <f t="shared" si="7"/>
        <v>9.7257704425874617E-6</v>
      </c>
      <c r="AF37" s="56">
        <f t="shared" si="7"/>
        <v>9.7371839345922294E-6</v>
      </c>
      <c r="AG37" s="56">
        <f t="shared" si="7"/>
        <v>9.7476718234136052E-6</v>
      </c>
    </row>
    <row r="38" spans="1:33" x14ac:dyDescent="0.45">
      <c r="A38" t="s">
        <v>15</v>
      </c>
      <c r="B38" s="56">
        <f t="shared" ref="B38:AG38" si="8">B34/B26</f>
        <v>-2.5444338059566606E-5</v>
      </c>
      <c r="C38" s="56">
        <f t="shared" si="8"/>
        <v>-2.6111640907075439E-5</v>
      </c>
      <c r="D38" s="56">
        <f t="shared" si="8"/>
        <v>-2.6773115505558266E-5</v>
      </c>
      <c r="E38" s="56">
        <f t="shared" si="8"/>
        <v>-2.7498088276310893E-5</v>
      </c>
      <c r="F38" s="56">
        <f t="shared" si="8"/>
        <v>-2.8221733649981728E-5</v>
      </c>
      <c r="G38" s="56">
        <f t="shared" si="8"/>
        <v>-2.8913616872375622E-5</v>
      </c>
      <c r="H38" s="56">
        <f t="shared" si="8"/>
        <v>-2.9531299624179548E-5</v>
      </c>
      <c r="I38" s="56">
        <f t="shared" si="8"/>
        <v>-3.0054869596186513E-5</v>
      </c>
      <c r="J38" s="56">
        <f t="shared" si="8"/>
        <v>-3.0443195203742327E-5</v>
      </c>
      <c r="K38" s="56">
        <f t="shared" si="8"/>
        <v>-3.0729973448007156E-5</v>
      </c>
      <c r="L38" s="56">
        <f t="shared" si="8"/>
        <v>-3.0899886741387929E-5</v>
      </c>
      <c r="M38" s="56">
        <f t="shared" si="8"/>
        <v>-3.0942596099364805E-5</v>
      </c>
      <c r="N38" s="56">
        <f t="shared" si="8"/>
        <v>-3.1004538915808595E-5</v>
      </c>
      <c r="O38" s="56">
        <f t="shared" si="8"/>
        <v>-3.106889605591305E-5</v>
      </c>
      <c r="P38" s="56">
        <f t="shared" si="8"/>
        <v>-3.1149376292860277E-5</v>
      </c>
      <c r="Q38" s="56">
        <f t="shared" si="8"/>
        <v>-3.1231534335791589E-5</v>
      </c>
      <c r="R38" s="56">
        <f t="shared" si="8"/>
        <v>-3.1314710045884995E-5</v>
      </c>
      <c r="S38" s="56">
        <f t="shared" si="8"/>
        <v>-3.1406666998605853E-5</v>
      </c>
      <c r="T38" s="56">
        <f t="shared" si="8"/>
        <v>-3.1500247222974805E-5</v>
      </c>
      <c r="U38" s="56">
        <f t="shared" si="8"/>
        <v>-3.1604070912672359E-5</v>
      </c>
      <c r="V38" s="56">
        <f t="shared" si="8"/>
        <v>-3.1718342386511941E-5</v>
      </c>
      <c r="W38" s="56">
        <f t="shared" si="8"/>
        <v>-3.1821359694887203E-5</v>
      </c>
      <c r="X38" s="56">
        <f t="shared" si="8"/>
        <v>-3.1931146322665881E-5</v>
      </c>
      <c r="Y38" s="56">
        <f t="shared" si="8"/>
        <v>-3.2056675216235442E-5</v>
      </c>
      <c r="Z38" s="56">
        <f t="shared" si="8"/>
        <v>-3.2174507426782234E-5</v>
      </c>
      <c r="AA38" s="56">
        <f t="shared" si="8"/>
        <v>-3.227695323139177E-5</v>
      </c>
      <c r="AB38" s="56">
        <f t="shared" si="8"/>
        <v>-3.2376875891866181E-5</v>
      </c>
      <c r="AC38" s="56">
        <f t="shared" si="8"/>
        <v>-3.2448797950869271E-5</v>
      </c>
      <c r="AD38" s="56">
        <f t="shared" si="8"/>
        <v>-3.2513798727944189E-5</v>
      </c>
      <c r="AE38" s="56">
        <f t="shared" si="8"/>
        <v>-3.2575079302141154E-5</v>
      </c>
      <c r="AF38" s="56">
        <f t="shared" si="8"/>
        <v>-3.2628534442510931E-5</v>
      </c>
      <c r="AG38" s="56">
        <f t="shared" si="8"/>
        <v>-3.2668442622950817E-5</v>
      </c>
    </row>
    <row r="40" spans="1:33" x14ac:dyDescent="0.45">
      <c r="A40" s="23" t="s">
        <v>416</v>
      </c>
      <c r="B40" s="2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3" x14ac:dyDescent="0.45">
      <c r="A41" s="72" t="s">
        <v>405</v>
      </c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45">
      <c r="A42" s="24" t="s">
        <v>448</v>
      </c>
    </row>
    <row r="43" spans="1:33" x14ac:dyDescent="0.45">
      <c r="A43" t="s">
        <v>446</v>
      </c>
      <c r="B43" s="121">
        <v>0.08</v>
      </c>
    </row>
    <row r="44" spans="1:33" x14ac:dyDescent="0.45">
      <c r="A44" t="s">
        <v>447</v>
      </c>
      <c r="B44" s="121">
        <v>0.25</v>
      </c>
    </row>
    <row r="47" spans="1:33" x14ac:dyDescent="0.45">
      <c r="A47" s="24" t="s">
        <v>449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45">
      <c r="A48" t="s">
        <v>452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45">
      <c r="A49" t="s">
        <v>453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45">
      <c r="A50" t="s">
        <v>451</v>
      </c>
      <c r="B50" s="55">
        <f>'NREL EF Table 22'!D5</f>
        <v>96</v>
      </c>
      <c r="C50" s="122"/>
      <c r="D50" s="108">
        <f>'NREL EF Table 22'!D11</f>
        <v>85</v>
      </c>
      <c r="E50" s="108">
        <f>'NREL EF Table 22'!D17</f>
        <v>73</v>
      </c>
      <c r="F50" s="108">
        <f>'NREL EF Table 22'!D23</f>
        <v>65</v>
      </c>
      <c r="G50" s="108">
        <f>'NREL EF Table 22'!D29</f>
        <v>60.296369222717402</v>
      </c>
    </row>
    <row r="52" spans="1:33" x14ac:dyDescent="0.45">
      <c r="A52" s="24" t="s">
        <v>450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45">
      <c r="A53" t="s">
        <v>456</v>
      </c>
      <c r="B53">
        <f>(TREND($C$48:$D$48,$C$47:$D$47,B$32))*(About!$A$55)</f>
        <v>5.0345453247389038</v>
      </c>
      <c r="C53">
        <f>(TREND($C$48:$D$48,$C$47:$D$47,C$32))*(About!$A$55)</f>
        <v>5.0345453247389038</v>
      </c>
      <c r="D53">
        <f>(TREND($D$48:$E$48,$D$47:$E$47,D$32))*(About!$A$55)</f>
        <v>5.0462535696801591</v>
      </c>
      <c r="E53">
        <f>(TREND($D$48:$E$48,$D$47:$E$47,E$32))*(About!$A$55)</f>
        <v>5.0579618146214118</v>
      </c>
      <c r="F53">
        <f>(TREND($D$48:$E$48,$D$47:$E$47,F$32))*(About!$A$55)</f>
        <v>5.0696700595626645</v>
      </c>
      <c r="G53">
        <f>(TREND($D$48:$E$48,$D$47:$E$47,G$32))*(About!$A$55)</f>
        <v>5.0813783045039171</v>
      </c>
      <c r="H53">
        <f>(TREND($D$48:$E$48,$D$47:$E$47,H$32))*(About!$A$55)</f>
        <v>5.0930865494451698</v>
      </c>
      <c r="I53">
        <f>(TREND($D$48:$E$48,$D$47:$E$47,I$32))*(About!$A$55)</f>
        <v>5.104794794386426</v>
      </c>
      <c r="J53">
        <f>(TREND($D$48:$E$48,$D$47:$E$47,J$32))*(About!$A$55)</f>
        <v>5.1165030393276787</v>
      </c>
      <c r="K53">
        <f>(TREND($D$48:$E$48,$D$47:$E$47,K$32))*(About!$A$55)</f>
        <v>5.1282112842689305</v>
      </c>
      <c r="L53">
        <f>(TREND($D$48:$E$48,$D$47:$E$47,L$32))*(About!$A$55)</f>
        <v>5.1399195292101831</v>
      </c>
      <c r="M53">
        <f>(TREND($D$48:$E$48,$D$47:$E$47,M$32))*(About!$A$55)</f>
        <v>5.1516277741514358</v>
      </c>
      <c r="N53">
        <f>(TREND($E$48:$G$48,$E$47:$G$47,N$32))*(About!$A$55)</f>
        <v>5.1516277741514358</v>
      </c>
      <c r="O53">
        <f>(TREND($E$48:$G$48,$E$47:$G$47,O$32))*(About!$A$55)</f>
        <v>5.1516277741514358</v>
      </c>
      <c r="P53">
        <f>(TREND($E$48:$G$48,$E$47:$G$47,P$32))*(About!$A$55)</f>
        <v>5.1516277741514358</v>
      </c>
      <c r="Q53">
        <f>(TREND($E$48:$G$48,$E$47:$G$47,Q$32))*(About!$A$55)</f>
        <v>5.1516277741514358</v>
      </c>
      <c r="R53">
        <f>(TREND($E$48:$G$48,$E$47:$G$47,R$32))*(About!$A$55)</f>
        <v>5.1516277741514358</v>
      </c>
      <c r="S53">
        <f>(TREND($E$48:$G$48,$E$47:$G$47,S$32))*(About!$A$55)</f>
        <v>5.1516277741514358</v>
      </c>
      <c r="T53">
        <f>(TREND($E$48:$G$48,$E$47:$G$47,T$32))*(About!$A$55)</f>
        <v>5.1516277741514358</v>
      </c>
      <c r="U53">
        <f>(TREND($E$48:$G$48,$E$47:$G$47,U$32))*(About!$A$55)</f>
        <v>5.1516277741514358</v>
      </c>
      <c r="V53">
        <f>(TREND($E$48:$G$48,$E$47:$G$47,V$32))*(About!$A$55)</f>
        <v>5.1516277741514358</v>
      </c>
      <c r="W53">
        <f>(TREND($E$48:$G$48,$E$47:$G$47,W$32))*(About!$A$55)</f>
        <v>5.1516277741514358</v>
      </c>
      <c r="X53">
        <f>(TREND($E$48:$G$48,$E$47:$G$47,X$32))*(About!$A$55)</f>
        <v>5.1516277741514358</v>
      </c>
      <c r="Y53">
        <f>(TREND($E$48:$G$48,$E$47:$G$47,Y$32))*(About!$A$55)</f>
        <v>5.1516277741514358</v>
      </c>
      <c r="Z53">
        <f>(TREND($E$48:$G$48,$E$47:$G$47,Z$32))*(About!$A$55)</f>
        <v>5.1516277741514358</v>
      </c>
      <c r="AA53">
        <f>(TREND($E$48:$G$48,$E$47:$G$47,AA$32))*(About!$A$55)</f>
        <v>5.1516277741514358</v>
      </c>
      <c r="AB53">
        <f>(TREND($E$48:$G$48,$E$47:$G$47,AB$32))*(About!$A$55)</f>
        <v>5.1516277741514358</v>
      </c>
      <c r="AC53">
        <f>(TREND($E$48:$G$48,$E$47:$G$47,AC$32))*(About!$A$55)</f>
        <v>5.1516277741514358</v>
      </c>
      <c r="AD53">
        <f>(TREND($E$48:$G$48,$E$47:$G$47,AD$32))*(About!$A$55)</f>
        <v>5.1516277741514358</v>
      </c>
      <c r="AE53">
        <f>(TREND($E$48:$G$48,$E$47:$G$47,AE$32))*(About!$A$55)</f>
        <v>5.1516277741514358</v>
      </c>
      <c r="AF53">
        <f>(TREND($E$48:$G$48,$E$47:$G$47,AF$32))*(About!$A$55)</f>
        <v>5.1516277741514358</v>
      </c>
      <c r="AG53">
        <f>(TREND($E$48:$G$48,$E$47:$G$47,AG$32))*(About!$A$55)</f>
        <v>5.1516277741514358</v>
      </c>
    </row>
    <row r="54" spans="1:33" x14ac:dyDescent="0.45">
      <c r="A54" t="s">
        <v>457</v>
      </c>
      <c r="B54">
        <f>(TREND($C$49:$D$49,$C$47:$D$47,B$32))*(About!$A$55)</f>
        <v>15.454883322454307</v>
      </c>
      <c r="C54">
        <f>(TREND($C$49:$D$49,$C$47:$D$47,C$32))*(About!$A$55)</f>
        <v>15.454883322454307</v>
      </c>
      <c r="D54">
        <f>(TREND($D$49:$E$49,$D$47:$E$47,D$32))*(About!$A$55)</f>
        <v>15.454883322454307</v>
      </c>
      <c r="E54">
        <f>(TREND($D$49:$E$49,$D$47:$E$47,E$32))*(About!$A$55)</f>
        <v>15.454883322454307</v>
      </c>
      <c r="F54">
        <f>(TREND($D$49:$E$49,$D$47:$E$47,F$32))*(About!$A$55)</f>
        <v>15.454883322454307</v>
      </c>
      <c r="G54">
        <f>(TREND($D$49:$E$49,$D$47:$E$47,G$32))*(About!$A$55)</f>
        <v>15.454883322454307</v>
      </c>
      <c r="H54">
        <f>(TREND($D$49:$E$49,$D$47:$E$47,H$32))*(About!$A$55)</f>
        <v>15.454883322454307</v>
      </c>
      <c r="I54">
        <f>(TREND($D$49:$E$49,$D$47:$E$47,I$32))*(About!$A$55)</f>
        <v>15.454883322454307</v>
      </c>
      <c r="J54">
        <f>(TREND($D$49:$E$49,$D$47:$E$47,J$32))*(About!$A$55)</f>
        <v>15.454883322454307</v>
      </c>
      <c r="K54">
        <f>(TREND($D$49:$E$49,$D$47:$E$47,K$32))*(About!$A$55)</f>
        <v>15.454883322454307</v>
      </c>
      <c r="L54">
        <f>(TREND($D$49:$E$49,$D$47:$E$47,L$32))*(About!$A$55)</f>
        <v>15.454883322454307</v>
      </c>
      <c r="M54">
        <f>(TREND($D$49:$E$49,$D$47:$E$47,M$32))*(About!$A$55)</f>
        <v>15.454883322454307</v>
      </c>
      <c r="N54">
        <f>(TREND($E$49:$G$49,$E$47:$G$47,N$32))*(About!$A$55)</f>
        <v>15.454883322454307</v>
      </c>
      <c r="O54">
        <f>(TREND($E$49:$G$49,$E$47:$G$47,O$32))*(About!$A$55)</f>
        <v>15.454883322454307</v>
      </c>
      <c r="P54">
        <f>(TREND($E$49:$G$49,$E$47:$G$47,P$32))*(About!$A$55)</f>
        <v>15.454883322454307</v>
      </c>
      <c r="Q54">
        <f>(TREND($E$49:$G$49,$E$47:$G$47,Q$32))*(About!$A$55)</f>
        <v>15.454883322454307</v>
      </c>
      <c r="R54">
        <f>(TREND($E$49:$G$49,$E$47:$G$47,R$32))*(About!$A$55)</f>
        <v>15.454883322454307</v>
      </c>
      <c r="S54">
        <f>(TREND($E$49:$G$49,$E$47:$G$47,S$32))*(About!$A$55)</f>
        <v>15.454883322454307</v>
      </c>
      <c r="T54">
        <f>(TREND($E$49:$G$49,$E$47:$G$47,T$32))*(About!$A$55)</f>
        <v>15.454883322454307</v>
      </c>
      <c r="U54">
        <f>(TREND($E$49:$G$49,$E$47:$G$47,U$32))*(About!$A$55)</f>
        <v>15.454883322454307</v>
      </c>
      <c r="V54">
        <f>(TREND($E$49:$G$49,$E$47:$G$47,V$32))*(About!$A$55)</f>
        <v>15.454883322454307</v>
      </c>
      <c r="W54">
        <f>(TREND($E$49:$G$49,$E$47:$G$47,W$32))*(About!$A$55)</f>
        <v>15.454883322454307</v>
      </c>
      <c r="X54">
        <f>(TREND($E$49:$G$49,$E$47:$G$47,X$32))*(About!$A$55)</f>
        <v>15.454883322454307</v>
      </c>
      <c r="Y54">
        <f>(TREND($E$49:$G$49,$E$47:$G$47,Y$32))*(About!$A$55)</f>
        <v>15.454883322454307</v>
      </c>
      <c r="Z54">
        <f>(TREND($E$49:$G$49,$E$47:$G$47,Z$32))*(About!$A$55)</f>
        <v>15.454883322454307</v>
      </c>
      <c r="AA54">
        <f>(TREND($E$49:$G$49,$E$47:$G$47,AA$32))*(About!$A$55)</f>
        <v>15.454883322454307</v>
      </c>
      <c r="AB54">
        <f>(TREND($E$49:$G$49,$E$47:$G$47,AB$32))*(About!$A$55)</f>
        <v>15.454883322454307</v>
      </c>
      <c r="AC54">
        <f>(TREND($E$49:$G$49,$E$47:$G$47,AC$32))*(About!$A$55)</f>
        <v>15.454883322454307</v>
      </c>
      <c r="AD54">
        <f>(TREND($E$49:$G$49,$E$47:$G$47,AD$32))*(About!$A$55)</f>
        <v>15.454883322454307</v>
      </c>
      <c r="AE54">
        <f>(TREND($E$49:$G$49,$E$47:$G$47,AE$32))*(About!$A$55)</f>
        <v>15.454883322454307</v>
      </c>
      <c r="AF54">
        <f>(TREND($E$49:$G$49,$E$47:$G$47,AF$32))*(About!$A$55)</f>
        <v>15.454883322454307</v>
      </c>
      <c r="AG54">
        <f>(TREND($E$49:$G$49,$E$47:$G$47,AG$32))*(About!$A$55)</f>
        <v>15.454883322454307</v>
      </c>
    </row>
    <row r="55" spans="1:33" x14ac:dyDescent="0.45">
      <c r="A55" t="s">
        <v>458</v>
      </c>
      <c r="B55">
        <f>((B50-D50)/(B47-D47)*(B52-C52)*(About!$A$57))+C55</f>
        <v>83.416720345656572</v>
      </c>
      <c r="C55">
        <f>(TREND($D$50:$E$50,$D$47:$E$47,C$32))*(About!$A$57)</f>
        <v>81.312170061706524</v>
      </c>
      <c r="D55">
        <f>(TREND($D$50:$E$50,$D$47:$E$47,D$32))*(About!$A$57)</f>
        <v>80.164233543188487</v>
      </c>
      <c r="E55">
        <f>(TREND($D$50:$E$50,$D$47:$E$47,E$32))*(About!$A$57)</f>
        <v>79.016297024670024</v>
      </c>
      <c r="F55">
        <f>(TREND($D$50:$E$50,$D$47:$E$47,F$32))*(About!$A$57)</f>
        <v>77.868360506151987</v>
      </c>
      <c r="G55">
        <f>(TREND($D$50:$E$50,$D$47:$E$47,G$32))*(About!$A$57)</f>
        <v>76.72042398763395</v>
      </c>
      <c r="H55">
        <f>(TREND($D$50:$E$50,$D$47:$E$47,H$32))*(About!$A$57)</f>
        <v>75.572487469115472</v>
      </c>
      <c r="I55">
        <f>(TREND($D$50:$E$50,$D$47:$E$47,I$32))*(About!$A$57)</f>
        <v>74.42455095059745</v>
      </c>
      <c r="J55">
        <f>(TREND($D$50:$E$50,$D$47:$E$47,J$32))*(About!$A$57)</f>
        <v>73.276614432078972</v>
      </c>
      <c r="K55">
        <f>(TREND($D$50:$E$50,$D$47:$E$47,K$32))*(About!$A$57)</f>
        <v>72.128677913560935</v>
      </c>
      <c r="L55">
        <f>(TREND($D$50:$E$50,$D$47:$E$47,L$32))*(About!$A$57)</f>
        <v>70.980741395042898</v>
      </c>
      <c r="M55">
        <f>(TREND($D$50:$E$50,$D$47:$E$47,M$32))*(About!$A$57)</f>
        <v>69.832804876524435</v>
      </c>
      <c r="N55">
        <f>(TREND($E$50:$G$50,$E$47:$G$47,N$32))*(About!$A$57)</f>
        <v>68.699622777166127</v>
      </c>
      <c r="O55">
        <f>(TREND($E$50:$G$50,$E$47:$G$47,O$32))*(About!$A$57)</f>
        <v>68.091999373540531</v>
      </c>
      <c r="P55">
        <f>(TREND($E$50:$G$50,$E$47:$G$47,P$32))*(About!$A$57)</f>
        <v>67.484375969914936</v>
      </c>
      <c r="Q55">
        <f>(TREND($E$50:$G$50,$E$47:$G$47,Q$32))*(About!$A$57)</f>
        <v>66.876752566289341</v>
      </c>
      <c r="R55">
        <f>(TREND($E$50:$G$50,$E$47:$G$47,R$32))*(About!$A$57)</f>
        <v>66.269129162663745</v>
      </c>
      <c r="S55">
        <f>(TREND($E$50:$G$50,$E$47:$G$47,S$32))*(About!$A$57)</f>
        <v>65.66150575903815</v>
      </c>
      <c r="T55">
        <f>(TREND($E$50:$G$50,$E$47:$G$47,T$32))*(About!$A$57)</f>
        <v>65.053882355412554</v>
      </c>
      <c r="U55">
        <f>(TREND($E$50:$G$50,$E$47:$G$47,U$32))*(About!$A$57)</f>
        <v>64.446258951786959</v>
      </c>
      <c r="V55">
        <f>(TREND($E$50:$G$50,$E$47:$G$47,V$32))*(About!$A$57)</f>
        <v>63.838635548161371</v>
      </c>
      <c r="W55">
        <f>(TREND($E$50:$G$50,$E$47:$G$47,W$32))*(About!$A$57)</f>
        <v>63.231012144535555</v>
      </c>
      <c r="X55">
        <f>(TREND($E$50:$G$50,$E$47:$G$47,X$32))*(About!$A$57)</f>
        <v>62.623388740909959</v>
      </c>
      <c r="Y55">
        <f>(TREND($E$50:$G$50,$E$47:$G$47,Y$32))*(About!$A$57)</f>
        <v>62.015765337284364</v>
      </c>
      <c r="Z55">
        <f>(TREND($E$50:$G$50,$E$47:$G$47,Z$32))*(About!$A$57)</f>
        <v>61.408141933658769</v>
      </c>
      <c r="AA55">
        <f>(TREND($E$50:$G$50,$E$47:$G$47,AA$32))*(About!$A$57)</f>
        <v>60.80051853003318</v>
      </c>
      <c r="AB55">
        <f>(TREND($E$50:$G$50,$E$47:$G$47,AB$32))*(About!$A$57)</f>
        <v>60.192895126407585</v>
      </c>
      <c r="AC55">
        <f>(TREND($E$50:$G$50,$E$47:$G$47,AC$32))*(About!$A$57)</f>
        <v>59.585271722781989</v>
      </c>
      <c r="AD55">
        <f>(TREND($E$50:$G$50,$E$47:$G$47,AD$32))*(About!$A$57)</f>
        <v>58.977648319156394</v>
      </c>
      <c r="AE55">
        <f>(TREND($E$50:$G$50,$E$47:$G$47,AE$32))*(About!$A$57)</f>
        <v>58.370024915530799</v>
      </c>
      <c r="AF55">
        <f>(TREND($E$50:$G$50,$E$47:$G$47,AF$32))*(About!$A$57)</f>
        <v>57.762401511905203</v>
      </c>
      <c r="AG55">
        <f>(TREND($E$50:$G$50,$E$47:$G$47,AG$32))*(About!$A$57)</f>
        <v>57.154778108279608</v>
      </c>
    </row>
    <row r="57" spans="1:33" x14ac:dyDescent="0.45">
      <c r="A57" s="24" t="s">
        <v>433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45">
      <c r="A58" t="s">
        <v>14</v>
      </c>
      <c r="B58" s="56">
        <f>(B55-B53)/(8760*10^3*$B$43)</f>
        <v>1.1184671093167476E-4</v>
      </c>
      <c r="C58" s="56">
        <f t="shared" ref="C58:AG58" si="9">(C55-C53)/(8760*10^3*$B$43)</f>
        <v>1.0884364260412047E-4</v>
      </c>
      <c r="D58" s="56">
        <f t="shared" si="9"/>
        <v>1.0718889836402444E-4</v>
      </c>
      <c r="E58" s="56">
        <f t="shared" si="9"/>
        <v>1.0553415412392782E-4</v>
      </c>
      <c r="F58" s="56">
        <f t="shared" si="9"/>
        <v>1.0387940988383179E-4</v>
      </c>
      <c r="G58" s="56">
        <f t="shared" si="9"/>
        <v>1.0222466564373579E-4</v>
      </c>
      <c r="H58" s="56">
        <f t="shared" si="9"/>
        <v>1.0056992140363913E-4</v>
      </c>
      <c r="I58" s="56">
        <f t="shared" si="9"/>
        <v>9.8915177163543138E-5</v>
      </c>
      <c r="J58" s="56">
        <f t="shared" si="9"/>
        <v>9.7260432923446482E-5</v>
      </c>
      <c r="K58" s="56">
        <f t="shared" si="9"/>
        <v>9.5605688683350463E-5</v>
      </c>
      <c r="L58" s="56">
        <f t="shared" si="9"/>
        <v>9.3950944443254431E-5</v>
      </c>
      <c r="M58" s="56">
        <f t="shared" si="9"/>
        <v>9.2296200203157816E-5</v>
      </c>
      <c r="N58" s="56">
        <f t="shared" si="9"/>
        <v>9.0679216613890823E-5</v>
      </c>
      <c r="O58" s="56">
        <f t="shared" si="9"/>
        <v>8.9812174085886264E-5</v>
      </c>
      <c r="P58" s="56">
        <f t="shared" si="9"/>
        <v>8.8945131557881704E-5</v>
      </c>
      <c r="Q58" s="56">
        <f t="shared" si="9"/>
        <v>8.8078089029877145E-5</v>
      </c>
      <c r="R58" s="56">
        <f t="shared" si="9"/>
        <v>8.7211046501872586E-5</v>
      </c>
      <c r="S58" s="56">
        <f t="shared" si="9"/>
        <v>8.6344003973868027E-5</v>
      </c>
      <c r="T58" s="56">
        <f t="shared" si="9"/>
        <v>8.5476961445863468E-5</v>
      </c>
      <c r="U58" s="56">
        <f t="shared" si="9"/>
        <v>8.4609918917858909E-5</v>
      </c>
      <c r="V58" s="56">
        <f t="shared" si="9"/>
        <v>8.3742876389854363E-5</v>
      </c>
      <c r="W58" s="56">
        <f t="shared" si="9"/>
        <v>8.2875833861849478E-5</v>
      </c>
      <c r="X58" s="56">
        <f t="shared" si="9"/>
        <v>8.2008791333844919E-5</v>
      </c>
      <c r="Y58" s="56">
        <f t="shared" si="9"/>
        <v>8.114174880584036E-5</v>
      </c>
      <c r="Z58" s="56">
        <f t="shared" si="9"/>
        <v>8.0274706277835801E-5</v>
      </c>
      <c r="AA58" s="56">
        <f t="shared" si="9"/>
        <v>7.9407663749831255E-5</v>
      </c>
      <c r="AB58" s="56">
        <f t="shared" si="9"/>
        <v>7.8540621221826696E-5</v>
      </c>
      <c r="AC58" s="56">
        <f t="shared" si="9"/>
        <v>7.7673578693822137E-5</v>
      </c>
      <c r="AD58" s="56">
        <f t="shared" si="9"/>
        <v>7.6806536165817578E-5</v>
      </c>
      <c r="AE58" s="56">
        <f t="shared" si="9"/>
        <v>7.5939493637813019E-5</v>
      </c>
      <c r="AF58" s="56">
        <f t="shared" si="9"/>
        <v>7.5072451109808459E-5</v>
      </c>
      <c r="AG58" s="56">
        <f t="shared" si="9"/>
        <v>7.42054085818039E-5</v>
      </c>
    </row>
    <row r="59" spans="1:33" x14ac:dyDescent="0.45">
      <c r="A59" t="s">
        <v>15</v>
      </c>
      <c r="B59" s="56">
        <f>(B55-B54)/(8760*10^3*$B$43)</f>
        <v>9.6977507167811454E-5</v>
      </c>
      <c r="C59" s="56">
        <f t="shared" ref="C59:AG59" si="10">(C55-C54)/(8760*10^3*$B$43)</f>
        <v>9.3974438840257161E-5</v>
      </c>
      <c r="D59" s="56">
        <f t="shared" si="10"/>
        <v>9.2336401570682338E-5</v>
      </c>
      <c r="E59" s="56">
        <f t="shared" si="10"/>
        <v>9.0698364301106905E-5</v>
      </c>
      <c r="F59" s="56">
        <f t="shared" si="10"/>
        <v>8.9060327031532081E-5</v>
      </c>
      <c r="G59" s="56">
        <f t="shared" si="10"/>
        <v>8.7422289761957258E-5</v>
      </c>
      <c r="H59" s="56">
        <f t="shared" si="10"/>
        <v>8.5784252492381797E-5</v>
      </c>
      <c r="I59" s="56">
        <f t="shared" si="10"/>
        <v>8.4146215222807001E-5</v>
      </c>
      <c r="J59" s="56">
        <f t="shared" si="10"/>
        <v>8.250817795323154E-5</v>
      </c>
      <c r="K59" s="56">
        <f t="shared" si="10"/>
        <v>8.0870140683656717E-5</v>
      </c>
      <c r="L59" s="56">
        <f t="shared" si="10"/>
        <v>7.9232103414081893E-5</v>
      </c>
      <c r="M59" s="56">
        <f t="shared" si="10"/>
        <v>7.759406614450646E-5</v>
      </c>
      <c r="N59" s="56">
        <f t="shared" si="10"/>
        <v>7.5977082555239467E-5</v>
      </c>
      <c r="O59" s="56">
        <f t="shared" si="10"/>
        <v>7.5110040027234908E-5</v>
      </c>
      <c r="P59" s="56">
        <f t="shared" si="10"/>
        <v>7.4242997499230349E-5</v>
      </c>
      <c r="Q59" s="56">
        <f t="shared" si="10"/>
        <v>7.337595497122579E-5</v>
      </c>
      <c r="R59" s="56">
        <f t="shared" si="10"/>
        <v>7.2508912443221231E-5</v>
      </c>
      <c r="S59" s="56">
        <f t="shared" si="10"/>
        <v>7.1641869915216671E-5</v>
      </c>
      <c r="T59" s="56">
        <f t="shared" si="10"/>
        <v>7.0774827387212112E-5</v>
      </c>
      <c r="U59" s="56">
        <f t="shared" si="10"/>
        <v>6.9907784859207553E-5</v>
      </c>
      <c r="V59" s="56">
        <f t="shared" si="10"/>
        <v>6.9040742331203007E-5</v>
      </c>
      <c r="W59" s="56">
        <f t="shared" si="10"/>
        <v>6.8173699803198123E-5</v>
      </c>
      <c r="X59" s="56">
        <f t="shared" si="10"/>
        <v>6.7306657275193564E-5</v>
      </c>
      <c r="Y59" s="56">
        <f t="shared" si="10"/>
        <v>6.6439614747189005E-5</v>
      </c>
      <c r="Z59" s="56">
        <f t="shared" si="10"/>
        <v>6.5572572219184445E-5</v>
      </c>
      <c r="AA59" s="56">
        <f t="shared" si="10"/>
        <v>6.47055296911799E-5</v>
      </c>
      <c r="AB59" s="56">
        <f t="shared" si="10"/>
        <v>6.3838487163175341E-5</v>
      </c>
      <c r="AC59" s="56">
        <f t="shared" si="10"/>
        <v>6.2971444635170781E-5</v>
      </c>
      <c r="AD59" s="56">
        <f t="shared" si="10"/>
        <v>6.2104402107166222E-5</v>
      </c>
      <c r="AE59" s="56">
        <f t="shared" si="10"/>
        <v>6.1237359579161663E-5</v>
      </c>
      <c r="AF59" s="56">
        <f t="shared" si="10"/>
        <v>6.0370317051157097E-5</v>
      </c>
      <c r="AG59" s="56">
        <f t="shared" si="10"/>
        <v>5.9503274523152538E-5</v>
      </c>
    </row>
    <row r="61" spans="1:33" x14ac:dyDescent="0.45">
      <c r="A61" s="72" t="s">
        <v>415</v>
      </c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45">
      <c r="A62" s="24" t="s">
        <v>448</v>
      </c>
    </row>
    <row r="63" spans="1:33" x14ac:dyDescent="0.45">
      <c r="A63" t="s">
        <v>446</v>
      </c>
      <c r="B63" s="121">
        <v>0.08</v>
      </c>
    </row>
    <row r="64" spans="1:33" x14ac:dyDescent="0.45">
      <c r="A64" t="s">
        <v>447</v>
      </c>
      <c r="B64" s="121">
        <v>0.25</v>
      </c>
    </row>
    <row r="67" spans="1:33" x14ac:dyDescent="0.45">
      <c r="A67" s="24" t="s">
        <v>449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45">
      <c r="A68" t="s">
        <v>452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56"/>
    </row>
    <row r="69" spans="1:33" x14ac:dyDescent="0.45">
      <c r="A69" t="s">
        <v>453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45">
      <c r="A70" t="s">
        <v>451</v>
      </c>
      <c r="B70" s="55">
        <f>'NREL EF Table 23'!D5</f>
        <v>310</v>
      </c>
      <c r="C70" s="122"/>
      <c r="D70" s="108">
        <f>'NREL EF Table 23'!D8</f>
        <v>287.51781145613165</v>
      </c>
      <c r="E70" s="108">
        <f>'NREL EF Table 23'!D11</f>
        <v>247.326626775699</v>
      </c>
      <c r="F70" s="108">
        <f>'NREL EF Table 23'!D14</f>
        <v>212.75363777446901</v>
      </c>
      <c r="G70" s="108">
        <f>'NREL EF Table 23'!D17</f>
        <v>184.45</v>
      </c>
    </row>
    <row r="72" spans="1:33" x14ac:dyDescent="0.45">
      <c r="A72" s="24" t="s">
        <v>450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45">
      <c r="A73" t="s">
        <v>456</v>
      </c>
      <c r="B73">
        <f>(TREND($C$68:$D$68,$C$67:$D$67,B$32))*(About!$A$55)</f>
        <v>18.238974531600562</v>
      </c>
      <c r="C73">
        <f>(TREND($C$68:$D$68,$C$67:$D$67,C$32))*(About!$A$55)</f>
        <v>18.238974531600562</v>
      </c>
      <c r="D73">
        <f>(TREND($D$68:$E$68,$D$67:$E$67,D$32))*(About!$A$55)</f>
        <v>18.238974531600562</v>
      </c>
      <c r="E73">
        <f>(TREND($D$68:$E$68,$D$67:$E$67,E$32))*(About!$A$55)</f>
        <v>18.238974531600562</v>
      </c>
      <c r="F73">
        <f>(TREND($D$68:$E$68,$D$67:$E$67,F$32))*(About!$A$55)</f>
        <v>18.238974531600562</v>
      </c>
      <c r="G73">
        <f>(TREND($D$68:$E$68,$D$67:$E$67,G$32))*(About!$A$55)</f>
        <v>18.238974531600562</v>
      </c>
      <c r="H73">
        <f>(TREND($D$68:$E$68,$D$67:$E$67,H$32))*(About!$A$55)</f>
        <v>18.238974531600562</v>
      </c>
      <c r="I73">
        <f>(TREND($D$68:$E$68,$D$67:$E$67,I$32))*(About!$A$55)</f>
        <v>18.238974531600562</v>
      </c>
      <c r="J73">
        <f>(TREND($D$68:$E$68,$D$67:$E$67,J$32))*(About!$A$55)</f>
        <v>18.238974531600562</v>
      </c>
      <c r="K73">
        <f>(TREND($D$68:$E$68,$D$67:$E$67,K$32))*(About!$A$55)</f>
        <v>18.238974531600562</v>
      </c>
      <c r="L73">
        <f>(TREND($D$68:$E$68,$D$67:$E$67,L$32))*(About!$A$55)</f>
        <v>18.238974531600562</v>
      </c>
      <c r="M73">
        <f>(TREND($D$68:$E$68,$D$67:$E$67,M$32))*(About!$A$55)</f>
        <v>18.238974531600562</v>
      </c>
      <c r="N73">
        <f>(TREND($E$68:$G$68,$E$67:$G$67,N$32))*(About!$A$55)</f>
        <v>18.238974531600562</v>
      </c>
      <c r="O73">
        <f>(TREND($E$68:$G$68,$E$67:$G$67,O$32))*(About!$A$55)</f>
        <v>18.238974531600562</v>
      </c>
      <c r="P73">
        <f>(TREND($E$68:$G$68,$E$67:$G$67,P$32))*(About!$A$55)</f>
        <v>18.238974531600562</v>
      </c>
      <c r="Q73">
        <f>(TREND($E$68:$G$68,$E$67:$G$67,Q$32))*(About!$A$55)</f>
        <v>18.238974531600562</v>
      </c>
      <c r="R73">
        <f>(TREND($E$68:$G$68,$E$67:$G$67,R$32))*(About!$A$55)</f>
        <v>18.238974531600562</v>
      </c>
      <c r="S73">
        <f>(TREND($E$68:$G$68,$E$67:$G$67,S$32))*(About!$A$55)</f>
        <v>18.238974531600562</v>
      </c>
      <c r="T73">
        <f>(TREND($E$68:$G$68,$E$67:$G$67,T$32))*(About!$A$55)</f>
        <v>18.238974531600562</v>
      </c>
      <c r="U73">
        <f>(TREND($E$68:$G$68,$E$67:$G$67,U$32))*(About!$A$55)</f>
        <v>18.238974531600562</v>
      </c>
      <c r="V73">
        <f>(TREND($E$68:$G$68,$E$67:$G$67,V$32))*(About!$A$55)</f>
        <v>18.238974531600562</v>
      </c>
      <c r="W73">
        <f>(TREND($E$68:$G$68,$E$67:$G$67,W$32))*(About!$A$55)</f>
        <v>18.238974531600562</v>
      </c>
      <c r="X73">
        <f>(TREND($E$68:$G$68,$E$67:$G$67,X$32))*(About!$A$55)</f>
        <v>18.238974531600562</v>
      </c>
      <c r="Y73">
        <f>(TREND($E$68:$G$68,$E$67:$G$67,Y$32))*(About!$A$55)</f>
        <v>18.238974531600562</v>
      </c>
      <c r="Z73">
        <f>(TREND($E$68:$G$68,$E$67:$G$67,Z$32))*(About!$A$55)</f>
        <v>18.238974531600562</v>
      </c>
      <c r="AA73">
        <f>(TREND($E$68:$G$68,$E$67:$G$67,AA$32))*(About!$A$55)</f>
        <v>18.238974531600562</v>
      </c>
      <c r="AB73">
        <f>(TREND($E$68:$G$68,$E$67:$G$67,AB$32))*(About!$A$55)</f>
        <v>18.238974531600562</v>
      </c>
      <c r="AC73">
        <f>(TREND($E$68:$G$68,$E$67:$G$67,AC$32))*(About!$A$55)</f>
        <v>18.238974531600562</v>
      </c>
      <c r="AD73">
        <f>(TREND($E$68:$G$68,$E$67:$G$67,AD$32))*(About!$A$55)</f>
        <v>18.238974531600562</v>
      </c>
      <c r="AE73">
        <f>(TREND($E$68:$G$68,$E$67:$G$67,AE$32))*(About!$A$55)</f>
        <v>18.238974531600562</v>
      </c>
      <c r="AF73">
        <f>(TREND($E$68:$G$68,$E$67:$G$67,AF$32))*(About!$A$55)</f>
        <v>18.238974531600562</v>
      </c>
      <c r="AG73">
        <f>(TREND($E$68:$G$68,$E$67:$G$67,AG$32))*(About!$A$55)</f>
        <v>18.238974531600562</v>
      </c>
    </row>
    <row r="74" spans="1:33" x14ac:dyDescent="0.45">
      <c r="A74" t="s">
        <v>457</v>
      </c>
      <c r="B74">
        <f>(TREND($C$69:$D$69,$C$67:$D$67,B$32))*(About!$A$55)</f>
        <v>16.235432985204525</v>
      </c>
      <c r="C74">
        <f>(TREND($C$69:$D$69,$C$67:$D$67,C$32))*(About!$A$55)</f>
        <v>16.235432985204525</v>
      </c>
      <c r="D74">
        <f>(TREND($D$69:$E$69,$D$67:$E$67,D$32))*(About!$A$55)</f>
        <v>16.235432985204525</v>
      </c>
      <c r="E74">
        <f>(TREND($D$69:$E$69,$D$67:$E$67,E$32))*(About!$A$55)</f>
        <v>16.235432985204525</v>
      </c>
      <c r="F74">
        <f>(TREND($D$69:$E$69,$D$67:$E$67,F$32))*(About!$A$55)</f>
        <v>16.235432985204525</v>
      </c>
      <c r="G74">
        <f>(TREND($D$69:$E$69,$D$67:$E$67,G$32))*(About!$A$55)</f>
        <v>16.235432985204525</v>
      </c>
      <c r="H74">
        <f>(TREND($D$69:$E$69,$D$67:$E$67,H$32))*(About!$A$55)</f>
        <v>16.235432985204525</v>
      </c>
      <c r="I74">
        <f>(TREND($D$69:$E$69,$D$67:$E$67,I$32))*(About!$A$55)</f>
        <v>16.235432985204525</v>
      </c>
      <c r="J74">
        <f>(TREND($D$69:$E$69,$D$67:$E$67,J$32))*(About!$A$55)</f>
        <v>16.235432985204525</v>
      </c>
      <c r="K74">
        <f>(TREND($D$69:$E$69,$D$67:$E$67,K$32))*(About!$A$55)</f>
        <v>16.235432985204525</v>
      </c>
      <c r="L74">
        <f>(TREND($D$69:$E$69,$D$67:$E$67,L$32))*(About!$A$55)</f>
        <v>16.235432985204525</v>
      </c>
      <c r="M74">
        <f>(TREND($D$69:$E$69,$D$67:$E$67,M$32))*(About!$A$55)</f>
        <v>16.235432985204525</v>
      </c>
      <c r="N74">
        <f>(TREND($E$69:$G$69,$E$67:$G$67,N$32))*(About!$A$55)</f>
        <v>16.235432985204525</v>
      </c>
      <c r="O74">
        <f>(TREND($E$69:$G$69,$E$67:$G$67,O$32))*(About!$A$55)</f>
        <v>16.235432985204525</v>
      </c>
      <c r="P74">
        <f>(TREND($E$69:$G$69,$E$67:$G$67,P$32))*(About!$A$55)</f>
        <v>16.235432985204525</v>
      </c>
      <c r="Q74">
        <f>(TREND($E$69:$G$69,$E$67:$G$67,Q$32))*(About!$A$55)</f>
        <v>16.235432985204525</v>
      </c>
      <c r="R74">
        <f>(TREND($E$69:$G$69,$E$67:$G$67,R$32))*(About!$A$55)</f>
        <v>16.235432985204525</v>
      </c>
      <c r="S74">
        <f>(TREND($E$69:$G$69,$E$67:$G$67,S$32))*(About!$A$55)</f>
        <v>16.235432985204525</v>
      </c>
      <c r="T74">
        <f>(TREND($E$69:$G$69,$E$67:$G$67,T$32))*(About!$A$55)</f>
        <v>16.235432985204525</v>
      </c>
      <c r="U74">
        <f>(TREND($E$69:$G$69,$E$67:$G$67,U$32))*(About!$A$55)</f>
        <v>16.235432985204525</v>
      </c>
      <c r="V74">
        <f>(TREND($E$69:$G$69,$E$67:$G$67,V$32))*(About!$A$55)</f>
        <v>16.235432985204525</v>
      </c>
      <c r="W74">
        <f>(TREND($E$69:$G$69,$E$67:$G$67,W$32))*(About!$A$55)</f>
        <v>16.235432985204525</v>
      </c>
      <c r="X74">
        <f>(TREND($E$69:$G$69,$E$67:$G$67,X$32))*(About!$A$55)</f>
        <v>16.235432985204525</v>
      </c>
      <c r="Y74">
        <f>(TREND($E$69:$G$69,$E$67:$G$67,Y$32))*(About!$A$55)</f>
        <v>16.235432985204525</v>
      </c>
      <c r="Z74">
        <f>(TREND($E$69:$G$69,$E$67:$G$67,Z$32))*(About!$A$55)</f>
        <v>16.235432985204525</v>
      </c>
      <c r="AA74">
        <f>(TREND($E$69:$G$69,$E$67:$G$67,AA$32))*(About!$A$55)</f>
        <v>16.235432985204525</v>
      </c>
      <c r="AB74">
        <f>(TREND($E$69:$G$69,$E$67:$G$67,AB$32))*(About!$A$55)</f>
        <v>16.235432985204525</v>
      </c>
      <c r="AC74">
        <f>(TREND($E$69:$G$69,$E$67:$G$67,AC$32))*(About!$A$55)</f>
        <v>16.235432985204525</v>
      </c>
      <c r="AD74">
        <f>(TREND($E$69:$G$69,$E$67:$G$67,AD$32))*(About!$A$55)</f>
        <v>16.235432985204525</v>
      </c>
      <c r="AE74">
        <f>(TREND($E$69:$G$69,$E$67:$G$67,AE$32))*(About!$A$55)</f>
        <v>16.235432985204525</v>
      </c>
      <c r="AF74">
        <f>(TREND($E$69:$G$69,$E$67:$G$67,AF$32))*(About!$A$55)</f>
        <v>16.235432985204525</v>
      </c>
      <c r="AG74">
        <f>(TREND($E$69:$G$69,$E$67:$G$67,AG$32))*(About!$A$55)</f>
        <v>16.235432985204525</v>
      </c>
    </row>
    <row r="75" spans="1:33" x14ac:dyDescent="0.45">
      <c r="A75" t="s">
        <v>458</v>
      </c>
      <c r="B75">
        <f>((B70-D70)/(B67-D67)*(B72-C72))*(About!$A$57)+C75</f>
        <v>279.34485045339261</v>
      </c>
      <c r="C75">
        <f>(TREND($D$70:$E$70,$D$67:$E$67,C$32))*(About!$A$57)</f>
        <v>275.04349624577293</v>
      </c>
      <c r="D75">
        <f>(TREND($D$70:$E$70,$D$67:$E$67,D$32))*(About!$A$57)</f>
        <v>271.19875219434124</v>
      </c>
      <c r="E75">
        <f>(TREND($D$70:$E$70,$D$67:$E$67,E$32))*(About!$A$57)</f>
        <v>267.35400814291046</v>
      </c>
      <c r="F75">
        <f>(TREND($D$70:$E$70,$D$67:$E$67,F$32))*(About!$A$57)</f>
        <v>263.50926409147877</v>
      </c>
      <c r="G75">
        <f>(TREND($D$70:$E$70,$D$67:$E$67,G$32))*(About!$A$57)</f>
        <v>259.66452004004708</v>
      </c>
      <c r="H75">
        <f>(TREND($D$70:$E$70,$D$67:$E$67,H$32))*(About!$A$57)</f>
        <v>255.81977598861545</v>
      </c>
      <c r="I75">
        <f>(TREND($D$70:$E$70,$D$67:$E$67,I$32))*(About!$A$57)</f>
        <v>251.97503193718379</v>
      </c>
      <c r="J75">
        <f>(TREND($D$70:$E$70,$D$67:$E$67,J$32))*(About!$A$57)</f>
        <v>248.1302878857521</v>
      </c>
      <c r="K75">
        <f>(TREND($D$70:$E$70,$D$67:$E$67,K$32))*(About!$A$57)</f>
        <v>244.28554383432132</v>
      </c>
      <c r="L75">
        <f>(TREND($D$70:$E$70,$D$67:$E$67,L$32))*(About!$A$57)</f>
        <v>240.44079978288966</v>
      </c>
      <c r="M75">
        <f>(TREND($D$70:$E$70,$D$67:$E$67,M$32))*(About!$A$57)</f>
        <v>236.59605573145797</v>
      </c>
      <c r="N75">
        <f>(TREND($E$70:$G$70,$E$67:$G$67,N$32))*(About!$A$57)</f>
        <v>232.58906544927183</v>
      </c>
      <c r="O75">
        <f>(TREND($E$70:$G$70,$E$67:$G$67,O$32))*(About!$A$57)</f>
        <v>229.58163311439381</v>
      </c>
      <c r="P75">
        <f>(TREND($E$70:$G$70,$E$67:$G$67,P$32))*(About!$A$57)</f>
        <v>226.57420077951667</v>
      </c>
      <c r="Q75">
        <f>(TREND($E$70:$G$70,$E$67:$G$67,Q$32))*(About!$A$57)</f>
        <v>223.56676844463868</v>
      </c>
      <c r="R75">
        <f>(TREND($E$70:$G$70,$E$67:$G$67,R$32))*(About!$A$57)</f>
        <v>220.55933610976066</v>
      </c>
      <c r="S75">
        <f>(TREND($E$70:$G$70,$E$67:$G$67,S$32))*(About!$A$57)</f>
        <v>217.55190377488353</v>
      </c>
      <c r="T75">
        <f>(TREND($E$70:$G$70,$E$67:$G$67,T$32))*(About!$A$57)</f>
        <v>214.54447144000551</v>
      </c>
      <c r="U75">
        <f>(TREND($E$70:$G$70,$E$67:$G$67,U$32))*(About!$A$57)</f>
        <v>211.53703910512749</v>
      </c>
      <c r="V75">
        <f>(TREND($E$70:$G$70,$E$67:$G$67,V$32))*(About!$A$57)</f>
        <v>208.52960677025035</v>
      </c>
      <c r="W75">
        <f>(TREND($E$70:$G$70,$E$67:$G$67,W$32))*(About!$A$57)</f>
        <v>205.52217443537236</v>
      </c>
      <c r="X75">
        <f>(TREND($E$70:$G$70,$E$67:$G$67,X$32))*(About!$A$57)</f>
        <v>202.51474210049435</v>
      </c>
      <c r="Y75">
        <f>(TREND($E$70:$G$70,$E$67:$G$67,Y$32))*(About!$A$57)</f>
        <v>199.50730976561721</v>
      </c>
      <c r="Z75">
        <f>(TREND($E$70:$G$70,$E$67:$G$67,Z$32))*(About!$A$57)</f>
        <v>196.49987743073919</v>
      </c>
      <c r="AA75">
        <f>(TREND($E$70:$G$70,$E$67:$G$67,AA$32))*(About!$A$57)</f>
        <v>193.49244509586205</v>
      </c>
      <c r="AB75">
        <f>(TREND($E$70:$G$70,$E$67:$G$67,AB$32))*(About!$A$57)</f>
        <v>190.48501276098403</v>
      </c>
      <c r="AC75">
        <f>(TREND($E$70:$G$70,$E$67:$G$67,AC$32))*(About!$A$57)</f>
        <v>187.47758042610604</v>
      </c>
      <c r="AD75">
        <f>(TREND($E$70:$G$70,$E$67:$G$67,AD$32))*(About!$A$57)</f>
        <v>184.47014809122888</v>
      </c>
      <c r="AE75">
        <f>(TREND($E$70:$G$70,$E$67:$G$67,AE$32))*(About!$A$57)</f>
        <v>181.46271575635089</v>
      </c>
      <c r="AF75">
        <f>(TREND($E$70:$G$70,$E$67:$G$67,AF$32))*(About!$A$57)</f>
        <v>178.45528342147287</v>
      </c>
      <c r="AG75">
        <f>(TREND($E$70:$G$70,$E$67:$G$67,AG$32))*(About!$A$57)</f>
        <v>175.44785108659573</v>
      </c>
    </row>
    <row r="77" spans="1:33" x14ac:dyDescent="0.45">
      <c r="A77" s="24" t="s">
        <v>433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45">
      <c r="A78" t="s">
        <v>14</v>
      </c>
      <c r="B78" s="56">
        <f>(B75-B73)/(8760*10^3*$B$64)</f>
        <v>1.1922642736154889E-4</v>
      </c>
      <c r="C78" s="56">
        <f t="shared" ref="C78:AG78" si="11">(C75-C73)/(8760*10^3*$B$64)</f>
        <v>1.1726233868227049E-4</v>
      </c>
      <c r="D78" s="56">
        <f t="shared" si="11"/>
        <v>1.1550674779120579E-4</v>
      </c>
      <c r="E78" s="56">
        <f t="shared" si="11"/>
        <v>1.1375115690014151E-4</v>
      </c>
      <c r="F78" s="56">
        <f t="shared" si="11"/>
        <v>1.1199556600907681E-4</v>
      </c>
      <c r="G78" s="56">
        <f t="shared" si="11"/>
        <v>1.1023997511801212E-4</v>
      </c>
      <c r="H78" s="56">
        <f t="shared" si="11"/>
        <v>1.0848438422694745E-4</v>
      </c>
      <c r="I78" s="56">
        <f t="shared" si="11"/>
        <v>1.0672879333588274E-4</v>
      </c>
      <c r="J78" s="56">
        <f t="shared" si="11"/>
        <v>1.0497320244481804E-4</v>
      </c>
      <c r="K78" s="56">
        <f t="shared" si="11"/>
        <v>1.0321761155375376E-4</v>
      </c>
      <c r="L78" s="56">
        <f t="shared" si="11"/>
        <v>1.0146202066268909E-4</v>
      </c>
      <c r="M78" s="56">
        <f t="shared" si="11"/>
        <v>9.9706429771624386E-5</v>
      </c>
      <c r="N78" s="56">
        <f t="shared" si="11"/>
        <v>9.787675384368551E-5</v>
      </c>
      <c r="O78" s="56">
        <f t="shared" si="11"/>
        <v>9.6503497069768613E-5</v>
      </c>
      <c r="P78" s="56">
        <f t="shared" si="11"/>
        <v>9.513024029585211E-5</v>
      </c>
      <c r="Q78" s="56">
        <f t="shared" si="11"/>
        <v>9.3756983521935228E-5</v>
      </c>
      <c r="R78" s="56">
        <f t="shared" si="11"/>
        <v>9.2383726748018305E-5</v>
      </c>
      <c r="S78" s="56">
        <f t="shared" si="11"/>
        <v>9.1010469974101802E-5</v>
      </c>
      <c r="T78" s="56">
        <f t="shared" si="11"/>
        <v>8.9637213200184919E-5</v>
      </c>
      <c r="U78" s="56">
        <f t="shared" si="11"/>
        <v>8.8263956426267996E-5</v>
      </c>
      <c r="V78" s="56">
        <f t="shared" si="11"/>
        <v>8.6890699652351493E-5</v>
      </c>
      <c r="W78" s="56">
        <f t="shared" si="11"/>
        <v>8.551744287843461E-5</v>
      </c>
      <c r="X78" s="56">
        <f t="shared" si="11"/>
        <v>8.4144186104517714E-5</v>
      </c>
      <c r="Y78" s="56">
        <f t="shared" si="11"/>
        <v>8.2770929330601211E-5</v>
      </c>
      <c r="Z78" s="56">
        <f t="shared" si="11"/>
        <v>8.1397672556684302E-5</v>
      </c>
      <c r="AA78" s="56">
        <f t="shared" si="11"/>
        <v>8.0024415782767799E-5</v>
      </c>
      <c r="AB78" s="56">
        <f t="shared" si="11"/>
        <v>7.8651159008850903E-5</v>
      </c>
      <c r="AC78" s="56">
        <f t="shared" si="11"/>
        <v>7.727790223493402E-5</v>
      </c>
      <c r="AD78" s="56">
        <f t="shared" si="11"/>
        <v>7.590464546101749E-5</v>
      </c>
      <c r="AE78" s="56">
        <f t="shared" si="11"/>
        <v>7.4531388687100594E-5</v>
      </c>
      <c r="AF78" s="56">
        <f t="shared" si="11"/>
        <v>7.3158131913183711E-5</v>
      </c>
      <c r="AG78" s="56">
        <f t="shared" si="11"/>
        <v>7.1784875139267208E-5</v>
      </c>
    </row>
    <row r="79" spans="1:33" x14ac:dyDescent="0.45">
      <c r="A79" t="s">
        <v>15</v>
      </c>
      <c r="B79" s="56">
        <f>(B75-B74)/(8760*10^3*$B$64)</f>
        <v>1.2014128651515439E-4</v>
      </c>
      <c r="C79" s="56">
        <f t="shared" ref="C79:AG79" si="12">(C75-C74)/(8760*10^3*$B$64)</f>
        <v>1.1817719783587599E-4</v>
      </c>
      <c r="D79" s="56">
        <f t="shared" si="12"/>
        <v>1.1642160694481129E-4</v>
      </c>
      <c r="E79" s="56">
        <f t="shared" si="12"/>
        <v>1.1466601605374701E-4</v>
      </c>
      <c r="F79" s="56">
        <f t="shared" si="12"/>
        <v>1.1291042516268231E-4</v>
      </c>
      <c r="G79" s="56">
        <f t="shared" si="12"/>
        <v>1.1115483427161761E-4</v>
      </c>
      <c r="H79" s="56">
        <f t="shared" si="12"/>
        <v>1.0939924338055294E-4</v>
      </c>
      <c r="I79" s="56">
        <f t="shared" si="12"/>
        <v>1.0764365248948823E-4</v>
      </c>
      <c r="J79" s="56">
        <f t="shared" si="12"/>
        <v>1.0588806159842355E-4</v>
      </c>
      <c r="K79" s="56">
        <f t="shared" si="12"/>
        <v>1.0413247070735926E-4</v>
      </c>
      <c r="L79" s="56">
        <f t="shared" si="12"/>
        <v>1.0237687981629459E-4</v>
      </c>
      <c r="M79" s="56">
        <f t="shared" si="12"/>
        <v>1.0062128892522989E-4</v>
      </c>
      <c r="N79" s="56">
        <f t="shared" si="12"/>
        <v>9.8791612997290999E-5</v>
      </c>
      <c r="O79" s="56">
        <f t="shared" si="12"/>
        <v>9.7418356223374103E-5</v>
      </c>
      <c r="P79" s="56">
        <f t="shared" si="12"/>
        <v>9.6045099449457613E-5</v>
      </c>
      <c r="Q79" s="56">
        <f t="shared" si="12"/>
        <v>9.4671842675540717E-5</v>
      </c>
      <c r="R79" s="56">
        <f t="shared" si="12"/>
        <v>9.3298585901623808E-5</v>
      </c>
      <c r="S79" s="56">
        <f t="shared" si="12"/>
        <v>9.1925329127707305E-5</v>
      </c>
      <c r="T79" s="56">
        <f t="shared" si="12"/>
        <v>9.0552072353790409E-5</v>
      </c>
      <c r="U79" s="56">
        <f t="shared" si="12"/>
        <v>8.9178815579873499E-5</v>
      </c>
      <c r="V79" s="56">
        <f t="shared" si="12"/>
        <v>8.7805558805956996E-5</v>
      </c>
      <c r="W79" s="56">
        <f t="shared" si="12"/>
        <v>8.64323020320401E-5</v>
      </c>
      <c r="X79" s="56">
        <f t="shared" si="12"/>
        <v>8.5059045258123217E-5</v>
      </c>
      <c r="Y79" s="56">
        <f t="shared" si="12"/>
        <v>8.3685788484206714E-5</v>
      </c>
      <c r="Z79" s="56">
        <f t="shared" si="12"/>
        <v>8.2312531710289791E-5</v>
      </c>
      <c r="AA79" s="56">
        <f t="shared" si="12"/>
        <v>8.0939274936373288E-5</v>
      </c>
      <c r="AB79" s="56">
        <f t="shared" si="12"/>
        <v>7.9566018162456406E-5</v>
      </c>
      <c r="AC79" s="56">
        <f t="shared" si="12"/>
        <v>7.819276138853951E-5</v>
      </c>
      <c r="AD79" s="56">
        <f t="shared" si="12"/>
        <v>7.681950461462298E-5</v>
      </c>
      <c r="AE79" s="56">
        <f t="shared" si="12"/>
        <v>7.5446247840706097E-5</v>
      </c>
      <c r="AF79" s="56">
        <f t="shared" si="12"/>
        <v>7.4072991066789201E-5</v>
      </c>
      <c r="AG79" s="56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24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6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ref="C7:AG7" si="2">C5</f>
        <v>-2.6111640907075439E-5</v>
      </c>
      <c r="D7" s="138">
        <f t="shared" si="2"/>
        <v>-2.6773115505558266E-5</v>
      </c>
      <c r="E7" s="138">
        <f t="shared" si="2"/>
        <v>-2.7498088276310893E-5</v>
      </c>
      <c r="F7" s="138">
        <f t="shared" si="2"/>
        <v>-2.8221733649981728E-5</v>
      </c>
      <c r="G7" s="138">
        <f t="shared" si="2"/>
        <v>-2.8913616872375622E-5</v>
      </c>
      <c r="H7" s="138">
        <f t="shared" si="2"/>
        <v>-2.9531299624179548E-5</v>
      </c>
      <c r="I7" s="138">
        <f t="shared" si="2"/>
        <v>-3.0054869596186513E-5</v>
      </c>
      <c r="J7" s="138">
        <f t="shared" si="2"/>
        <v>-3.0443195203742327E-5</v>
      </c>
      <c r="K7" s="138">
        <f t="shared" si="2"/>
        <v>-3.0729973448007156E-5</v>
      </c>
      <c r="L7" s="138">
        <f t="shared" si="2"/>
        <v>-3.0899886741387929E-5</v>
      </c>
      <c r="M7" s="138">
        <f t="shared" si="2"/>
        <v>-3.0942596099364805E-5</v>
      </c>
      <c r="N7" s="138">
        <f t="shared" si="2"/>
        <v>-3.1004538915808595E-5</v>
      </c>
      <c r="O7" s="138">
        <f t="shared" si="2"/>
        <v>-3.106889605591305E-5</v>
      </c>
      <c r="P7" s="138">
        <f t="shared" si="2"/>
        <v>-3.1149376292860277E-5</v>
      </c>
      <c r="Q7" s="138">
        <f t="shared" si="2"/>
        <v>-3.1231534335791589E-5</v>
      </c>
      <c r="R7" s="138">
        <f t="shared" si="2"/>
        <v>-3.1314710045884995E-5</v>
      </c>
      <c r="S7" s="138">
        <f t="shared" si="2"/>
        <v>-3.1406666998605853E-5</v>
      </c>
      <c r="T7" s="138">
        <f t="shared" si="2"/>
        <v>-3.1500247222974805E-5</v>
      </c>
      <c r="U7" s="138">
        <f t="shared" si="2"/>
        <v>-3.1604070912672359E-5</v>
      </c>
      <c r="V7" s="138">
        <f t="shared" si="2"/>
        <v>-3.1718342386511941E-5</v>
      </c>
      <c r="W7" s="138">
        <f t="shared" si="2"/>
        <v>-3.1821359694887203E-5</v>
      </c>
      <c r="X7" s="138">
        <f t="shared" si="2"/>
        <v>-3.1931146322665881E-5</v>
      </c>
      <c r="Y7" s="138">
        <f t="shared" si="2"/>
        <v>-3.2056675216235442E-5</v>
      </c>
      <c r="Z7" s="138">
        <f t="shared" si="2"/>
        <v>-3.2174507426782234E-5</v>
      </c>
      <c r="AA7" s="138">
        <f t="shared" si="2"/>
        <v>-3.227695323139177E-5</v>
      </c>
      <c r="AB7" s="138">
        <f t="shared" si="2"/>
        <v>-3.2376875891866181E-5</v>
      </c>
      <c r="AC7" s="138">
        <f t="shared" si="2"/>
        <v>-3.2448797950869271E-5</v>
      </c>
      <c r="AD7" s="138">
        <f t="shared" si="2"/>
        <v>-3.2513798727944189E-5</v>
      </c>
      <c r="AE7" s="138">
        <f t="shared" si="2"/>
        <v>-3.2575079302141154E-5</v>
      </c>
      <c r="AF7" s="138">
        <f t="shared" si="2"/>
        <v>-3.2628534442510931E-5</v>
      </c>
      <c r="AG7" s="138">
        <f t="shared" si="2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3">C5</f>
        <v>-2.6111640907075439E-5</v>
      </c>
      <c r="D8" s="138">
        <f t="shared" si="3"/>
        <v>-2.6773115505558266E-5</v>
      </c>
      <c r="E8" s="138">
        <f t="shared" si="3"/>
        <v>-2.7498088276310893E-5</v>
      </c>
      <c r="F8" s="138">
        <f t="shared" si="3"/>
        <v>-2.8221733649981728E-5</v>
      </c>
      <c r="G8" s="138">
        <f t="shared" si="3"/>
        <v>-2.8913616872375622E-5</v>
      </c>
      <c r="H8" s="138">
        <f t="shared" si="3"/>
        <v>-2.9531299624179548E-5</v>
      </c>
      <c r="I8" s="138">
        <f t="shared" si="3"/>
        <v>-3.0054869596186513E-5</v>
      </c>
      <c r="J8" s="138">
        <f t="shared" si="3"/>
        <v>-3.0443195203742327E-5</v>
      </c>
      <c r="K8" s="138">
        <f t="shared" si="3"/>
        <v>-3.0729973448007156E-5</v>
      </c>
      <c r="L8" s="138">
        <f t="shared" si="3"/>
        <v>-3.0899886741387929E-5</v>
      </c>
      <c r="M8" s="138">
        <f t="shared" si="3"/>
        <v>-3.0942596099364805E-5</v>
      </c>
      <c r="N8" s="138">
        <f t="shared" si="3"/>
        <v>-3.1004538915808595E-5</v>
      </c>
      <c r="O8" s="138">
        <f t="shared" si="3"/>
        <v>-3.106889605591305E-5</v>
      </c>
      <c r="P8" s="138">
        <f t="shared" si="3"/>
        <v>-3.1149376292860277E-5</v>
      </c>
      <c r="Q8" s="138">
        <f t="shared" si="3"/>
        <v>-3.1231534335791589E-5</v>
      </c>
      <c r="R8" s="138">
        <f t="shared" si="3"/>
        <v>-3.1314710045884995E-5</v>
      </c>
      <c r="S8" s="138">
        <f t="shared" si="3"/>
        <v>-3.1406666998605853E-5</v>
      </c>
      <c r="T8" s="138">
        <f t="shared" si="3"/>
        <v>-3.1500247222974805E-5</v>
      </c>
      <c r="U8" s="138">
        <f t="shared" si="3"/>
        <v>-3.1604070912672359E-5</v>
      </c>
      <c r="V8" s="138">
        <f t="shared" si="3"/>
        <v>-3.1718342386511941E-5</v>
      </c>
      <c r="W8" s="138">
        <f t="shared" si="3"/>
        <v>-3.1821359694887203E-5</v>
      </c>
      <c r="X8" s="138">
        <f t="shared" si="3"/>
        <v>-3.1931146322665881E-5</v>
      </c>
      <c r="Y8" s="138">
        <f t="shared" si="3"/>
        <v>-3.2056675216235442E-5</v>
      </c>
      <c r="Z8" s="138">
        <f t="shared" si="3"/>
        <v>-3.2174507426782234E-5</v>
      </c>
      <c r="AA8" s="138">
        <f t="shared" si="3"/>
        <v>-3.227695323139177E-5</v>
      </c>
      <c r="AB8" s="138">
        <f t="shared" si="3"/>
        <v>-3.2376875891866181E-5</v>
      </c>
      <c r="AC8" s="138">
        <f t="shared" si="3"/>
        <v>-3.2448797950869271E-5</v>
      </c>
      <c r="AD8" s="138">
        <f t="shared" si="3"/>
        <v>-3.2513798727944189E-5</v>
      </c>
      <c r="AE8" s="138">
        <f t="shared" si="3"/>
        <v>-3.2575079302141154E-5</v>
      </c>
      <c r="AF8" s="138">
        <f t="shared" si="3"/>
        <v>-3.2628534442510931E-5</v>
      </c>
      <c r="AG8" s="138">
        <f t="shared" si="3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4">C5</f>
        <v>-2.6111640907075439E-5</v>
      </c>
      <c r="D9" s="138">
        <f t="shared" si="4"/>
        <v>-2.6773115505558266E-5</v>
      </c>
      <c r="E9" s="138">
        <f t="shared" si="4"/>
        <v>-2.7498088276310893E-5</v>
      </c>
      <c r="F9" s="138">
        <f t="shared" si="4"/>
        <v>-2.8221733649981728E-5</v>
      </c>
      <c r="G9" s="138">
        <f t="shared" si="4"/>
        <v>-2.8913616872375622E-5</v>
      </c>
      <c r="H9" s="138">
        <f t="shared" si="4"/>
        <v>-2.9531299624179548E-5</v>
      </c>
      <c r="I9" s="138">
        <f t="shared" si="4"/>
        <v>-3.0054869596186513E-5</v>
      </c>
      <c r="J9" s="138">
        <f t="shared" si="4"/>
        <v>-3.0443195203742327E-5</v>
      </c>
      <c r="K9" s="138">
        <f t="shared" si="4"/>
        <v>-3.0729973448007156E-5</v>
      </c>
      <c r="L9" s="138">
        <f t="shared" si="4"/>
        <v>-3.0899886741387929E-5</v>
      </c>
      <c r="M9" s="138">
        <f t="shared" si="4"/>
        <v>-3.0942596099364805E-5</v>
      </c>
      <c r="N9" s="138">
        <f t="shared" si="4"/>
        <v>-3.1004538915808595E-5</v>
      </c>
      <c r="O9" s="138">
        <f t="shared" si="4"/>
        <v>-3.106889605591305E-5</v>
      </c>
      <c r="P9" s="138">
        <f t="shared" si="4"/>
        <v>-3.1149376292860277E-5</v>
      </c>
      <c r="Q9" s="138">
        <f t="shared" si="4"/>
        <v>-3.1231534335791589E-5</v>
      </c>
      <c r="R9" s="138">
        <f t="shared" si="4"/>
        <v>-3.1314710045884995E-5</v>
      </c>
      <c r="S9" s="138">
        <f t="shared" si="4"/>
        <v>-3.1406666998605853E-5</v>
      </c>
      <c r="T9" s="138">
        <f t="shared" si="4"/>
        <v>-3.1500247222974805E-5</v>
      </c>
      <c r="U9" s="138">
        <f t="shared" si="4"/>
        <v>-3.1604070912672359E-5</v>
      </c>
      <c r="V9" s="138">
        <f t="shared" si="4"/>
        <v>-3.1718342386511941E-5</v>
      </c>
      <c r="W9" s="138">
        <f t="shared" si="4"/>
        <v>-3.1821359694887203E-5</v>
      </c>
      <c r="X9" s="138">
        <f t="shared" si="4"/>
        <v>-3.1931146322665881E-5</v>
      </c>
      <c r="Y9" s="138">
        <f t="shared" si="4"/>
        <v>-3.2056675216235442E-5</v>
      </c>
      <c r="Z9" s="138">
        <f t="shared" si="4"/>
        <v>-3.2174507426782234E-5</v>
      </c>
      <c r="AA9" s="138">
        <f t="shared" si="4"/>
        <v>-3.227695323139177E-5</v>
      </c>
      <c r="AB9" s="138">
        <f t="shared" si="4"/>
        <v>-3.2376875891866181E-5</v>
      </c>
      <c r="AC9" s="138">
        <f t="shared" si="4"/>
        <v>-3.2448797950869271E-5</v>
      </c>
      <c r="AD9" s="138">
        <f t="shared" si="4"/>
        <v>-3.2513798727944189E-5</v>
      </c>
      <c r="AE9" s="138">
        <f t="shared" si="4"/>
        <v>-3.2575079302141154E-5</v>
      </c>
      <c r="AF9" s="138">
        <f t="shared" si="4"/>
        <v>-3.2628534442510931E-5</v>
      </c>
      <c r="AG9" s="138">
        <f t="shared" si="4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5">C4</f>
        <v>8.9333930412989268E-6</v>
      </c>
      <c r="D10" s="138">
        <f t="shared" si="5"/>
        <v>8.9966228384819292E-6</v>
      </c>
      <c r="E10" s="138">
        <f t="shared" si="5"/>
        <v>9.0538883761452196E-6</v>
      </c>
      <c r="F10" s="138">
        <f t="shared" si="5"/>
        <v>9.1062519627005161E-6</v>
      </c>
      <c r="G10" s="138">
        <f t="shared" si="5"/>
        <v>9.1519751376449763E-6</v>
      </c>
      <c r="H10" s="138">
        <f t="shared" si="5"/>
        <v>9.1999843545695956E-6</v>
      </c>
      <c r="I10" s="138">
        <f t="shared" si="5"/>
        <v>9.2506523453974588E-6</v>
      </c>
      <c r="J10" s="138">
        <f t="shared" si="5"/>
        <v>9.2971009346339191E-6</v>
      </c>
      <c r="K10" s="138">
        <f t="shared" si="5"/>
        <v>9.3313265962439957E-6</v>
      </c>
      <c r="L10" s="138">
        <f t="shared" si="5"/>
        <v>9.3507288742925512E-6</v>
      </c>
      <c r="M10" s="138">
        <f t="shared" si="5"/>
        <v>9.3787987215213757E-6</v>
      </c>
      <c r="N10" s="138">
        <f t="shared" si="5"/>
        <v>9.3998301501655954E-6</v>
      </c>
      <c r="O10" s="138">
        <f t="shared" si="5"/>
        <v>9.4145241556252686E-6</v>
      </c>
      <c r="P10" s="138">
        <f t="shared" si="5"/>
        <v>9.4320931389955231E-6</v>
      </c>
      <c r="Q10" s="138">
        <f t="shared" si="5"/>
        <v>9.4520917635075713E-6</v>
      </c>
      <c r="R10" s="138">
        <f t="shared" si="5"/>
        <v>9.4696190060932537E-6</v>
      </c>
      <c r="S10" s="138">
        <f t="shared" si="5"/>
        <v>9.4844932570438467E-6</v>
      </c>
      <c r="T10" s="138">
        <f t="shared" si="5"/>
        <v>9.5039215793175283E-6</v>
      </c>
      <c r="U10" s="138">
        <f t="shared" si="5"/>
        <v>9.5268041679812915E-6</v>
      </c>
      <c r="V10" s="138">
        <f t="shared" si="5"/>
        <v>9.55113901180671E-6</v>
      </c>
      <c r="W10" s="138">
        <f t="shared" si="5"/>
        <v>9.5750265520168792E-6</v>
      </c>
      <c r="X10" s="138">
        <f t="shared" si="5"/>
        <v>9.5995646535010894E-6</v>
      </c>
      <c r="Y10" s="138">
        <f t="shared" si="5"/>
        <v>9.6234686761355165E-6</v>
      </c>
      <c r="Z10" s="138">
        <f t="shared" si="5"/>
        <v>9.6457186718518215E-6</v>
      </c>
      <c r="AA10" s="138">
        <f t="shared" si="5"/>
        <v>9.6648907051023047E-6</v>
      </c>
      <c r="AB10" s="138">
        <f t="shared" si="5"/>
        <v>9.6826388597668374E-6</v>
      </c>
      <c r="AC10" s="138">
        <f t="shared" si="5"/>
        <v>9.6985010055555297E-6</v>
      </c>
      <c r="AD10" s="138">
        <f t="shared" si="5"/>
        <v>9.7135897661811295E-6</v>
      </c>
      <c r="AE10" s="138">
        <f t="shared" si="5"/>
        <v>9.7257704425874617E-6</v>
      </c>
      <c r="AF10" s="138">
        <f t="shared" si="5"/>
        <v>9.7371839345922294E-6</v>
      </c>
      <c r="AG10" s="138">
        <f t="shared" si="5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6">C4</f>
        <v>8.9333930412989268E-6</v>
      </c>
      <c r="D11" s="138">
        <f t="shared" si="6"/>
        <v>8.9966228384819292E-6</v>
      </c>
      <c r="E11" s="138">
        <f t="shared" si="6"/>
        <v>9.0538883761452196E-6</v>
      </c>
      <c r="F11" s="138">
        <f t="shared" si="6"/>
        <v>9.1062519627005161E-6</v>
      </c>
      <c r="G11" s="138">
        <f t="shared" si="6"/>
        <v>9.1519751376449763E-6</v>
      </c>
      <c r="H11" s="138">
        <f t="shared" si="6"/>
        <v>9.1999843545695956E-6</v>
      </c>
      <c r="I11" s="138">
        <f t="shared" si="6"/>
        <v>9.2506523453974588E-6</v>
      </c>
      <c r="J11" s="138">
        <f t="shared" si="6"/>
        <v>9.2971009346339191E-6</v>
      </c>
      <c r="K11" s="138">
        <f t="shared" si="6"/>
        <v>9.3313265962439957E-6</v>
      </c>
      <c r="L11" s="138">
        <f t="shared" si="6"/>
        <v>9.3507288742925512E-6</v>
      </c>
      <c r="M11" s="138">
        <f t="shared" si="6"/>
        <v>9.3787987215213757E-6</v>
      </c>
      <c r="N11" s="138">
        <f t="shared" si="6"/>
        <v>9.3998301501655954E-6</v>
      </c>
      <c r="O11" s="138">
        <f t="shared" si="6"/>
        <v>9.4145241556252686E-6</v>
      </c>
      <c r="P11" s="138">
        <f t="shared" si="6"/>
        <v>9.4320931389955231E-6</v>
      </c>
      <c r="Q11" s="138">
        <f t="shared" si="6"/>
        <v>9.4520917635075713E-6</v>
      </c>
      <c r="R11" s="138">
        <f t="shared" si="6"/>
        <v>9.4696190060932537E-6</v>
      </c>
      <c r="S11" s="138">
        <f t="shared" si="6"/>
        <v>9.4844932570438467E-6</v>
      </c>
      <c r="T11" s="138">
        <f t="shared" si="6"/>
        <v>9.5039215793175283E-6</v>
      </c>
      <c r="U11" s="138">
        <f t="shared" si="6"/>
        <v>9.5268041679812915E-6</v>
      </c>
      <c r="V11" s="138">
        <f t="shared" si="6"/>
        <v>9.55113901180671E-6</v>
      </c>
      <c r="W11" s="138">
        <f t="shared" si="6"/>
        <v>9.5750265520168792E-6</v>
      </c>
      <c r="X11" s="138">
        <f t="shared" si="6"/>
        <v>9.5995646535010894E-6</v>
      </c>
      <c r="Y11" s="138">
        <f t="shared" si="6"/>
        <v>9.6234686761355165E-6</v>
      </c>
      <c r="Z11" s="138">
        <f t="shared" si="6"/>
        <v>9.6457186718518215E-6</v>
      </c>
      <c r="AA11" s="138">
        <f t="shared" si="6"/>
        <v>9.6648907051023047E-6</v>
      </c>
      <c r="AB11" s="138">
        <f t="shared" si="6"/>
        <v>9.6826388597668374E-6</v>
      </c>
      <c r="AC11" s="138">
        <f t="shared" si="6"/>
        <v>9.6985010055555297E-6</v>
      </c>
      <c r="AD11" s="138">
        <f t="shared" si="6"/>
        <v>9.7135897661811295E-6</v>
      </c>
      <c r="AE11" s="138">
        <f t="shared" si="6"/>
        <v>9.7257704425874617E-6</v>
      </c>
      <c r="AF11" s="138">
        <f t="shared" si="6"/>
        <v>9.7371839345922294E-6</v>
      </c>
      <c r="AG11" s="138">
        <f t="shared" si="6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Minshu Deng</cp:lastModifiedBy>
  <dcterms:created xsi:type="dcterms:W3CDTF">2020-08-26T21:37:25Z</dcterms:created>
  <dcterms:modified xsi:type="dcterms:W3CDTF">2021-03-11T22:12:16Z</dcterms:modified>
</cp:coreProperties>
</file>