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ry Francis Swint\Vensim\eps-eu\InputData\trans\BCDTRtSY\"/>
    </mc:Choice>
  </mc:AlternateContent>
  <xr:revisionPtr revIDLastSave="0" documentId="13_ncr:1_{A5CB6B1C-DA38-4CA5-A475-8D336914E69A}" xr6:coauthVersionLast="47" xr6:coauthVersionMax="47" xr10:uidLastSave="{00000000-0000-0000-0000-000000000000}"/>
  <bookViews>
    <workbookView xWindow="-120" yWindow="-120" windowWidth="29040" windowHeight="15720" firstSheet="1" activeTab="6" xr2:uid="{16D304A3-D589-438E-BF59-57940106F8D2}"/>
  </bookViews>
  <sheets>
    <sheet name="About" sheetId="1" r:id="rId1"/>
    <sheet name="REF2020" sheetId="6" r:id="rId2"/>
    <sheet name="Potencia - Activity" sheetId="2" r:id="rId3"/>
    <sheet name="Fit for 55" sheetId="8" r:id="rId4"/>
    <sheet name="OECD" sheetId="10" r:id="rId5"/>
    <sheet name="Comparison - passenger" sheetId="7" r:id="rId6"/>
    <sheet name="Comparison - Freight" sheetId="11" r:id="rId7"/>
    <sheet name="BCDTRtSY-psgr" sheetId="4" r:id="rId8"/>
    <sheet name="BCDTRtSY-frgt" sheetId="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11" l="1"/>
  <c r="E32" i="11"/>
  <c r="F32" i="11"/>
  <c r="G32" i="11"/>
  <c r="H32" i="11"/>
  <c r="I32"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C18" i="11"/>
  <c r="F15" i="6"/>
  <c r="C32" i="11" s="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6"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8" i="11"/>
  <c r="D39" i="11"/>
  <c r="G40" i="11"/>
  <c r="D41" i="11"/>
  <c r="F37" i="11"/>
  <c r="I41" i="11"/>
  <c r="E41" i="11"/>
  <c r="H41" i="11"/>
  <c r="C40" i="11"/>
  <c r="G37" i="11"/>
  <c r="D37" i="11"/>
  <c r="G39" i="11"/>
  <c r="G36" i="11"/>
  <c r="F40" i="11"/>
  <c r="I37" i="11"/>
  <c r="H40" i="11"/>
  <c r="D36" i="11"/>
  <c r="C39" i="11"/>
  <c r="G41" i="11"/>
  <c r="E40" i="11"/>
  <c r="E37" i="11"/>
  <c r="G38"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F6" i="6"/>
  <c r="C75" i="7" s="1"/>
  <c r="F7" i="6"/>
  <c r="F8" i="6"/>
  <c r="C79" i="7" s="1"/>
  <c r="F9" i="6"/>
  <c r="C77" i="7" s="1"/>
  <c r="F10" i="6"/>
  <c r="F11" i="6"/>
  <c r="F12" i="6"/>
  <c r="F13" i="6"/>
  <c r="C28" i="11" s="1"/>
  <c r="F14" i="6"/>
  <c r="C31" i="11" s="1"/>
  <c r="C44" i="11" s="1"/>
  <c r="F16" i="6"/>
  <c r="F18" i="6"/>
  <c r="F19" i="6"/>
  <c r="F20" i="6"/>
  <c r="F21" i="6"/>
  <c r="F22" i="6"/>
  <c r="F23" i="6"/>
  <c r="F24" i="6"/>
  <c r="F25" i="6"/>
  <c r="F26" i="6"/>
  <c r="F27" i="6"/>
  <c r="F28" i="6"/>
  <c r="F29" i="6"/>
  <c r="F30" i="6"/>
  <c r="F32" i="6"/>
  <c r="F33" i="6"/>
  <c r="F34" i="6"/>
  <c r="F36" i="6"/>
  <c r="F37" i="6"/>
  <c r="F5" i="6"/>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C87" i="7" s="1"/>
  <c r="D2" i="7"/>
  <c r="E37" i="7"/>
  <c r="H37" i="7"/>
  <c r="D29" i="7"/>
  <c r="C36" i="7"/>
  <c r="H36" i="7"/>
  <c r="E28" i="7"/>
  <c r="D36" i="7"/>
  <c r="D41" i="7"/>
  <c r="I6" i="7"/>
  <c r="E6" i="7"/>
  <c r="C6" i="7"/>
  <c r="C56" i="7" s="1"/>
  <c r="D6" i="7"/>
  <c r="F6" i="7"/>
  <c r="G6" i="7"/>
  <c r="H6" i="7"/>
  <c r="D28" i="7"/>
  <c r="G36" i="7"/>
  <c r="H41" i="7"/>
  <c r="I4" i="7"/>
  <c r="C4" i="7"/>
  <c r="C54" i="7" s="1"/>
  <c r="C10" i="7"/>
  <c r="E4" i="7"/>
  <c r="F4" i="7"/>
  <c r="G4" i="7"/>
  <c r="H4" i="7"/>
  <c r="D4" i="7"/>
  <c r="E27" i="7"/>
  <c r="F36" i="7"/>
  <c r="G41" i="7"/>
  <c r="C4" i="11"/>
  <c r="I4" i="11"/>
  <c r="E4" i="11"/>
  <c r="G4" i="11"/>
  <c r="D4" i="11"/>
  <c r="H4" i="11"/>
  <c r="F4" i="11"/>
  <c r="I5" i="7"/>
  <c r="C7" i="7"/>
  <c r="C57" i="7" s="1"/>
  <c r="E7" i="7"/>
  <c r="E3" i="7"/>
  <c r="C90" i="7"/>
  <c r="D77" i="7"/>
  <c r="D90" i="7" s="1"/>
  <c r="F2" i="7"/>
  <c r="E39" i="7"/>
  <c r="C92" i="7"/>
  <c r="D79" i="7"/>
  <c r="D92" i="7" s="1"/>
  <c r="E2" i="7"/>
  <c r="D3" i="7"/>
  <c r="C5" i="7"/>
  <c r="C55" i="7" s="1"/>
  <c r="D7" i="7"/>
  <c r="C30" i="7"/>
  <c r="H5" i="7"/>
  <c r="E32" i="7"/>
  <c r="C29" i="11"/>
  <c r="C2" i="7"/>
  <c r="C52" i="7" s="1"/>
  <c r="I3" i="7"/>
  <c r="I7" i="7"/>
  <c r="G5" i="7"/>
  <c r="D27" i="7"/>
  <c r="D39" i="7"/>
  <c r="F41" i="7"/>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D74" i="7" l="1"/>
  <c r="D87" i="7" s="1"/>
  <c r="F7" i="4"/>
  <c r="D7" i="4" s="1"/>
  <c r="E57" i="7"/>
  <c r="AE5" i="4"/>
  <c r="H55" i="7"/>
  <c r="C9" i="7"/>
  <c r="I9" i="7"/>
  <c r="F9" i="7"/>
  <c r="E9" i="7"/>
  <c r="H9" i="7"/>
  <c r="D9" i="7"/>
  <c r="G9" i="7"/>
  <c r="U2" i="4"/>
  <c r="G52" i="7"/>
  <c r="U3" i="4"/>
  <c r="G53" i="7"/>
  <c r="AE2" i="4"/>
  <c r="H52" i="7"/>
  <c r="F3" i="4"/>
  <c r="C3" i="4" s="1"/>
  <c r="E53" i="7"/>
  <c r="U5" i="4"/>
  <c r="G55" i="7"/>
  <c r="K2" i="4"/>
  <c r="F52" i="7"/>
  <c r="F4" i="4"/>
  <c r="E4" i="4" s="1"/>
  <c r="E54" i="7"/>
  <c r="C59" i="7"/>
  <c r="AE7" i="4"/>
  <c r="H57" i="7"/>
  <c r="U7" i="4"/>
  <c r="G57" i="7"/>
  <c r="AE4" i="4"/>
  <c r="H54" i="7"/>
  <c r="AE3" i="4"/>
  <c r="H53" i="7"/>
  <c r="K3" i="4"/>
  <c r="F53" i="7"/>
  <c r="U4" i="4"/>
  <c r="G54" i="7"/>
  <c r="F5" i="4"/>
  <c r="E5" i="4" s="1"/>
  <c r="E55" i="7"/>
  <c r="K7" i="4"/>
  <c r="I7" i="4" s="1"/>
  <c r="F57" i="7"/>
  <c r="E52" i="7"/>
  <c r="F2" i="4"/>
  <c r="C76" i="7"/>
  <c r="K5" i="4"/>
  <c r="F55" i="7"/>
  <c r="K4" i="4"/>
  <c r="F54" i="7"/>
  <c r="C43" i="11"/>
  <c r="C3" i="11" s="1"/>
  <c r="B3" i="5" s="1"/>
  <c r="C42" i="11" a="1"/>
  <c r="C42" i="11" s="1"/>
  <c r="C2" i="11" s="1"/>
  <c r="B2" i="5" s="1"/>
  <c r="D45" i="11" a="1"/>
  <c r="D45" i="11" s="1"/>
  <c r="G59" i="7"/>
  <c r="H62" i="7"/>
  <c r="G62" i="7"/>
  <c r="H61" i="7"/>
  <c r="F58" i="7"/>
  <c r="F61" i="7"/>
  <c r="E58" i="7"/>
  <c r="G61" i="7"/>
  <c r="D62" i="7"/>
  <c r="C58" i="7"/>
  <c r="G60" i="7"/>
  <c r="F63" i="7"/>
  <c r="D60" i="7"/>
  <c r="E62" i="7"/>
  <c r="E59" i="7"/>
  <c r="H59" i="7"/>
  <c r="D59" i="7"/>
  <c r="E60" i="7"/>
  <c r="D58" i="7"/>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D46" i="11"/>
  <c r="C46" i="11"/>
  <c r="C6" i="11" s="1"/>
  <c r="B6" i="5" s="1"/>
  <c r="F42" i="11"/>
  <c r="D47" i="11"/>
  <c r="I46" i="11"/>
  <c r="C45" i="11"/>
  <c r="C5" i="11" s="1"/>
  <c r="B5" i="5" s="1"/>
  <c r="D61" i="7"/>
  <c r="F59" i="7"/>
  <c r="G58" i="7"/>
  <c r="H63" i="7"/>
  <c r="C62" i="7"/>
  <c r="H60" i="7"/>
  <c r="C63" i="7"/>
  <c r="D63" i="7"/>
  <c r="F62" i="7"/>
  <c r="E61" i="7"/>
  <c r="C60" i="7"/>
  <c r="C61" i="7"/>
  <c r="H58" i="7"/>
  <c r="F60" i="7"/>
  <c r="J7" i="4" l="1"/>
  <c r="G7" i="4"/>
  <c r="H7" i="4"/>
  <c r="R3" i="4"/>
  <c r="P2" i="4"/>
  <c r="AA2" i="4"/>
  <c r="AB3" i="4"/>
  <c r="S7" i="4"/>
  <c r="P3" i="4"/>
  <c r="V3" i="4"/>
  <c r="N2" i="4"/>
  <c r="Z5" i="4"/>
  <c r="P5" i="4"/>
  <c r="Y2" i="4"/>
  <c r="Q7" i="4"/>
  <c r="S2" i="4"/>
  <c r="X7" i="4"/>
  <c r="V7" i="4"/>
  <c r="Q2" i="4"/>
  <c r="AA7" i="4"/>
  <c r="L2" i="4"/>
  <c r="AB7" i="4"/>
  <c r="Z7" i="4"/>
  <c r="AD7" i="4"/>
  <c r="AC7" i="4"/>
  <c r="Y7" i="4"/>
  <c r="W7" i="4"/>
  <c r="L7" i="4"/>
  <c r="N7" i="4"/>
  <c r="R7" i="4"/>
  <c r="O7" i="4"/>
  <c r="P7" i="4"/>
  <c r="T7" i="4"/>
  <c r="M7" i="4"/>
  <c r="AC5" i="4"/>
  <c r="AB5" i="4"/>
  <c r="E3" i="4"/>
  <c r="AA5" i="4"/>
  <c r="Y5" i="4"/>
  <c r="I3" i="4"/>
  <c r="L5" i="4"/>
  <c r="X5" i="4"/>
  <c r="W5" i="4"/>
  <c r="C7" i="4"/>
  <c r="I2" i="4"/>
  <c r="AD5" i="4"/>
  <c r="G3" i="4"/>
  <c r="V5" i="4"/>
  <c r="E7" i="4"/>
  <c r="G2" i="4"/>
  <c r="N4" i="4"/>
  <c r="H2" i="4"/>
  <c r="Q5" i="4"/>
  <c r="O5" i="4"/>
  <c r="AB4" i="4"/>
  <c r="D6" i="11"/>
  <c r="F6" i="5" s="1"/>
  <c r="E6" i="5" s="1"/>
  <c r="D3" i="11"/>
  <c r="F3" i="5" s="1"/>
  <c r="C3" i="5" s="1"/>
  <c r="E3" i="11"/>
  <c r="K3" i="5" s="1"/>
  <c r="D4" i="4"/>
  <c r="W3" i="4"/>
  <c r="D3" i="4"/>
  <c r="O4" i="4"/>
  <c r="AD4" i="4"/>
  <c r="AA4" i="4"/>
  <c r="F3" i="11"/>
  <c r="G3" i="11"/>
  <c r="U3" i="5" s="1"/>
  <c r="H3" i="11"/>
  <c r="G2" i="11"/>
  <c r="U2" i="5" s="1"/>
  <c r="I2" i="11"/>
  <c r="AE2" i="5" s="1"/>
  <c r="I3" i="11"/>
  <c r="AE3" i="5" s="1"/>
  <c r="V2" i="4"/>
  <c r="AC2" i="4"/>
  <c r="S4" i="4"/>
  <c r="C4" i="4"/>
  <c r="W2" i="4"/>
  <c r="V4" i="4"/>
  <c r="H5" i="4"/>
  <c r="T2" i="4"/>
  <c r="AD2" i="4"/>
  <c r="D5" i="4"/>
  <c r="S5" i="4"/>
  <c r="AD3" i="4"/>
  <c r="D76" i="7"/>
  <c r="D89" i="7" s="1"/>
  <c r="C89" i="7"/>
  <c r="W4" i="4"/>
  <c r="C5" i="4"/>
  <c r="J4" i="4"/>
  <c r="L4" i="4"/>
  <c r="Y4" i="4"/>
  <c r="H4" i="4"/>
  <c r="R4" i="4"/>
  <c r="AC4" i="4"/>
  <c r="J5" i="4"/>
  <c r="M2" i="4"/>
  <c r="Z2" i="4"/>
  <c r="N5" i="4"/>
  <c r="C2" i="4"/>
  <c r="E2" i="4"/>
  <c r="D2"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K2" i="5" s="1"/>
  <c r="H2" i="11"/>
  <c r="D2" i="11"/>
  <c r="F2" i="5" s="1"/>
  <c r="F5" i="11"/>
  <c r="F2" i="11"/>
  <c r="I5" i="11"/>
  <c r="AE5" i="5" s="1"/>
  <c r="H5" i="11"/>
  <c r="I6" i="11"/>
  <c r="AE6" i="5" s="1"/>
  <c r="E6" i="11"/>
  <c r="K6" i="5" s="1"/>
  <c r="F6" i="11"/>
  <c r="G5" i="11"/>
  <c r="U5" i="5" s="1"/>
  <c r="G6" i="11"/>
  <c r="U6" i="5" s="1"/>
  <c r="D5" i="11"/>
  <c r="F5" i="5" s="1"/>
  <c r="E5" i="5" s="1"/>
  <c r="H6" i="11"/>
  <c r="E5" i="11"/>
  <c r="K5" i="5" s="1"/>
  <c r="D57" i="7"/>
  <c r="D53" i="7"/>
  <c r="D55" i="7"/>
  <c r="D52" i="7"/>
  <c r="D5" i="5" l="1"/>
  <c r="C5" i="5"/>
  <c r="D3" i="5"/>
  <c r="S2" i="5"/>
  <c r="D6" i="5"/>
  <c r="C6" i="5"/>
  <c r="Q6" i="5"/>
  <c r="E3" i="5"/>
  <c r="O6" i="5"/>
  <c r="S6" i="5"/>
  <c r="T6" i="5"/>
  <c r="M6" i="5"/>
  <c r="P6" i="5"/>
  <c r="R6" i="5"/>
  <c r="N6" i="5"/>
  <c r="L6" i="5"/>
  <c r="X2" i="5"/>
  <c r="Y2" i="5"/>
  <c r="V2" i="5"/>
  <c r="AB2" i="5"/>
  <c r="AA2" i="5"/>
  <c r="AC2" i="5"/>
  <c r="Z2" i="5"/>
  <c r="AD2" i="5"/>
  <c r="W2" i="5"/>
  <c r="L2" i="5"/>
  <c r="AB5" i="5"/>
  <c r="X5" i="5"/>
  <c r="AA5" i="5"/>
  <c r="Y5" i="5"/>
  <c r="W5" i="5"/>
  <c r="Z5" i="5"/>
  <c r="AC5" i="5"/>
  <c r="AD5" i="5"/>
  <c r="V5" i="5"/>
  <c r="M5" i="5"/>
  <c r="Q5" i="5"/>
  <c r="N5" i="5"/>
  <c r="R5" i="5"/>
  <c r="S5" i="5"/>
  <c r="T5" i="5"/>
  <c r="O5" i="5"/>
  <c r="P5" i="5"/>
  <c r="L5" i="5"/>
  <c r="J5" i="5"/>
  <c r="G5" i="5"/>
  <c r="H5" i="5"/>
  <c r="I5" i="5"/>
  <c r="G2" i="5"/>
  <c r="H2" i="5"/>
  <c r="I2" i="5"/>
  <c r="J2" i="5"/>
  <c r="AA6" i="5"/>
  <c r="V6" i="5"/>
  <c r="AD6" i="5"/>
  <c r="Z6" i="5"/>
  <c r="Y6" i="5"/>
  <c r="X6" i="5"/>
  <c r="W6" i="5"/>
  <c r="AC6" i="5"/>
  <c r="AB6" i="5"/>
  <c r="P2" i="5"/>
  <c r="N2" i="5"/>
  <c r="C2" i="5"/>
  <c r="E2" i="5"/>
  <c r="D2" i="5"/>
  <c r="R2" i="5"/>
  <c r="O2" i="5"/>
  <c r="AD3" i="5"/>
  <c r="AA3" i="5"/>
  <c r="X3" i="5"/>
  <c r="W3" i="5"/>
  <c r="Z3" i="5"/>
  <c r="Y3" i="5"/>
  <c r="V3" i="5"/>
  <c r="AB3" i="5"/>
  <c r="AC3" i="5"/>
  <c r="I3" i="5"/>
  <c r="J3" i="5"/>
  <c r="G3" i="5"/>
  <c r="H3" i="5"/>
  <c r="Q2" i="5"/>
  <c r="M2" i="5"/>
  <c r="J6" i="5"/>
  <c r="G6" i="5"/>
  <c r="H6" i="5"/>
  <c r="I6" i="5"/>
  <c r="T2" i="5"/>
  <c r="N3" i="5"/>
  <c r="R3" i="5"/>
  <c r="M3" i="5"/>
  <c r="L3" i="5"/>
  <c r="Q3" i="5"/>
  <c r="S3" i="5"/>
  <c r="P3" i="5"/>
  <c r="T3" i="5"/>
  <c r="O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<sst xmlns="http://schemas.openxmlformats.org/spreadsheetml/2006/main" count="676" uniqueCount="199">
  <si>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</si>
  <si>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</si>
  <si>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</si>
  <si>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</si>
  <si>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</si>
  <si>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</si>
  <si>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</si>
  <si>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</si>
  <si>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</si>
  <si>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</si>
  <si>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</si>
  <si>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</si>
  <si>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</si>
  <si>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</si>
  <si>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</si>
  <si>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</si>
  <si>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</si>
  <si>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</si>
  <si>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</si>
  <si>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</si>
  <si>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</si>
  <si>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</si>
  <si>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</si>
  <si>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</si>
  <si>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</si>
  <si>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</si>
  <si>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</si>
  <si>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</si>
  <si>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</si>
  <si>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</si>
  <si>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</si>
  <si>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</si>
  <si>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</si>
  <si>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</si>
  <si>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</si>
  <si>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</si>
  <si>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</si>
  <si>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</si>
  <si>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</si>
  <si>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</si>
  <si>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</si>
  <si>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</si>
  <si>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</si>
  <si>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</si>
  <si>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</si>
  <si>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</si>
  <si>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</si>
  <si>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</si>
  <si>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</si>
  <si>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</si>
  <si>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</si>
  <si>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</si>
  <si>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</si>
  <si>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</si>
  <si>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</si>
  <si>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</si>
  <si>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</si>
  <si>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</si>
  <si>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</si>
  <si>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</si>
  <si>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</si>
  <si>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</si>
  <si>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</si>
  <si>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</si>
  <si>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</si>
  <si>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</si>
  <si>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</si>
  <si>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</si>
  <si>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</si>
  <si>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</si>
  <si>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</si>
  <si>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</si>
  <si>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</si>
  <si>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</si>
  <si>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</si>
  <si>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</si>
  <si>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</si>
  <si>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</si>
  <si>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</si>
  <si>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</si>
  <si>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</si>
  <si>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</si>
  <si>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</si>
  <si>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</si>
  <si>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</si>
  <si>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</si>
  <si>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</si>
  <si>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</si>
  <si>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</si>
  <si>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</si>
  <si>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</si>
  <si>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</si>
  <si>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</si>
  <si>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</si>
  <si>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</si>
  <si>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</si>
  <si>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</si>
  <si>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</si>
  <si>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</si>
  <si>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</si>
  <si>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</si>
  <si>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</si>
  <si>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</si>
  <si>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</si>
  <si>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</si>
  <si>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</si>
  <si>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</si>
  <si>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</si>
  <si>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</si>
  <si>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</si>
  <si>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</si>
  <si>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</si>
  <si>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</si>
  <si>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</si>
  <si>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</si>
  <si>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</si>
  <si>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</si>
  <si>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</si>
  <si>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</si>
  <si>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</si>
  <si>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</si>
  <si>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</si>
  <si>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</si>
  <si>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</si>
  <si>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</si>
  <si>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</si>
  <si>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</si>
  <si>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</si>
  <si>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</si>
  <si>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</si>
  <si>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</si>
  <si>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</si>
  <si>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</si>
  <si>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</si>
  <si>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</si>
  <si>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</si>
  <si>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</si>
  <si>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</si>
  <si>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</si>
  <si>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</si>
  <si>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</si>
  <si>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</si>
  <si>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</si>
  <si>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</si>
  <si>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</si>
  <si>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</si>
  <si>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</si>
  <si>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</si>
  <si>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</si>
  <si>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</si>
  <si>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</si>
  <si>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</si>
  <si>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</si>
  <si>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</si>
  <si>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</si>
  <si>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</si>
  <si>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</si>
  <si>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</si>
  <si>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</si>
  <si>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</si>
  <si>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</si>
  <si>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</si>
  <si>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</si>
  <si>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In order to have international passenger aircraft, the Potencia split between EU Aircraft and International Aircraft is used</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</si>
  <si>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</si>
  <si>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</si>
  <si>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</si>
  <si>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</si>
  <si>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</si>
  <si>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</si>
  <si>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</si>
  <si>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</si>
  <si>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</si>
  <si>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</si>
  <si>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</si>
  <si>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</si>
  <si>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</si>
  <si>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</si>
  <si>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</si>
  <si>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</si>
  <si>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</si>
  <si>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</si>
  <si>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</si>
  <si>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</si>
  <si>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</si>
  <si>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</si>
  <si>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</si>
  <si>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</si>
  <si>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</si>
  <si>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</si>
  <si>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</si>
  <si>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</si>
  <si>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</si>
  <si>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</si>
  <si>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</si>
  <si>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</si>
  <si>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</si>
  <si>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</si>
  <si>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Tons km (mio 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</si>
</sst>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s>
  <fonts count="6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s>
  <fills count="53">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s>
  <borders count="3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0">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cellStyleXfs>
  <cellXfs count="160">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174" fontId="0" fillId="0" borderId="0" xfId="0" applyNumberFormat="1"/>
    <xf numFmtId="2" fontId="11" fillId="0" borderId="0" xfId="0" applyNumberFormat="1" applyFont="1"/>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cellXfs>
  <cellStyles count="8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1.1738980408079653</c:v>
                </c:pt>
                <c:pt idx="2">
                  <c:v>1.242512864716367</c:v>
                </c:pt>
                <c:pt idx="3">
                  <c:v>1.2804535023642074</c:v>
                </c:pt>
                <c:pt idx="4">
                  <c:v>1.3176429662880629</c:v>
                </c:pt>
                <c:pt idx="5">
                  <c:v>1.3421838571341764</c:v>
                </c:pt>
                <c:pt idx="6">
                  <c:v>1.3770794555473598</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1.3670528617908317</c:v>
                </c:pt>
                <c:pt idx="2">
                  <c:v>1.4438650822369306</c:v>
                </c:pt>
                <c:pt idx="3">
                  <c:v>1.4659665763582528</c:v>
                </c:pt>
                <c:pt idx="4">
                  <c:v>1.5133261402065623</c:v>
                </c:pt>
                <c:pt idx="5">
                  <c:v>1.5443437123949106</c:v>
                </c:pt>
                <c:pt idx="6">
                  <c:v>1.5636301514022912</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1.8660187384157199</c:v>
                </c:pt>
                <c:pt idx="2">
                  <c:v>2.109681962563787</c:v>
                </c:pt>
                <c:pt idx="3">
                  <c:v>2.3021441819012414</c:v>
                </c:pt>
                <c:pt idx="4">
                  <c:v>2.4901191522324551</c:v>
                </c:pt>
                <c:pt idx="5">
                  <c:v>2.6333098639742309</c:v>
                </c:pt>
                <c:pt idx="6">
                  <c:v>2.7667137407237594</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1.6275609177224739</c:v>
                </c:pt>
                <c:pt idx="2">
                  <c:v>1.750930419301304</c:v>
                </c:pt>
                <c:pt idx="3">
                  <c:v>1.9272433351897114</c:v>
                </c:pt>
                <c:pt idx="4">
                  <c:v>2.0326046085849696</c:v>
                </c:pt>
                <c:pt idx="5">
                  <c:v>2.1698796028219123</c:v>
                </c:pt>
                <c:pt idx="6">
                  <c:v>2.2758182573255583</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1.1738469430664196</c:v>
                </c:pt>
                <c:pt idx="2">
                  <c:v>1.2375250131105016</c:v>
                </c:pt>
                <c:pt idx="3">
                  <c:v>1.291912852322797</c:v>
                </c:pt>
                <c:pt idx="4">
                  <c:v>1.364076485657792</c:v>
                </c:pt>
                <c:pt idx="5">
                  <c:v>1.4223975490955083</c:v>
                </c:pt>
                <c:pt idx="6">
                  <c:v>1.4807524556023004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1.6347668120105863</c:v>
                      </c:pt>
                      <c:pt idx="2">
                        <c:v>1.6983427739326342</c:v>
                      </c:pt>
                      <c:pt idx="3">
                        <c:v>1.7687310809760495</c:v>
                      </c:pt>
                      <c:pt idx="4">
                        <c:v>1.8132021587518621</c:v>
                      </c:pt>
                      <c:pt idx="5">
                        <c:v>1.8533647747986617</c:v>
                      </c:pt>
                      <c:pt idx="6">
                        <c:v>1.8939264035939483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1.1568902294306185</c:v>
                </c:pt>
                <c:pt idx="2">
                  <c:v>1.6275609177224739</c:v>
                </c:pt>
                <c:pt idx="3">
                  <c:v>1.750930419301304</c:v>
                </c:pt>
                <c:pt idx="4">
                  <c:v>2.0326046085849696</c:v>
                </c:pt>
                <c:pt idx="5">
                  <c:v>2.2758182573255583</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1.0434745102019913</c:v>
                      </c:pt>
                      <c:pt idx="2">
                        <c:v>1.1738980408079653</c:v>
                      </c:pt>
                      <c:pt idx="3">
                        <c:v>1.242512864716367</c:v>
                      </c:pt>
                      <c:pt idx="4">
                        <c:v>1.3176429662880629</c:v>
                      </c:pt>
                      <c:pt idx="5">
                        <c:v>1.3770794555473598</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1.0917632154477079</c:v>
                      </c:pt>
                      <c:pt idx="2">
                        <c:v>1.3670528617908317</c:v>
                      </c:pt>
                      <c:pt idx="3">
                        <c:v>1.4438650822369306</c:v>
                      </c:pt>
                      <c:pt idx="4">
                        <c:v>1.5133261402065623</c:v>
                      </c:pt>
                      <c:pt idx="5">
                        <c:v>1.5636301514022912</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1.8660187384157199</c:v>
                      </c:pt>
                      <c:pt idx="3">
                        <c:v>2.109681962563787</c:v>
                      </c:pt>
                      <c:pt idx="4">
                        <c:v>2.4901191522324551</c:v>
                      </c:pt>
                      <c:pt idx="5">
                        <c:v>2.7667137407237594</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1.0434617357666049</c:v>
                      </c:pt>
                      <c:pt idx="2">
                        <c:v>1.1738469430664196</c:v>
                      </c:pt>
                      <c:pt idx="3">
                        <c:v>1.2375250131105016</c:v>
                      </c:pt>
                      <c:pt idx="4">
                        <c:v>1.364076485657792</c:v>
                      </c:pt>
                      <c:pt idx="5">
                        <c:v>1.4807524556023004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283687.51191325404</c:v>
                      </c:pt>
                      <c:pt idx="1">
                        <c:v>323859.90814810456</c:v>
                      </c:pt>
                      <c:pt idx="2">
                        <c:v>344218.14872422197</c:v>
                      </c:pt>
                      <c:pt idx="3">
                        <c:v>361285.09739252937</c:v>
                      </c:pt>
                      <c:pt idx="4">
                        <c:v>373917.8633176717</c:v>
                      </c:pt>
                      <c:pt idx="5">
                        <c:v>384661.81466189219</c:v>
                      </c:pt>
                      <c:pt idx="6">
                        <c:v>395689.76472605631</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283687.51191325404</c:v>
                      </c:pt>
                      <c:pt idx="1">
                        <c:v>323859.90814810456</c:v>
                      </c:pt>
                      <c:pt idx="2">
                        <c:v>344218.14872422197</c:v>
                      </c:pt>
                      <c:pt idx="3">
                        <c:v>361285.09739252937</c:v>
                      </c:pt>
                      <c:pt idx="4">
                        <c:v>373917.8633176717</c:v>
                      </c:pt>
                      <c:pt idx="5">
                        <c:v>384661.81466189219</c:v>
                      </c:pt>
                      <c:pt idx="6">
                        <c:v>395689.76472605631</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283687.51191325404</c:v>
                </c:pt>
                <c:pt idx="1">
                  <c:v>323859.90814810456</c:v>
                </c:pt>
                <c:pt idx="2">
                  <c:v>344218.14872422197</c:v>
                </c:pt>
                <c:pt idx="3">
                  <c:v>361285.09739252937</c:v>
                </c:pt>
                <c:pt idx="4">
                  <c:v>373917.8633176717</c:v>
                </c:pt>
                <c:pt idx="5">
                  <c:v>384661.81466189219</c:v>
                </c:pt>
                <c:pt idx="6">
                  <c:v>395689.76472605631</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5" Type="http://schemas.openxmlformats.org/officeDocument/2006/relationships/drawing" Target="../drawings/drawing1.xml"/><Relationship Id="rId4" Type="http://schemas.openxmlformats.org/officeDocument/2006/relationships/hyperlink" Target="https://stats.oecd.org/Index.aspx?DataSetCode=ITF_CQ"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6"/>
  <sheetViews>
    <sheetView zoomScale="85" zoomScaleNormal="85" workbookViewId="0">
      <selection activeCell="C30" sqref="C30"/>
    </sheetView>
  </sheetViews>
  <sheetFormatPr defaultColWidth="10.81640625" defaultRowHeight="14.5" x14ac:dyDescent="0.35"/>
  <cols>
    <col min="1" max="1" width="10.81640625" style="42"/>
    <col min="2" max="3" width="45.81640625" style="42" customWidth="1"/>
    <col min="4" max="16384" width="10.81640625" style="42"/>
  </cols>
  <sheetData>
    <row r="11" spans="2:4" x14ac:dyDescent="0.35">
      <c r="B11" s="40" t="s">
        <v>0</v>
      </c>
    </row>
    <row r="12" spans="2:4" x14ac:dyDescent="0.35">
      <c r="B12" s="43"/>
    </row>
    <row r="13" spans="2:4" x14ac:dyDescent="0.35">
      <c r="B13" s="43" t="s">
        <v>1</v>
      </c>
    </row>
    <row r="14" spans="2:4" x14ac:dyDescent="0.35">
      <c r="B14" s="140" t="s">
        <v>2</v>
      </c>
      <c r="C14" s="141" t="s">
        <v>3</v>
      </c>
      <c r="D14" s="142" t="s">
        <v>4</v>
      </c>
    </row>
    <row r="15" spans="2:4" ht="29" x14ac:dyDescent="0.35">
      <c r="B15" s="140" t="s">
        <v>5</v>
      </c>
      <c r="C15" s="143" t="s">
        <v>6</v>
      </c>
      <c r="D15" s="142" t="s">
        <v>7</v>
      </c>
    </row>
    <row r="16" spans="2:4" x14ac:dyDescent="0.35">
      <c r="B16" s="140" t="s">
        <v>8</v>
      </c>
      <c r="C16" s="143" t="s">
        <v>9</v>
      </c>
      <c r="D16" s="142" t="s">
        <v>10</v>
      </c>
    </row>
    <row r="17" spans="2:4" x14ac:dyDescent="0.35">
      <c r="B17" s="140"/>
      <c r="C17" s="143" t="s">
        <v>11</v>
      </c>
      <c r="D17" s="142" t="s">
        <v>12</v>
      </c>
    </row>
    <row r="18" spans="2:4" x14ac:dyDescent="0.35">
      <c r="B18" s="140"/>
      <c r="C18" s="143" t="s">
        <v>13</v>
      </c>
      <c r="D18" s="142" t="s">
        <v>14</v>
      </c>
    </row>
    <row r="19" spans="2:4" x14ac:dyDescent="0.35">
      <c r="B19" s="43"/>
      <c r="C19" s="45"/>
      <c r="D19" s="44"/>
    </row>
    <row r="20" spans="2:4" x14ac:dyDescent="0.35">
      <c r="B20" s="43" t="s">
        <v>15</v>
      </c>
    </row>
    <row r="21" spans="2:4" x14ac:dyDescent="0.35">
      <c r="B21" s="46" t="s">
        <v>16</v>
      </c>
      <c r="C21" s="47"/>
    </row>
    <row r="22" spans="2:4" x14ac:dyDescent="0.35">
      <c r="B22" s="46"/>
      <c r="C22" s="47"/>
    </row>
    <row r="23" spans="2:4" x14ac:dyDescent="0.35">
      <c r="B23" s="128" t="s">
        <v>17</v>
      </c>
      <c r="C23" s="129"/>
      <c r="D23" s="128"/>
    </row>
    <row r="24" spans="2:4" x14ac:dyDescent="0.35">
      <c r="B24" s="48" t="s">
        <v>18</v>
      </c>
      <c r="C24" s="47"/>
    </row>
    <row r="25" spans="2:4" x14ac:dyDescent="0.35">
      <c r="B25" s="48" t="s">
        <v>19</v>
      </c>
      <c r="C25" s="47"/>
    </row>
    <row r="26" spans="2:4" x14ac:dyDescent="0.35">
      <c r="B26" s="48"/>
      <c r="C26" s="47"/>
    </row>
    <row r="27" spans="2:4" x14ac:dyDescent="0.35">
      <c r="B27" s="128" t="s">
        <v>20</v>
      </c>
      <c r="C27" s="129"/>
      <c r="D27" s="128"/>
    </row>
    <row r="28" spans="2:4" x14ac:dyDescent="0.35">
      <c r="B28" s="46" t="s">
        <v>21</v>
      </c>
      <c r="C28" s="47"/>
    </row>
    <row r="29" spans="2:4" x14ac:dyDescent="0.35">
      <c r="B29" s="46" t="s">
        <v>22</v>
      </c>
      <c r="C29" s="47"/>
    </row>
    <row r="30" spans="2:4" x14ac:dyDescent="0.35">
      <c r="C30" s="47"/>
    </row>
    <row r="31" spans="2:4" x14ac:dyDescent="0.35">
      <c r="B31" s="46" t="s">
        <v>23</v>
      </c>
      <c r="C31" s="47"/>
    </row>
    <row r="32" spans="2:4" x14ac:dyDescent="0.35">
      <c r="B32" s="47"/>
      <c r="C32" s="47"/>
    </row>
    <row r="33" spans="2:3" x14ac:dyDescent="0.35">
      <c r="B33" s="47"/>
      <c r="C33" s="47"/>
    </row>
    <row r="34" spans="2:3" x14ac:dyDescent="0.35">
      <c r="B34" s="47"/>
      <c r="C34" s="47"/>
    </row>
    <row r="35" spans="2:3" x14ac:dyDescent="0.35">
      <c r="B35" s="47"/>
      <c r="C35" s="47"/>
    </row>
    <row r="36" spans="2:3" x14ac:dyDescent="0.35">
      <c r="B36" s="47"/>
      <c r="C36" s="47"/>
    </row>
  </sheetData>
  <hyperlinks>
    <hyperlink ref="D16" r:id="rId1" xr:uid="{895DCE6C-96C0-45F6-92D5-4D049B1B28B1}"/>
    <hyperlink ref="D14" r:id="rId2" xr:uid="{1B30EBBF-3C53-4B86-947B-76E89B53B093}"/>
    <hyperlink ref="D17" r:id="rId3" location=":~:text=In%202021%2C%20261%20billion%20passenger,46%25%20compared%20with%202019)" display="https://ec.europa.eu/eurostat/fr/web/products-eurostat-news/w/ddn-20221130-1#:~:text=In%202021%2C%20261%20billion%20passenger,46%25%20compared%20with%202019)" xr:uid="{5FB5FB53-60ED-40C6-82C1-12479C88B3DC}"/>
    <hyperlink ref="D18" r:id="rId4" xr:uid="{CF08993F-5F12-47BA-A6BF-D20D80684D9D}"/>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O49"/>
  <sheetViews>
    <sheetView workbookViewId="0">
      <selection activeCell="F15" sqref="F15"/>
    </sheetView>
  </sheetViews>
  <sheetFormatPr defaultColWidth="11.453125" defaultRowHeight="14.5" x14ac:dyDescent="0.35"/>
  <cols>
    <col min="1" max="1" width="72" style="57" customWidth="1"/>
    <col min="2" max="12" width="6.81640625" style="57" customWidth="1"/>
    <col min="13" max="15" width="4.54296875" style="57" customWidth="1"/>
    <col min="17" max="17" width="11.81640625" bestFit="1" customWidth="1"/>
  </cols>
  <sheetData>
    <row r="1" spans="1:15" x14ac:dyDescent="0.35">
      <c r="A1" s="49"/>
      <c r="B1" s="49"/>
      <c r="C1" s="49"/>
      <c r="D1" s="49"/>
      <c r="E1" s="49"/>
      <c r="F1" s="49"/>
      <c r="G1" s="49"/>
      <c r="H1" s="49"/>
      <c r="I1" s="49"/>
      <c r="J1" s="49"/>
      <c r="K1" s="49"/>
      <c r="L1" s="49"/>
      <c r="M1" s="49"/>
      <c r="N1" s="49"/>
      <c r="O1" s="50" t="s">
        <v>24</v>
      </c>
    </row>
    <row r="2" spans="1:15" x14ac:dyDescent="0.35">
      <c r="A2" s="58"/>
      <c r="B2" s="59">
        <v>2005</v>
      </c>
      <c r="C2" s="59">
        <v>2010</v>
      </c>
      <c r="D2" s="59">
        <v>2015</v>
      </c>
      <c r="E2" s="59">
        <v>2020</v>
      </c>
      <c r="F2" s="80">
        <v>2021</v>
      </c>
      <c r="G2" s="59">
        <v>2025</v>
      </c>
      <c r="H2" s="59">
        <v>2030</v>
      </c>
      <c r="I2" s="59">
        <v>2035</v>
      </c>
      <c r="J2" s="59">
        <v>2040</v>
      </c>
      <c r="K2" s="59">
        <v>2045</v>
      </c>
      <c r="L2" s="59">
        <v>2050</v>
      </c>
      <c r="M2" s="51" t="s">
        <v>25</v>
      </c>
      <c r="N2" s="51" t="s">
        <v>26</v>
      </c>
      <c r="O2" s="51" t="s">
        <v>27</v>
      </c>
    </row>
    <row r="3" spans="1:15" x14ac:dyDescent="0.35">
      <c r="A3" s="60" t="s">
        <v>28</v>
      </c>
      <c r="B3" s="68"/>
      <c r="C3" s="68"/>
      <c r="D3" s="68"/>
      <c r="E3" s="68"/>
      <c r="F3" s="81" t="s">
        <v>29</v>
      </c>
      <c r="G3" s="68"/>
      <c r="H3" s="68"/>
      <c r="I3" s="68"/>
      <c r="J3" s="68"/>
      <c r="K3" s="68"/>
      <c r="L3" s="68"/>
      <c r="M3" s="54"/>
      <c r="N3" s="54"/>
      <c r="O3" s="54"/>
    </row>
    <row r="4" spans="1:15" x14ac:dyDescent="0.35">
      <c r="A4" s="61" t="s">
        <v>30</v>
      </c>
      <c r="B4" s="69"/>
      <c r="C4" s="69"/>
      <c r="D4" s="69"/>
      <c r="E4" s="69"/>
      <c r="F4" s="82"/>
      <c r="G4" s="69"/>
      <c r="H4" s="69"/>
      <c r="I4" s="69"/>
      <c r="J4" s="69"/>
      <c r="K4" s="69"/>
      <c r="L4" s="69"/>
      <c r="M4" s="55"/>
      <c r="N4" s="55"/>
      <c r="O4" s="55"/>
    </row>
    <row r="5" spans="1:15" x14ac:dyDescent="0.35">
      <c r="A5" s="70" t="s">
        <v>31</v>
      </c>
      <c r="B5" s="63">
        <v>5276.8251914172106</v>
      </c>
      <c r="C5" s="63">
        <v>5453.0868143480193</v>
      </c>
      <c r="D5" s="63">
        <v>5618.2772224078444</v>
      </c>
      <c r="E5" s="63">
        <v>4497.6156421370606</v>
      </c>
      <c r="F5" s="83">
        <f>(G5-E5)/5+E5</f>
        <v>4816.9507033263881</v>
      </c>
      <c r="G5" s="63">
        <v>6094.290948083697</v>
      </c>
      <c r="H5" s="63">
        <v>6499.2826642289901</v>
      </c>
      <c r="I5" s="63">
        <v>6772.1545409833707</v>
      </c>
      <c r="J5" s="63">
        <v>7027.7311544500635</v>
      </c>
      <c r="K5" s="63">
        <v>7225.6800844078689</v>
      </c>
      <c r="L5" s="63">
        <v>7444.7603960949928</v>
      </c>
      <c r="M5" s="52">
        <v>-1.9079089257321824</v>
      </c>
      <c r="N5" s="52">
        <v>3.7500485673118478</v>
      </c>
      <c r="O5" s="52">
        <v>0.68140442218813657</v>
      </c>
    </row>
    <row r="6" spans="1:15" x14ac:dyDescent="0.35">
      <c r="A6" s="65" t="s">
        <v>32</v>
      </c>
      <c r="B6" s="63">
        <v>498.20252417552103</v>
      </c>
      <c r="C6" s="63">
        <v>483.51781511838237</v>
      </c>
      <c r="D6" s="63">
        <v>486.84338511469741</v>
      </c>
      <c r="E6" s="63">
        <v>312.67753466325803</v>
      </c>
      <c r="F6" s="83">
        <f t="shared" ref="F6:F37" si="0">(G6-E6)/5+E6</f>
        <v>344.26874134743383</v>
      </c>
      <c r="G6" s="63">
        <v>470.63356808413704</v>
      </c>
      <c r="H6" s="63">
        <v>497.07761453721713</v>
      </c>
      <c r="I6" s="63">
        <v>504.6864681002624</v>
      </c>
      <c r="J6" s="63">
        <v>520.99088553708339</v>
      </c>
      <c r="K6" s="63">
        <v>531.66926607401922</v>
      </c>
      <c r="L6" s="63">
        <v>538.30898415616423</v>
      </c>
      <c r="M6" s="53">
        <v>-4.2655117975628372</v>
      </c>
      <c r="N6" s="53">
        <v>4.7448677219144475</v>
      </c>
      <c r="O6" s="53">
        <v>0.39922747482301624</v>
      </c>
    </row>
    <row r="7" spans="1:15" x14ac:dyDescent="0.35">
      <c r="A7" s="65" t="s">
        <v>33</v>
      </c>
      <c r="B7" s="63">
        <v>3841.202448424538</v>
      </c>
      <c r="C7" s="63">
        <v>3980.9477402554776</v>
      </c>
      <c r="D7" s="63">
        <v>4056.6178971713343</v>
      </c>
      <c r="E7" s="63">
        <v>3547.7600721893218</v>
      </c>
      <c r="F7" s="83">
        <f t="shared" si="0"/>
        <v>3709.0073500691647</v>
      </c>
      <c r="G7" s="63">
        <v>4353.9964615885356</v>
      </c>
      <c r="H7" s="63">
        <v>4608.4893477884989</v>
      </c>
      <c r="I7" s="63">
        <v>4749.2114516906495</v>
      </c>
      <c r="J7" s="63">
        <v>4887.1474467293619</v>
      </c>
      <c r="K7" s="63">
        <v>4978.1697912548416</v>
      </c>
      <c r="L7" s="63">
        <v>5107.5978222544009</v>
      </c>
      <c r="M7" s="53">
        <v>-1.1454242675930981</v>
      </c>
      <c r="N7" s="53">
        <v>2.6503500318520334</v>
      </c>
      <c r="O7" s="53">
        <v>0.5154694316258146</v>
      </c>
    </row>
    <row r="8" spans="1:15" x14ac:dyDescent="0.35">
      <c r="A8" s="65" t="s">
        <v>34</v>
      </c>
      <c r="B8" s="63">
        <v>115.14315895057229</v>
      </c>
      <c r="C8" s="63">
        <v>114.66863858633572</v>
      </c>
      <c r="D8" s="63">
        <v>120.30175168479715</v>
      </c>
      <c r="E8" s="63">
        <v>100.36662461396928</v>
      </c>
      <c r="F8" s="83">
        <f t="shared" si="0"/>
        <v>104.92693117133875</v>
      </c>
      <c r="G8" s="63">
        <v>123.16815740081661</v>
      </c>
      <c r="H8" s="63">
        <v>129.84970187345567</v>
      </c>
      <c r="I8" s="63">
        <v>135.55645093504205</v>
      </c>
      <c r="J8" s="63">
        <v>143.12835952305679</v>
      </c>
      <c r="K8" s="63">
        <v>149.24780973222533</v>
      </c>
      <c r="L8" s="63">
        <v>155.37081099077341</v>
      </c>
      <c r="M8" s="53">
        <v>-1.323334285933786</v>
      </c>
      <c r="N8" s="53">
        <v>2.6089311734965648</v>
      </c>
      <c r="O8" s="53">
        <v>0.90122149887628122</v>
      </c>
    </row>
    <row r="9" spans="1:15" x14ac:dyDescent="0.35">
      <c r="A9" s="65" t="s">
        <v>35</v>
      </c>
      <c r="B9" s="63">
        <v>417.22320592593422</v>
      </c>
      <c r="C9" s="63">
        <v>444.22344026802347</v>
      </c>
      <c r="D9" s="63">
        <v>470.58168934406791</v>
      </c>
      <c r="E9" s="63">
        <v>274.52433388493654</v>
      </c>
      <c r="F9" s="83">
        <f t="shared" si="0"/>
        <v>325.60924267256524</v>
      </c>
      <c r="G9" s="63">
        <v>529.94887782308001</v>
      </c>
      <c r="H9" s="63">
        <v>570.11912780105467</v>
      </c>
      <c r="I9" s="63">
        <v>627.52824281687072</v>
      </c>
      <c r="J9" s="63">
        <v>661.83484725411779</v>
      </c>
      <c r="K9" s="63">
        <v>706.53285416548954</v>
      </c>
      <c r="L9" s="63">
        <v>741.02745922817223</v>
      </c>
      <c r="M9" s="53">
        <v>-4.6988947171696545</v>
      </c>
      <c r="N9" s="53">
        <v>7.5817182977373054</v>
      </c>
      <c r="O9" s="53">
        <v>1.3195925097929662</v>
      </c>
    </row>
    <row r="10" spans="1:15" x14ac:dyDescent="0.35">
      <c r="A10" s="65" t="s">
        <v>36</v>
      </c>
      <c r="B10" s="63">
        <v>372.78589924728522</v>
      </c>
      <c r="C10" s="63">
        <v>398.40878170826522</v>
      </c>
      <c r="D10" s="63">
        <v>450.35981431855737</v>
      </c>
      <c r="E10" s="63">
        <v>243.73775771996284</v>
      </c>
      <c r="F10" s="83">
        <f t="shared" si="0"/>
        <v>311.09025533451887</v>
      </c>
      <c r="G10" s="63">
        <v>580.50024579274304</v>
      </c>
      <c r="H10" s="63">
        <v>656.30150040859746</v>
      </c>
      <c r="I10" s="63">
        <v>716.17462136453435</v>
      </c>
      <c r="J10" s="63">
        <v>774.65180288137014</v>
      </c>
      <c r="K10" s="63">
        <v>819.19703795865064</v>
      </c>
      <c r="L10" s="63">
        <v>860.69768403927617</v>
      </c>
      <c r="M10" s="53">
        <v>-4.795080337890556</v>
      </c>
      <c r="N10" s="53">
        <v>10.412452996637622</v>
      </c>
      <c r="O10" s="53">
        <v>1.3648452896748431</v>
      </c>
    </row>
    <row r="11" spans="1:15" x14ac:dyDescent="0.35">
      <c r="A11" s="65" t="s">
        <v>37</v>
      </c>
      <c r="B11" s="63">
        <v>32.267954693360714</v>
      </c>
      <c r="C11" s="63">
        <v>31.320398411534871</v>
      </c>
      <c r="D11" s="63">
        <v>33.572684774390112</v>
      </c>
      <c r="E11" s="63">
        <v>18.549319065614405</v>
      </c>
      <c r="F11" s="83">
        <f t="shared" si="0"/>
        <v>22.048182731368875</v>
      </c>
      <c r="G11" s="63">
        <v>36.043637394386757</v>
      </c>
      <c r="H11" s="63">
        <v>37.445371820166621</v>
      </c>
      <c r="I11" s="63">
        <v>38.99730607601154</v>
      </c>
      <c r="J11" s="63">
        <v>39.977812525073574</v>
      </c>
      <c r="K11" s="63">
        <v>40.863325222643219</v>
      </c>
      <c r="L11" s="63">
        <v>41.757635426203649</v>
      </c>
      <c r="M11" s="53">
        <v>-5.1035274402086888</v>
      </c>
      <c r="N11" s="53">
        <v>7.2770982143750107</v>
      </c>
      <c r="O11" s="53">
        <v>0.54648380286401732</v>
      </c>
    </row>
    <row r="12" spans="1:15" x14ac:dyDescent="0.35">
      <c r="A12" s="70" t="s">
        <v>38</v>
      </c>
      <c r="B12" s="63">
        <v>2361.6897138893974</v>
      </c>
      <c r="C12" s="63">
        <v>2320.4030156616304</v>
      </c>
      <c r="D12" s="63">
        <v>2314.4945089606676</v>
      </c>
      <c r="E12" s="63">
        <v>2376.7699070519893</v>
      </c>
      <c r="F12" s="83">
        <f t="shared" si="0"/>
        <v>2451.7773503909184</v>
      </c>
      <c r="G12" s="63">
        <v>2751.8071237466338</v>
      </c>
      <c r="H12" s="63">
        <v>3027.6423238185293</v>
      </c>
      <c r="I12" s="63">
        <v>3200.6400608583776</v>
      </c>
      <c r="J12" s="63">
        <v>3368.9601465835472</v>
      </c>
      <c r="K12" s="63">
        <v>3481.8358156013105</v>
      </c>
      <c r="L12" s="63">
        <v>3594.2354590300802</v>
      </c>
      <c r="M12" s="52">
        <v>0.2403032638556013</v>
      </c>
      <c r="N12" s="52">
        <v>2.4499481065239914</v>
      </c>
      <c r="O12" s="52">
        <v>0.86142456576621118</v>
      </c>
    </row>
    <row r="13" spans="1:15" x14ac:dyDescent="0.35">
      <c r="A13" s="65" t="s">
        <v>39</v>
      </c>
      <c r="B13" s="63">
        <v>1676.5152515107422</v>
      </c>
      <c r="C13" s="63">
        <v>1644.6755489086252</v>
      </c>
      <c r="D13" s="63">
        <v>1628.3978341700654</v>
      </c>
      <c r="E13" s="63">
        <v>1720.8725975190982</v>
      </c>
      <c r="F13" s="83">
        <f t="shared" si="0"/>
        <v>1767.6069195495556</v>
      </c>
      <c r="G13" s="63">
        <v>1954.5442076713848</v>
      </c>
      <c r="H13" s="63">
        <v>2134.7227055581202</v>
      </c>
      <c r="I13" s="63">
        <v>2235.0276963848396</v>
      </c>
      <c r="J13" s="63">
        <v>2340.4439596219809</v>
      </c>
      <c r="K13" s="63">
        <v>2407.0025426959878</v>
      </c>
      <c r="L13" s="63">
        <v>2472.8171497577405</v>
      </c>
      <c r="M13" s="53">
        <v>0.45391063010415955</v>
      </c>
      <c r="N13" s="53">
        <v>2.1784416900451076</v>
      </c>
      <c r="O13" s="53">
        <v>0.73781498638656462</v>
      </c>
    </row>
    <row r="14" spans="1:15" x14ac:dyDescent="0.35">
      <c r="A14" s="65" t="s">
        <v>35</v>
      </c>
      <c r="B14" s="63">
        <v>394.59699987489773</v>
      </c>
      <c r="C14" s="63">
        <v>374.95500000000004</v>
      </c>
      <c r="D14" s="63">
        <v>396.46100000000013</v>
      </c>
      <c r="E14" s="63">
        <v>382.25289667834994</v>
      </c>
      <c r="F14" s="83">
        <f t="shared" si="0"/>
        <v>400.48291892810869</v>
      </c>
      <c r="G14" s="63">
        <v>473.40300792714356</v>
      </c>
      <c r="H14" s="63">
        <v>548.70146953618666</v>
      </c>
      <c r="I14" s="63">
        <v>604.32726708100665</v>
      </c>
      <c r="J14" s="63">
        <v>654.59832364389456</v>
      </c>
      <c r="K14" s="63">
        <v>690.17145824343152</v>
      </c>
      <c r="L14" s="63">
        <v>725.72854454628327</v>
      </c>
      <c r="M14" s="53">
        <v>0.19294994909979657</v>
      </c>
      <c r="N14" s="53">
        <v>3.680846378216529</v>
      </c>
      <c r="O14" s="53">
        <v>1.4079268171027559</v>
      </c>
    </row>
    <row r="15" spans="1:15" x14ac:dyDescent="0.35">
      <c r="A15" s="65" t="s">
        <v>37</v>
      </c>
      <c r="B15" s="63">
        <v>290.57746250375794</v>
      </c>
      <c r="C15" s="63">
        <v>300.77246675300597</v>
      </c>
      <c r="D15" s="63">
        <v>289.63567479060231</v>
      </c>
      <c r="E15" s="63">
        <v>273.64441285454137</v>
      </c>
      <c r="F15" s="83">
        <f>(G15-E15)/5+E15</f>
        <v>283.68751191325401</v>
      </c>
      <c r="G15" s="63">
        <v>323.85990814810458</v>
      </c>
      <c r="H15" s="63">
        <v>344.21814872422198</v>
      </c>
      <c r="I15" s="63">
        <v>361.28509739252934</v>
      </c>
      <c r="J15" s="63">
        <v>373.91786331767167</v>
      </c>
      <c r="K15" s="63">
        <v>384.66181466189221</v>
      </c>
      <c r="L15" s="63">
        <v>395.6897647260563</v>
      </c>
      <c r="M15" s="53">
        <v>-0.94079213949316287</v>
      </c>
      <c r="N15" s="53">
        <v>2.3209863344264781</v>
      </c>
      <c r="O15" s="53">
        <v>0.69920748117893172</v>
      </c>
    </row>
    <row r="16" spans="1:15" x14ac:dyDescent="0.35">
      <c r="A16" s="71" t="s">
        <v>40</v>
      </c>
      <c r="B16" s="84">
        <v>276593.09937272075</v>
      </c>
      <c r="C16" s="84">
        <v>275276.45881343744</v>
      </c>
      <c r="D16" s="84">
        <v>268402.29021454364</v>
      </c>
      <c r="E16" s="84">
        <v>229325.0668052267</v>
      </c>
      <c r="F16" s="85">
        <f t="shared" si="0"/>
        <v>234502.65219478917</v>
      </c>
      <c r="G16" s="84">
        <v>255212.9937530391</v>
      </c>
      <c r="H16" s="84">
        <v>235995.24414444927</v>
      </c>
      <c r="I16" s="84">
        <v>217858.43376480907</v>
      </c>
      <c r="J16" s="84">
        <v>204488.06225060252</v>
      </c>
      <c r="K16" s="84">
        <v>193886.24437180266</v>
      </c>
      <c r="L16" s="84">
        <v>189844.22837703838</v>
      </c>
      <c r="M16" s="52">
        <v>-1.8097771740893775</v>
      </c>
      <c r="N16" s="52">
        <v>0.28712291236092646</v>
      </c>
      <c r="O16" s="52">
        <v>-1.082141104890666</v>
      </c>
    </row>
    <row r="17" spans="1:15" x14ac:dyDescent="0.35">
      <c r="A17" s="70" t="s">
        <v>41</v>
      </c>
      <c r="B17" s="62"/>
      <c r="C17" s="62"/>
      <c r="D17" s="62"/>
      <c r="E17" s="62"/>
      <c r="F17" s="83"/>
      <c r="G17" s="62"/>
      <c r="H17" s="62"/>
      <c r="I17" s="62"/>
      <c r="J17" s="62"/>
      <c r="K17" s="62"/>
      <c r="L17" s="62"/>
      <c r="M17" s="53"/>
      <c r="N17" s="53"/>
      <c r="O17" s="53"/>
    </row>
    <row r="18" spans="1:15" x14ac:dyDescent="0.35">
      <c r="A18" s="65" t="s">
        <v>32</v>
      </c>
      <c r="B18" s="63">
        <v>8685.6666912259207</v>
      </c>
      <c r="C18" s="63">
        <v>8622.6932163678794</v>
      </c>
      <c r="D18" s="63">
        <v>9066.4960752563657</v>
      </c>
      <c r="E18" s="63">
        <v>5754.7865627854808</v>
      </c>
      <c r="F18" s="83">
        <f t="shared" si="0"/>
        <v>6301.5807793245494</v>
      </c>
      <c r="G18" s="63">
        <v>8488.7576454808259</v>
      </c>
      <c r="H18" s="63">
        <v>8313.764025109549</v>
      </c>
      <c r="I18" s="63">
        <v>8206.1477725473324</v>
      </c>
      <c r="J18" s="63">
        <v>8220.7573916876154</v>
      </c>
      <c r="K18" s="63">
        <v>8250.0064563115011</v>
      </c>
      <c r="L18" s="63">
        <v>8213.5979286571182</v>
      </c>
      <c r="M18" s="53">
        <v>-3.962990383576992</v>
      </c>
      <c r="N18" s="53">
        <v>3.7473105458649236</v>
      </c>
      <c r="O18" s="53">
        <v>-6.0588601562261424E-2</v>
      </c>
    </row>
    <row r="19" spans="1:15" x14ac:dyDescent="0.35">
      <c r="A19" s="65" t="s">
        <v>33</v>
      </c>
      <c r="B19" s="63">
        <v>179071.37278322672</v>
      </c>
      <c r="C19" s="63">
        <v>176298.74751879874</v>
      </c>
      <c r="D19" s="63">
        <v>178210.53226872376</v>
      </c>
      <c r="E19" s="63">
        <v>147221.21866084993</v>
      </c>
      <c r="F19" s="83">
        <f t="shared" si="0"/>
        <v>150522.44283041402</v>
      </c>
      <c r="G19" s="63">
        <v>163727.33950867035</v>
      </c>
      <c r="H19" s="63">
        <v>145395.66997189837</v>
      </c>
      <c r="I19" s="63">
        <v>129641.6236859299</v>
      </c>
      <c r="J19" s="63">
        <v>117216.18578802572</v>
      </c>
      <c r="K19" s="63">
        <v>106511.46657070513</v>
      </c>
      <c r="L19" s="63">
        <v>101237.86225363352</v>
      </c>
      <c r="M19" s="53">
        <v>-1.7862896790343585</v>
      </c>
      <c r="N19" s="53">
        <v>-0.12469778634024431</v>
      </c>
      <c r="O19" s="53">
        <v>-1.7936489657772836</v>
      </c>
    </row>
    <row r="20" spans="1:15" x14ac:dyDescent="0.35">
      <c r="A20" s="65" t="s">
        <v>34</v>
      </c>
      <c r="B20" s="63">
        <v>3712.1771991090473</v>
      </c>
      <c r="C20" s="63">
        <v>3439.1757764859849</v>
      </c>
      <c r="D20" s="63">
        <v>3668.9211535078935</v>
      </c>
      <c r="E20" s="63">
        <v>2982.7827419822424</v>
      </c>
      <c r="F20" s="83">
        <f t="shared" si="0"/>
        <v>3097.1411475673226</v>
      </c>
      <c r="G20" s="63">
        <v>3554.5747699076437</v>
      </c>
      <c r="H20" s="63">
        <v>3583.6095845764194</v>
      </c>
      <c r="I20" s="63">
        <v>3592.8168504506471</v>
      </c>
      <c r="J20" s="63">
        <v>3638.3737954273165</v>
      </c>
      <c r="K20" s="63">
        <v>3635.0738488888483</v>
      </c>
      <c r="L20" s="63">
        <v>3646.0719546278656</v>
      </c>
      <c r="M20" s="53">
        <v>-1.413664305112583</v>
      </c>
      <c r="N20" s="53">
        <v>1.8520810065155491</v>
      </c>
      <c r="O20" s="53">
        <v>8.6436609834450451E-2</v>
      </c>
    </row>
    <row r="21" spans="1:15" x14ac:dyDescent="0.35">
      <c r="A21" s="65" t="s">
        <v>39</v>
      </c>
      <c r="B21" s="63">
        <v>66889.411102650512</v>
      </c>
      <c r="C21" s="63">
        <v>69844.396657352831</v>
      </c>
      <c r="D21" s="63">
        <v>63350.557812665807</v>
      </c>
      <c r="E21" s="63">
        <v>63608.862706094893</v>
      </c>
      <c r="F21" s="83">
        <f t="shared" si="0"/>
        <v>63784.482343629119</v>
      </c>
      <c r="G21" s="63">
        <v>64486.96089376603</v>
      </c>
      <c r="H21" s="63">
        <v>63407.192962292786</v>
      </c>
      <c r="I21" s="63">
        <v>60664.069841596</v>
      </c>
      <c r="J21" s="63">
        <v>59337.707661865206</v>
      </c>
      <c r="K21" s="63">
        <v>59151.68765435087</v>
      </c>
      <c r="L21" s="63">
        <v>60201.49989918917</v>
      </c>
      <c r="M21" s="53">
        <v>-0.93081139424230352</v>
      </c>
      <c r="N21" s="53">
        <v>-3.1749985532014691E-2</v>
      </c>
      <c r="O21" s="53">
        <v>-0.25906405537724497</v>
      </c>
    </row>
    <row r="22" spans="1:15" x14ac:dyDescent="0.35">
      <c r="A22" s="65" t="s">
        <v>35</v>
      </c>
      <c r="B22" s="63">
        <v>6769.7206872550196</v>
      </c>
      <c r="C22" s="63">
        <v>6313.3826407151282</v>
      </c>
      <c r="D22" s="63">
        <v>5410.6539470272137</v>
      </c>
      <c r="E22" s="63">
        <v>4040.3684966531214</v>
      </c>
      <c r="F22" s="83">
        <f t="shared" si="0"/>
        <v>4373.6632819275956</v>
      </c>
      <c r="G22" s="63">
        <v>5706.8424230254905</v>
      </c>
      <c r="H22" s="63">
        <v>5993.8774465920915</v>
      </c>
      <c r="I22" s="63">
        <v>6317.2331742310544</v>
      </c>
      <c r="J22" s="63">
        <v>6416.1418207036595</v>
      </c>
      <c r="K22" s="63">
        <v>6542.2589137378918</v>
      </c>
      <c r="L22" s="63">
        <v>6605.4221379234868</v>
      </c>
      <c r="M22" s="53">
        <v>-4.3652148704337979</v>
      </c>
      <c r="N22" s="53">
        <v>4.0228356160139089</v>
      </c>
      <c r="O22" s="53">
        <v>0.48694336015047135</v>
      </c>
    </row>
    <row r="23" spans="1:15" x14ac:dyDescent="0.35">
      <c r="A23" s="65" t="s">
        <v>42</v>
      </c>
      <c r="B23" s="63">
        <v>5842.1649999999991</v>
      </c>
      <c r="C23" s="63">
        <v>5630.6470000000008</v>
      </c>
      <c r="D23" s="63">
        <v>4746.7889999999998</v>
      </c>
      <c r="E23" s="63">
        <v>2320.5998349707047</v>
      </c>
      <c r="F23" s="83">
        <f t="shared" si="0"/>
        <v>2853.1112834250762</v>
      </c>
      <c r="G23" s="63">
        <v>4983.157077242563</v>
      </c>
      <c r="H23" s="63">
        <v>4919.9226095102213</v>
      </c>
      <c r="I23" s="63">
        <v>4926.5879610630091</v>
      </c>
      <c r="J23" s="63">
        <v>5058.2021165686019</v>
      </c>
      <c r="K23" s="63">
        <v>5141.0222491232553</v>
      </c>
      <c r="L23" s="63">
        <v>5230.9866434488595</v>
      </c>
      <c r="M23" s="53">
        <v>-8.4824899529406643</v>
      </c>
      <c r="N23" s="53">
        <v>7.8042298738602467</v>
      </c>
      <c r="O23" s="53">
        <v>0.30700585281415727</v>
      </c>
    </row>
    <row r="24" spans="1:15" x14ac:dyDescent="0.35">
      <c r="A24" s="65" t="s">
        <v>37</v>
      </c>
      <c r="B24" s="63">
        <v>5622.5859092535957</v>
      </c>
      <c r="C24" s="63">
        <v>5127.4160037168695</v>
      </c>
      <c r="D24" s="63">
        <v>3948.3399573625775</v>
      </c>
      <c r="E24" s="63">
        <v>3396.4478018903305</v>
      </c>
      <c r="F24" s="83">
        <f t="shared" si="0"/>
        <v>3570.2305285015095</v>
      </c>
      <c r="G24" s="63">
        <v>4265.3614349462259</v>
      </c>
      <c r="H24" s="63">
        <v>4381.2075444698412</v>
      </c>
      <c r="I24" s="63">
        <v>4509.9544789911415</v>
      </c>
      <c r="J24" s="63">
        <v>4600.6936763243775</v>
      </c>
      <c r="K24" s="63">
        <v>4654.7286786851428</v>
      </c>
      <c r="L24" s="63">
        <v>4708.787559558361</v>
      </c>
      <c r="M24" s="53">
        <v>-4.0350505224339139</v>
      </c>
      <c r="N24" s="53">
        <v>2.5786285188752478</v>
      </c>
      <c r="O24" s="53">
        <v>0.36118106781326542</v>
      </c>
    </row>
    <row r="25" spans="1:15" x14ac:dyDescent="0.35">
      <c r="A25" s="61" t="s">
        <v>43</v>
      </c>
      <c r="B25" s="84">
        <v>354993.21936927835</v>
      </c>
      <c r="C25" s="84">
        <v>354073.20974962448</v>
      </c>
      <c r="D25" s="84">
        <v>343119.80780847179</v>
      </c>
      <c r="E25" s="84">
        <v>278470.11124353943</v>
      </c>
      <c r="F25" s="85">
        <f t="shared" si="0"/>
        <v>290829.38609870669</v>
      </c>
      <c r="G25" s="84">
        <v>340266.48551937577</v>
      </c>
      <c r="H25" s="84">
        <v>323807.84795977629</v>
      </c>
      <c r="I25" s="84">
        <v>308287.57268785581</v>
      </c>
      <c r="J25" s="84">
        <v>298278.5255688483</v>
      </c>
      <c r="K25" s="84">
        <v>291101.43166082131</v>
      </c>
      <c r="L25" s="84">
        <v>290157.60147106601</v>
      </c>
      <c r="M25" s="52">
        <v>-2.3733129039177236</v>
      </c>
      <c r="N25" s="52">
        <v>1.5198291491971494</v>
      </c>
      <c r="O25" s="52">
        <v>-0.54712801922968124</v>
      </c>
    </row>
    <row r="26" spans="1:15" x14ac:dyDescent="0.35">
      <c r="A26" s="72" t="s">
        <v>44</v>
      </c>
      <c r="B26" s="63">
        <v>237594.76135070017</v>
      </c>
      <c r="C26" s="63">
        <v>235140.0311273534</v>
      </c>
      <c r="D26" s="63">
        <v>238683.87266964806</v>
      </c>
      <c r="E26" s="63">
        <v>181518.78140500927</v>
      </c>
      <c r="F26" s="83">
        <f t="shared" si="0"/>
        <v>191235.49154909322</v>
      </c>
      <c r="G26" s="63">
        <v>230102.33212542901</v>
      </c>
      <c r="H26" s="63">
        <v>212873.77173321173</v>
      </c>
      <c r="I26" s="63">
        <v>198115.90266496068</v>
      </c>
      <c r="J26" s="63">
        <v>186976.52731566003</v>
      </c>
      <c r="K26" s="63">
        <v>177317.8195442787</v>
      </c>
      <c r="L26" s="63">
        <v>172764.46130016152</v>
      </c>
      <c r="M26" s="53">
        <v>-2.5550135400762009</v>
      </c>
      <c r="N26" s="53">
        <v>1.6061647704727955</v>
      </c>
      <c r="O26" s="53">
        <v>-1.0384217710895594</v>
      </c>
    </row>
    <row r="27" spans="1:15" x14ac:dyDescent="0.35">
      <c r="A27" s="72" t="s">
        <v>45</v>
      </c>
      <c r="B27" s="63">
        <v>117398.45801857818</v>
      </c>
      <c r="C27" s="63">
        <v>118933.17862227105</v>
      </c>
      <c r="D27" s="63">
        <v>104435.93513882374</v>
      </c>
      <c r="E27" s="63">
        <v>96951.32983853016</v>
      </c>
      <c r="F27" s="83">
        <f t="shared" si="0"/>
        <v>99593.894549613484</v>
      </c>
      <c r="G27" s="63">
        <v>110164.15339394679</v>
      </c>
      <c r="H27" s="63">
        <v>110934.07622656456</v>
      </c>
      <c r="I27" s="63">
        <v>110171.67002289512</v>
      </c>
      <c r="J27" s="63">
        <v>111301.99825318827</v>
      </c>
      <c r="K27" s="63">
        <v>113783.61211654262</v>
      </c>
      <c r="L27" s="63">
        <v>117393.14017090449</v>
      </c>
      <c r="M27" s="53">
        <v>-2.0227886190450461</v>
      </c>
      <c r="N27" s="53">
        <v>1.3563867671267271</v>
      </c>
      <c r="O27" s="53">
        <v>0.28336250184959333</v>
      </c>
    </row>
    <row r="28" spans="1:15" x14ac:dyDescent="0.35">
      <c r="A28" s="61" t="s">
        <v>46</v>
      </c>
      <c r="B28" s="86">
        <v>78400.12000000001</v>
      </c>
      <c r="C28" s="86">
        <v>78796.751000000018</v>
      </c>
      <c r="D28" s="86">
        <v>74716.478539899865</v>
      </c>
      <c r="E28" s="86">
        <v>49145.044437652716</v>
      </c>
      <c r="F28" s="85">
        <f t="shared" si="0"/>
        <v>56326.733903257511</v>
      </c>
      <c r="G28" s="86">
        <v>85053.491765676707</v>
      </c>
      <c r="H28" s="86">
        <v>87812.603814666945</v>
      </c>
      <c r="I28" s="86">
        <v>90429.138922386686</v>
      </c>
      <c r="J28" s="86">
        <v>93790.46331758576</v>
      </c>
      <c r="K28" s="86">
        <v>97215.187288358662</v>
      </c>
      <c r="L28" s="86">
        <v>100313.37309336764</v>
      </c>
      <c r="M28" s="52">
        <v>-4.6112534211944167</v>
      </c>
      <c r="N28" s="52">
        <v>5.9760461163824941</v>
      </c>
      <c r="O28" s="52">
        <v>0.6676890470003416</v>
      </c>
    </row>
    <row r="29" spans="1:15" x14ac:dyDescent="0.35">
      <c r="A29" s="65" t="s">
        <v>47</v>
      </c>
      <c r="B29" s="64">
        <v>31201.289000000001</v>
      </c>
      <c r="C29" s="64">
        <v>32151.120999999999</v>
      </c>
      <c r="D29" s="64">
        <v>35228.387539899864</v>
      </c>
      <c r="E29" s="64">
        <v>18610.012517924682</v>
      </c>
      <c r="F29" s="83">
        <f t="shared" si="0"/>
        <v>23050.622387492571</v>
      </c>
      <c r="G29" s="64">
        <v>40813.061865764117</v>
      </c>
      <c r="H29" s="64">
        <v>41846.473406120436</v>
      </c>
      <c r="I29" s="64">
        <v>42510.112917315528</v>
      </c>
      <c r="J29" s="64">
        <v>43290.547603994084</v>
      </c>
      <c r="K29" s="64">
        <v>43908.431317196264</v>
      </c>
      <c r="L29" s="64">
        <v>44374.807676213182</v>
      </c>
      <c r="M29" s="53">
        <v>-5.3206964745090897</v>
      </c>
      <c r="N29" s="53">
        <v>8.4404272130807136</v>
      </c>
      <c r="O29" s="53">
        <v>0.29375254882337831</v>
      </c>
    </row>
    <row r="30" spans="1:15" x14ac:dyDescent="0.35">
      <c r="A30" s="65" t="s">
        <v>48</v>
      </c>
      <c r="B30" s="63">
        <v>47198.831000000006</v>
      </c>
      <c r="C30" s="64">
        <v>46645.630000000012</v>
      </c>
      <c r="D30" s="64">
        <v>39488.091</v>
      </c>
      <c r="E30" s="64">
        <v>30535.031919728033</v>
      </c>
      <c r="F30" s="83">
        <f t="shared" si="0"/>
        <v>33276.111515764947</v>
      </c>
      <c r="G30" s="64">
        <v>44240.429899912597</v>
      </c>
      <c r="H30" s="64">
        <v>45966.130408546516</v>
      </c>
      <c r="I30" s="64">
        <v>47919.026005071151</v>
      </c>
      <c r="J30" s="64">
        <v>50499.915713591676</v>
      </c>
      <c r="K30" s="64">
        <v>53306.755971162405</v>
      </c>
      <c r="L30" s="64">
        <v>55938.565417154467</v>
      </c>
      <c r="M30" s="53">
        <v>-4.1485379850107478</v>
      </c>
      <c r="N30" s="53">
        <v>4.1751073481882006</v>
      </c>
      <c r="O30" s="53">
        <v>0.98658099893860207</v>
      </c>
    </row>
    <row r="31" spans="1:15" x14ac:dyDescent="0.35">
      <c r="A31" s="61" t="s">
        <v>49</v>
      </c>
      <c r="B31" s="74"/>
      <c r="C31" s="74"/>
      <c r="D31" s="74"/>
      <c r="E31" s="74"/>
      <c r="F31" s="83"/>
      <c r="G31" s="74"/>
      <c r="H31" s="74"/>
      <c r="I31" s="74"/>
      <c r="J31" s="74"/>
      <c r="K31" s="74"/>
      <c r="L31" s="74"/>
      <c r="M31" s="53"/>
      <c r="N31" s="53"/>
      <c r="O31" s="53"/>
    </row>
    <row r="32" spans="1:15" x14ac:dyDescent="0.35">
      <c r="A32" s="65" t="s">
        <v>50</v>
      </c>
      <c r="B32" s="75">
        <v>0</v>
      </c>
      <c r="C32" s="75">
        <v>0</v>
      </c>
      <c r="D32" s="75">
        <v>4.0187895649727245E-2</v>
      </c>
      <c r="E32" s="75">
        <v>0.18450023656854578</v>
      </c>
      <c r="F32" s="83">
        <f t="shared" si="0"/>
        <v>0.23995153472117337</v>
      </c>
      <c r="G32" s="75">
        <v>0.46175672733168371</v>
      </c>
      <c r="H32" s="75">
        <v>2.6791176970304389</v>
      </c>
      <c r="I32" s="75">
        <v>5.121665471771724</v>
      </c>
      <c r="J32" s="75">
        <v>7.6310744724676001</v>
      </c>
      <c r="K32" s="75">
        <v>10.079297700383918</v>
      </c>
      <c r="L32" s="75">
        <v>11.476966348807395</v>
      </c>
      <c r="M32" s="53" t="s">
        <v>51</v>
      </c>
      <c r="N32" s="53">
        <v>30.677099571724909</v>
      </c>
      <c r="O32" s="53">
        <v>7.5453818125320149</v>
      </c>
    </row>
    <row r="33" spans="1:15" x14ac:dyDescent="0.35">
      <c r="A33" s="72" t="s">
        <v>52</v>
      </c>
      <c r="B33" s="75">
        <v>0.89391703158465452</v>
      </c>
      <c r="C33" s="75">
        <v>3.3133046527530019</v>
      </c>
      <c r="D33" s="75">
        <v>3.8058674117498859</v>
      </c>
      <c r="E33" s="75">
        <v>6.0117361172227302</v>
      </c>
      <c r="F33" s="83">
        <f t="shared" si="0"/>
        <v>5.9757044041909069</v>
      </c>
      <c r="G33" s="75">
        <v>5.8315775520636128</v>
      </c>
      <c r="H33" s="75">
        <v>6.8189224782567583</v>
      </c>
      <c r="I33" s="75">
        <v>6.8453155456022996</v>
      </c>
      <c r="J33" s="75">
        <v>6.6400561708411781</v>
      </c>
      <c r="K33" s="75">
        <v>6.7325544705412064</v>
      </c>
      <c r="L33" s="75">
        <v>6.8312324952756072</v>
      </c>
      <c r="M33" s="53">
        <v>6.1387219577109464</v>
      </c>
      <c r="N33" s="53">
        <v>1.2678487763569724</v>
      </c>
      <c r="O33" s="53">
        <v>9.0186341982212426E-3</v>
      </c>
    </row>
    <row r="34" spans="1:15" x14ac:dyDescent="0.35">
      <c r="A34" s="72" t="s">
        <v>53</v>
      </c>
      <c r="B34" s="75" t="s">
        <v>54</v>
      </c>
      <c r="C34" s="75" t="s">
        <v>54</v>
      </c>
      <c r="D34" s="76">
        <v>0.41584784215343334</v>
      </c>
      <c r="E34" s="76">
        <v>0.96346535264489697</v>
      </c>
      <c r="F34" s="83">
        <f t="shared" si="0"/>
        <v>1.05762248818919</v>
      </c>
      <c r="G34" s="76">
        <v>1.4342510303663627</v>
      </c>
      <c r="H34" s="76">
        <v>5.402637417821639</v>
      </c>
      <c r="I34" s="76">
        <v>7.7203944715303816</v>
      </c>
      <c r="J34" s="76">
        <v>10.65267527291077</v>
      </c>
      <c r="K34" s="76">
        <v>12.832562055207253</v>
      </c>
      <c r="L34" s="76">
        <v>13.47704642969989</v>
      </c>
      <c r="M34" s="53" t="s">
        <v>51</v>
      </c>
      <c r="N34" s="53">
        <v>18.816559347168614</v>
      </c>
      <c r="O34" s="53">
        <v>4.6765607708455059</v>
      </c>
    </row>
    <row r="35" spans="1:15" x14ac:dyDescent="0.35">
      <c r="A35" s="61" t="s">
        <v>55</v>
      </c>
      <c r="B35" s="67"/>
      <c r="C35" s="67"/>
      <c r="D35" s="67"/>
      <c r="E35" s="67"/>
      <c r="F35" s="83"/>
      <c r="G35" s="67"/>
      <c r="H35" s="67"/>
      <c r="I35" s="67"/>
      <c r="J35" s="67"/>
      <c r="K35" s="67"/>
      <c r="L35" s="67"/>
      <c r="M35" s="53"/>
      <c r="N35" s="53"/>
      <c r="O35" s="53"/>
    </row>
    <row r="36" spans="1:15" x14ac:dyDescent="0.35">
      <c r="A36" s="72" t="s">
        <v>56</v>
      </c>
      <c r="B36" s="75"/>
      <c r="C36" s="75">
        <v>27.042406413625116</v>
      </c>
      <c r="D36" s="75">
        <v>27.342143016571018</v>
      </c>
      <c r="E36" s="75">
        <v>28.831209395888571</v>
      </c>
      <c r="F36" s="83">
        <f t="shared" si="0"/>
        <v>27.750550057079167</v>
      </c>
      <c r="G36" s="75">
        <v>23.427912701841553</v>
      </c>
      <c r="H36" s="75">
        <v>20.139863720910199</v>
      </c>
      <c r="I36" s="75">
        <v>17.760834287168649</v>
      </c>
      <c r="J36" s="75">
        <v>15.939053317984209</v>
      </c>
      <c r="K36" s="75">
        <v>14.527322980845689</v>
      </c>
      <c r="L36" s="75">
        <v>13.625674086649862</v>
      </c>
      <c r="M36" s="53">
        <v>0.6425779119637598</v>
      </c>
      <c r="N36" s="53">
        <v>-3.5239827010995484</v>
      </c>
      <c r="O36" s="53">
        <v>-1.9347649850423587</v>
      </c>
    </row>
    <row r="37" spans="1:15" x14ac:dyDescent="0.35">
      <c r="A37" s="72" t="s">
        <v>57</v>
      </c>
      <c r="B37" s="75"/>
      <c r="C37" s="75">
        <v>7.8703930938153288</v>
      </c>
      <c r="D37" s="75">
        <v>6.2976291081938092</v>
      </c>
      <c r="E37" s="75">
        <v>7.0747113035637357</v>
      </c>
      <c r="F37" s="83">
        <f t="shared" si="0"/>
        <v>6.8207965059054478</v>
      </c>
      <c r="G37" s="75">
        <v>5.8051373152722947</v>
      </c>
      <c r="H37" s="75">
        <v>5.5183454782113595</v>
      </c>
      <c r="I37" s="75">
        <v>5.2131792278790661</v>
      </c>
      <c r="J37" s="75">
        <v>4.9683177398265554</v>
      </c>
      <c r="K37" s="75">
        <v>4.7932065265244885</v>
      </c>
      <c r="L37" s="75">
        <v>4.6884639576512637</v>
      </c>
      <c r="M37" s="53">
        <v>-1.060154050826656</v>
      </c>
      <c r="N37" s="53">
        <v>-2.4538762205585041</v>
      </c>
      <c r="O37" s="53">
        <v>-0.81155431543032952</v>
      </c>
    </row>
    <row r="38" spans="1:15" x14ac:dyDescent="0.35">
      <c r="A38" s="66"/>
      <c r="B38" s="77"/>
      <c r="C38" s="77"/>
      <c r="D38" s="77"/>
      <c r="E38" s="77"/>
      <c r="F38" s="77"/>
      <c r="G38" s="77"/>
      <c r="H38" s="77"/>
      <c r="I38" s="77"/>
      <c r="J38" s="77"/>
      <c r="K38" s="77"/>
      <c r="L38" s="77"/>
      <c r="M38" s="53"/>
      <c r="N38" s="53"/>
      <c r="O38" s="53"/>
    </row>
    <row r="39" spans="1:15" x14ac:dyDescent="0.35">
      <c r="A39" s="79" t="s">
        <v>58</v>
      </c>
      <c r="B39" s="63"/>
      <c r="C39" s="63"/>
      <c r="D39" s="63"/>
      <c r="E39" s="63"/>
      <c r="F39" s="63"/>
      <c r="G39" s="63"/>
      <c r="H39" s="63"/>
      <c r="I39" s="63"/>
      <c r="J39" s="63"/>
      <c r="K39" s="63"/>
      <c r="L39" s="63"/>
      <c r="M39" s="63"/>
      <c r="N39" s="63"/>
      <c r="O39" s="63"/>
    </row>
    <row r="40" spans="1:15" x14ac:dyDescent="0.35">
      <c r="A40" s="79" t="s">
        <v>59</v>
      </c>
      <c r="B40" s="63"/>
      <c r="C40" s="63"/>
      <c r="D40" s="63"/>
      <c r="E40" s="63"/>
      <c r="F40" s="63"/>
      <c r="G40" s="63"/>
      <c r="H40" s="63"/>
      <c r="I40" s="63"/>
      <c r="J40" s="63"/>
      <c r="K40" s="63"/>
      <c r="L40" s="63"/>
      <c r="M40" s="63"/>
      <c r="N40" s="63"/>
      <c r="O40" s="63"/>
    </row>
    <row r="41" spans="1:15" x14ac:dyDescent="0.35">
      <c r="A41" s="79" t="s">
        <v>60</v>
      </c>
      <c r="B41" s="63"/>
      <c r="C41" s="63"/>
      <c r="D41" s="63"/>
      <c r="E41" s="63"/>
      <c r="F41" s="63"/>
      <c r="G41" s="63"/>
      <c r="H41" s="63"/>
      <c r="I41" s="63"/>
      <c r="J41" s="63"/>
      <c r="K41" s="63"/>
      <c r="L41" s="63"/>
      <c r="M41" s="63"/>
      <c r="N41" s="63"/>
      <c r="O41" s="63"/>
    </row>
    <row r="42" spans="1:15" x14ac:dyDescent="0.35">
      <c r="A42" s="79" t="s">
        <v>61</v>
      </c>
      <c r="B42" s="63"/>
      <c r="C42" s="63"/>
      <c r="D42" s="63"/>
      <c r="E42" s="63"/>
      <c r="F42" s="63"/>
      <c r="G42" s="63"/>
      <c r="H42" s="63"/>
      <c r="I42" s="63"/>
      <c r="J42" s="63"/>
      <c r="K42" s="63"/>
      <c r="L42" s="63"/>
      <c r="M42" s="63"/>
      <c r="N42" s="63"/>
      <c r="O42" s="63"/>
    </row>
    <row r="43" spans="1:15" x14ac:dyDescent="0.35">
      <c r="A43" s="147" t="s">
        <v>62</v>
      </c>
      <c r="B43" s="147"/>
      <c r="C43" s="147"/>
      <c r="D43" s="147"/>
      <c r="E43" s="147"/>
      <c r="F43" s="147"/>
      <c r="G43" s="147"/>
      <c r="H43" s="147"/>
      <c r="I43" s="147"/>
      <c r="J43" s="147"/>
      <c r="K43" s="147"/>
      <c r="L43" s="147"/>
      <c r="M43" s="147"/>
      <c r="N43" s="147"/>
      <c r="O43" s="147"/>
    </row>
    <row r="44" spans="1:15" x14ac:dyDescent="0.35">
      <c r="A44" s="79" t="s">
        <v>63</v>
      </c>
      <c r="B44" s="63"/>
      <c r="C44" s="63"/>
      <c r="D44" s="63"/>
      <c r="E44" s="63"/>
      <c r="F44" s="63"/>
      <c r="G44" s="63"/>
      <c r="H44" s="63"/>
      <c r="I44" s="63"/>
      <c r="J44" s="63"/>
      <c r="K44" s="63"/>
      <c r="L44" s="63"/>
      <c r="M44" s="63"/>
      <c r="N44" s="63"/>
      <c r="O44" s="63"/>
    </row>
    <row r="45" spans="1:15" x14ac:dyDescent="0.35">
      <c r="A45" s="79" t="s">
        <v>64</v>
      </c>
      <c r="B45" s="63"/>
      <c r="C45" s="63"/>
      <c r="D45" s="63"/>
      <c r="E45" s="63"/>
      <c r="F45" s="63"/>
      <c r="G45" s="63"/>
      <c r="H45" s="63"/>
      <c r="I45" s="63"/>
      <c r="J45" s="63"/>
      <c r="K45" s="63"/>
      <c r="L45" s="63"/>
      <c r="M45" s="63"/>
      <c r="N45" s="63"/>
      <c r="O45" s="63"/>
    </row>
    <row r="46" spans="1:15" x14ac:dyDescent="0.35">
      <c r="A46" s="79" t="s">
        <v>65</v>
      </c>
      <c r="B46" s="63"/>
      <c r="C46" s="63"/>
      <c r="D46" s="63"/>
      <c r="E46" s="63"/>
      <c r="F46" s="63"/>
      <c r="G46" s="63"/>
      <c r="H46" s="63"/>
      <c r="I46" s="63"/>
      <c r="J46" s="63"/>
      <c r="K46" s="63"/>
      <c r="L46" s="63"/>
      <c r="M46" s="63"/>
      <c r="N46" s="63"/>
      <c r="O46" s="63"/>
    </row>
    <row r="47" spans="1:15" x14ac:dyDescent="0.35">
      <c r="A47" s="147" t="s">
        <v>66</v>
      </c>
      <c r="B47" s="147"/>
      <c r="C47" s="147"/>
      <c r="D47" s="147"/>
      <c r="E47" s="147"/>
      <c r="F47" s="147"/>
      <c r="G47" s="147"/>
      <c r="H47" s="147"/>
      <c r="I47" s="147"/>
      <c r="J47" s="147"/>
      <c r="K47" s="147"/>
      <c r="L47" s="147"/>
      <c r="M47" s="147"/>
      <c r="N47" s="147"/>
      <c r="O47" s="147"/>
    </row>
    <row r="48" spans="1:15" ht="15" thickBot="1" x14ac:dyDescent="0.4">
      <c r="A48" s="79" t="s">
        <v>67</v>
      </c>
      <c r="B48" s="78"/>
      <c r="C48" s="78"/>
      <c r="D48" s="78"/>
      <c r="E48" s="78"/>
      <c r="F48" s="78"/>
      <c r="G48" s="78"/>
      <c r="H48" s="78"/>
      <c r="I48" s="78"/>
      <c r="J48" s="78"/>
      <c r="K48" s="78"/>
      <c r="L48" s="78"/>
      <c r="M48" s="78"/>
      <c r="N48" s="78"/>
      <c r="O48" s="78"/>
    </row>
    <row r="49" spans="1:15" x14ac:dyDescent="0.35">
      <c r="A49" s="56" t="s">
        <v>68</v>
      </c>
      <c r="B49" s="56"/>
      <c r="C49" s="56"/>
      <c r="D49" s="56"/>
      <c r="E49" s="56"/>
      <c r="F49" s="56"/>
      <c r="G49" s="56"/>
      <c r="H49" s="56"/>
      <c r="I49" s="56"/>
      <c r="J49" s="56"/>
      <c r="K49" s="56"/>
      <c r="L49" s="56"/>
      <c r="M49" s="56"/>
      <c r="N49" s="56"/>
      <c r="O49" s="56"/>
    </row>
  </sheetData>
  <mergeCells count="2">
    <mergeCell ref="A43:O43"/>
    <mergeCell ref="A47:O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V188" activePane="bottomRight" state="frozen"/>
      <selection pane="topRight" activeCell="V1" sqref="V1"/>
      <selection pane="bottomLeft" activeCell="A3" sqref="A3"/>
      <selection pane="bottomRight" activeCell="AO204" sqref="AO204"/>
    </sheetView>
  </sheetViews>
  <sheetFormatPr defaultColWidth="11.453125" defaultRowHeight="14.5" x14ac:dyDescent="0.35"/>
  <cols>
    <col min="1" max="1" width="39.1796875" bestFit="1" customWidth="1"/>
    <col min="2" max="21" width="0" hidden="1" customWidth="1"/>
  </cols>
  <sheetData>
    <row r="1" spans="1:52" ht="15" thickBot="1" x14ac:dyDescent="0.4">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3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3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3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3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3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3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3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3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3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3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3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3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3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3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3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3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3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3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3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3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3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3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3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3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3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3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3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3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3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3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3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3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3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3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3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3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3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3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3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3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3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3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3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3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3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3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3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3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3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3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3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3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3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3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3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3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3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3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3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3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3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3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3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3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3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3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3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3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3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3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3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3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3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3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3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3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3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3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3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3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3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3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3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3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3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3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3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3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3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3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3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3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3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3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3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3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3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3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3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3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3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3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3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3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3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3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3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3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3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3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3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3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3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3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3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3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3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3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3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3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3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3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3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3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3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3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3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3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3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3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3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3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3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3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3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3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3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3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3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3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3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3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3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3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3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3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3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3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3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3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3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3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3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3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3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3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3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3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3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3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3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3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3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3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3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3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3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3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3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3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3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3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3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3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3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3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3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3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3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3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3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3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3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3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3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3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3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3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3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3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3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3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3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3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3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3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3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3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3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3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3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3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3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3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3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3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3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3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3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3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topLeftCell="A6" zoomScale="115" zoomScaleNormal="115" workbookViewId="0">
      <selection activeCell="A25" sqref="A25"/>
    </sheetView>
  </sheetViews>
  <sheetFormatPr defaultColWidth="11.453125" defaultRowHeight="14.5" x14ac:dyDescent="0.35"/>
  <cols>
    <col min="1" max="1" width="57.453125" bestFit="1" customWidth="1"/>
  </cols>
  <sheetData>
    <row r="1" spans="1:10" x14ac:dyDescent="0.35">
      <c r="A1" s="49"/>
      <c r="B1" s="49"/>
      <c r="C1" s="49"/>
      <c r="D1" s="49"/>
      <c r="E1" s="49"/>
      <c r="F1" s="49"/>
      <c r="G1" s="49"/>
      <c r="H1" s="49"/>
      <c r="I1" s="49"/>
      <c r="J1" s="50" t="s">
        <v>127</v>
      </c>
    </row>
    <row r="2" spans="1:10" x14ac:dyDescent="0.35">
      <c r="A2" s="58"/>
      <c r="B2" s="59">
        <v>2005</v>
      </c>
      <c r="C2" s="59">
        <v>2010</v>
      </c>
      <c r="D2" s="59">
        <v>2015</v>
      </c>
      <c r="E2" s="59">
        <v>2020</v>
      </c>
      <c r="F2" s="80">
        <v>2021</v>
      </c>
      <c r="G2" s="59">
        <v>2025</v>
      </c>
      <c r="H2" s="59">
        <v>2030</v>
      </c>
      <c r="I2" s="51" t="s">
        <v>25</v>
      </c>
      <c r="J2" s="51" t="s">
        <v>26</v>
      </c>
    </row>
    <row r="3" spans="1:10" x14ac:dyDescent="0.35">
      <c r="A3" s="60" t="s">
        <v>28</v>
      </c>
      <c r="B3" s="68"/>
      <c r="C3" s="68"/>
      <c r="D3" s="68"/>
      <c r="E3" s="68"/>
      <c r="F3" s="81" t="s">
        <v>29</v>
      </c>
      <c r="G3" s="68"/>
      <c r="H3" s="68"/>
      <c r="I3" s="88"/>
      <c r="J3" s="88"/>
    </row>
    <row r="4" spans="1:10" x14ac:dyDescent="0.35">
      <c r="A4" s="61" t="s">
        <v>30</v>
      </c>
      <c r="B4" s="69"/>
      <c r="C4" s="69"/>
      <c r="D4" s="69"/>
      <c r="E4" s="69"/>
      <c r="F4" s="82"/>
      <c r="G4" s="69"/>
      <c r="H4" s="69"/>
      <c r="I4" s="90"/>
      <c r="J4" s="90"/>
    </row>
    <row r="5" spans="1:10" x14ac:dyDescent="0.3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3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3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3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3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3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3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3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3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3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3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3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35">
      <c r="A17" s="70" t="s">
        <v>41</v>
      </c>
      <c r="B17" s="62"/>
      <c r="C17" s="62"/>
      <c r="D17" s="62"/>
      <c r="E17" s="62"/>
      <c r="F17" s="83"/>
      <c r="G17" s="62"/>
      <c r="H17" s="62"/>
      <c r="I17" s="89"/>
      <c r="J17" s="89"/>
    </row>
    <row r="18" spans="1:10" x14ac:dyDescent="0.3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3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3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3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3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3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3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3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3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3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3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3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3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35">
      <c r="A31" s="61" t="s">
        <v>49</v>
      </c>
      <c r="B31" s="74"/>
      <c r="C31" s="74"/>
      <c r="D31" s="74"/>
      <c r="E31" s="74"/>
      <c r="F31" s="83"/>
      <c r="G31" s="74"/>
      <c r="H31" s="74"/>
      <c r="I31" s="89"/>
      <c r="J31" s="89"/>
    </row>
    <row r="32" spans="1:10" x14ac:dyDescent="0.3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3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3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35">
      <c r="A35" s="61" t="s">
        <v>55</v>
      </c>
      <c r="B35" s="67"/>
      <c r="C35" s="67"/>
      <c r="D35" s="67"/>
      <c r="E35" s="67"/>
      <c r="F35" s="83"/>
      <c r="G35" s="67"/>
      <c r="H35" s="67"/>
      <c r="I35" s="89"/>
      <c r="J35" s="89"/>
    </row>
    <row r="36" spans="1:10" x14ac:dyDescent="0.3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3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35">
      <c r="A38" s="79" t="s">
        <v>58</v>
      </c>
      <c r="B38" s="63"/>
      <c r="C38" s="63"/>
      <c r="D38" s="63"/>
      <c r="E38" s="63"/>
      <c r="F38" s="63"/>
      <c r="G38" s="63"/>
      <c r="H38" s="63"/>
      <c r="I38" s="63"/>
      <c r="J38" s="63"/>
    </row>
    <row r="39" spans="1:10" x14ac:dyDescent="0.35">
      <c r="A39" s="79" t="s">
        <v>59</v>
      </c>
      <c r="B39" s="63"/>
      <c r="C39" s="63"/>
      <c r="D39" s="63"/>
      <c r="E39" s="63"/>
      <c r="F39" s="63"/>
      <c r="G39" s="63"/>
      <c r="H39" s="63"/>
      <c r="I39" s="63"/>
      <c r="J39" s="63"/>
    </row>
    <row r="40" spans="1:10" x14ac:dyDescent="0.35">
      <c r="A40" s="79" t="s">
        <v>60</v>
      </c>
      <c r="B40" s="63"/>
      <c r="C40" s="63"/>
      <c r="D40" s="63"/>
      <c r="E40" s="63"/>
      <c r="F40" s="63"/>
      <c r="G40" s="63"/>
      <c r="H40" s="63"/>
      <c r="I40" s="63"/>
      <c r="J40" s="63"/>
    </row>
    <row r="41" spans="1:10" x14ac:dyDescent="0.35">
      <c r="A41" s="79" t="s">
        <v>61</v>
      </c>
      <c r="B41" s="63"/>
      <c r="C41" s="63"/>
      <c r="D41" s="63"/>
      <c r="E41" s="63"/>
      <c r="F41" s="63"/>
      <c r="G41" s="63"/>
      <c r="H41" s="63"/>
      <c r="I41" s="63"/>
      <c r="J41" s="63"/>
    </row>
    <row r="42" spans="1:10" x14ac:dyDescent="0.35">
      <c r="A42" s="147" t="s">
        <v>62</v>
      </c>
      <c r="B42" s="147"/>
      <c r="C42" s="147"/>
      <c r="D42" s="147"/>
      <c r="E42" s="147"/>
      <c r="F42" s="147"/>
      <c r="G42" s="147"/>
      <c r="H42" s="147"/>
      <c r="I42" s="147"/>
      <c r="J42" s="147"/>
    </row>
    <row r="43" spans="1:10" x14ac:dyDescent="0.35">
      <c r="A43" s="79" t="s">
        <v>63</v>
      </c>
      <c r="B43" s="63"/>
      <c r="C43" s="63"/>
      <c r="D43" s="63"/>
      <c r="E43" s="63"/>
      <c r="F43" s="63"/>
      <c r="G43" s="63"/>
      <c r="H43" s="63"/>
      <c r="I43" s="63"/>
      <c r="J43" s="63"/>
    </row>
    <row r="44" spans="1:10" x14ac:dyDescent="0.35">
      <c r="A44" s="79" t="s">
        <v>64</v>
      </c>
      <c r="B44" s="63"/>
      <c r="C44" s="63"/>
      <c r="D44" s="63"/>
      <c r="E44" s="63"/>
      <c r="F44" s="63"/>
      <c r="G44" s="63"/>
      <c r="H44" s="63"/>
      <c r="I44" s="63"/>
      <c r="J44" s="63"/>
    </row>
    <row r="45" spans="1:10" x14ac:dyDescent="0.35">
      <c r="A45" s="79" t="s">
        <v>65</v>
      </c>
      <c r="B45" s="63"/>
      <c r="C45" s="63"/>
      <c r="D45" s="63"/>
      <c r="E45" s="63"/>
      <c r="F45" s="63"/>
      <c r="G45" s="63"/>
      <c r="H45" s="63"/>
      <c r="I45" s="63"/>
      <c r="J45" s="63"/>
    </row>
    <row r="46" spans="1:10" x14ac:dyDescent="0.35">
      <c r="A46" s="147" t="s">
        <v>66</v>
      </c>
      <c r="B46" s="147"/>
      <c r="C46" s="147"/>
      <c r="D46" s="147"/>
      <c r="E46" s="147"/>
      <c r="F46" s="147"/>
      <c r="G46" s="147"/>
      <c r="H46" s="147"/>
      <c r="I46" s="147"/>
      <c r="J46" s="147"/>
    </row>
    <row r="47" spans="1:10" ht="15" thickBot="1" x14ac:dyDescent="0.4">
      <c r="A47" s="79" t="s">
        <v>67</v>
      </c>
      <c r="B47" s="78"/>
      <c r="C47" s="78"/>
      <c r="D47" s="78"/>
      <c r="E47" s="78"/>
      <c r="F47" s="78"/>
      <c r="G47" s="78"/>
      <c r="H47" s="78"/>
      <c r="I47" s="78"/>
      <c r="J47" s="78"/>
    </row>
    <row r="48" spans="1:10" x14ac:dyDescent="0.3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workbookViewId="0">
      <selection activeCell="J14" sqref="J14"/>
    </sheetView>
  </sheetViews>
  <sheetFormatPr defaultColWidth="11.453125" defaultRowHeight="14.5" x14ac:dyDescent="0.35"/>
  <sheetData>
    <row r="1" spans="1:9" x14ac:dyDescent="0.35">
      <c r="A1" s="96" t="s">
        <v>128</v>
      </c>
      <c r="B1" s="96" t="s">
        <v>129</v>
      </c>
      <c r="C1" s="95"/>
      <c r="D1" s="95"/>
      <c r="E1" s="95"/>
      <c r="F1" s="95"/>
      <c r="G1" s="95"/>
      <c r="H1" s="95"/>
      <c r="I1" s="95"/>
    </row>
    <row r="2" spans="1:9" x14ac:dyDescent="0.35">
      <c r="A2" s="148" t="s">
        <v>130</v>
      </c>
      <c r="B2" s="149"/>
      <c r="C2" s="150" t="s">
        <v>131</v>
      </c>
      <c r="D2" s="151"/>
      <c r="E2" s="151"/>
      <c r="F2" s="151"/>
      <c r="G2" s="151"/>
      <c r="H2" s="151"/>
      <c r="I2" s="152"/>
    </row>
    <row r="3" spans="1:9" x14ac:dyDescent="0.35">
      <c r="A3" s="148" t="s">
        <v>132</v>
      </c>
      <c r="B3" s="149"/>
      <c r="C3" s="150" t="s">
        <v>133</v>
      </c>
      <c r="D3" s="151"/>
      <c r="E3" s="151"/>
      <c r="F3" s="151"/>
      <c r="G3" s="151"/>
      <c r="H3" s="151"/>
      <c r="I3" s="152"/>
    </row>
    <row r="4" spans="1:9" x14ac:dyDescent="0.35">
      <c r="A4" s="148" t="s">
        <v>134</v>
      </c>
      <c r="B4" s="149"/>
      <c r="C4" s="155" t="s">
        <v>135</v>
      </c>
      <c r="D4" s="156"/>
      <c r="E4" s="156"/>
      <c r="F4" s="156"/>
      <c r="G4" s="156"/>
      <c r="H4" s="156"/>
      <c r="I4" s="157"/>
    </row>
    <row r="5" spans="1:9" x14ac:dyDescent="0.35">
      <c r="A5" s="148" t="s">
        <v>136</v>
      </c>
      <c r="B5" s="149"/>
      <c r="C5" s="150" t="s">
        <v>137</v>
      </c>
      <c r="D5" s="151"/>
      <c r="E5" s="151"/>
      <c r="F5" s="151"/>
      <c r="G5" s="151"/>
      <c r="H5" s="151"/>
      <c r="I5" s="152"/>
    </row>
    <row r="6" spans="1:9" x14ac:dyDescent="0.35">
      <c r="A6" s="153" t="s">
        <v>138</v>
      </c>
      <c r="B6" s="154"/>
      <c r="C6" s="97" t="s">
        <v>139</v>
      </c>
      <c r="D6" s="97" t="s">
        <v>140</v>
      </c>
      <c r="E6" s="97" t="s">
        <v>141</v>
      </c>
      <c r="F6" s="97" t="s">
        <v>142</v>
      </c>
      <c r="G6" s="97" t="s">
        <v>143</v>
      </c>
      <c r="H6" s="97" t="s">
        <v>144</v>
      </c>
      <c r="I6" s="97" t="s">
        <v>145</v>
      </c>
    </row>
    <row r="7" spans="1:9" ht="21.5" x14ac:dyDescent="0.35">
      <c r="A7" s="98" t="s">
        <v>146</v>
      </c>
      <c r="B7" s="99" t="s">
        <v>54</v>
      </c>
      <c r="C7" s="99" t="s">
        <v>54</v>
      </c>
      <c r="D7" s="99" t="s">
        <v>54</v>
      </c>
      <c r="E7" s="99" t="s">
        <v>54</v>
      </c>
      <c r="F7" s="99" t="s">
        <v>54</v>
      </c>
      <c r="G7" s="99" t="s">
        <v>54</v>
      </c>
      <c r="H7" s="99" t="s">
        <v>54</v>
      </c>
      <c r="I7" s="99" t="s">
        <v>54</v>
      </c>
    </row>
    <row r="8" spans="1:9" x14ac:dyDescent="0.3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35">
      <c r="A9" s="91"/>
      <c r="B9" s="92"/>
      <c r="C9" s="94"/>
      <c r="D9" s="94"/>
      <c r="E9" s="94"/>
      <c r="F9" s="94"/>
      <c r="G9" s="94"/>
      <c r="H9" s="94"/>
      <c r="I9" s="94"/>
    </row>
    <row r="10" spans="1:9" x14ac:dyDescent="0.35">
      <c r="A10" s="102" t="s">
        <v>148</v>
      </c>
      <c r="B10" s="95"/>
      <c r="C10" s="95"/>
      <c r="D10" s="95"/>
      <c r="E10" s="95"/>
      <c r="F10" s="95"/>
      <c r="G10" s="95"/>
      <c r="H10" s="95"/>
      <c r="I10" s="95"/>
    </row>
    <row r="12" spans="1:9" x14ac:dyDescent="0.35">
      <c r="A12">
        <v>2021</v>
      </c>
      <c r="B12" t="s">
        <v>29</v>
      </c>
    </row>
    <row r="13" spans="1:9" x14ac:dyDescent="0.35">
      <c r="A13">
        <f>(D8+E8)/2</f>
        <v>119.78314488051799</v>
      </c>
    </row>
    <row r="16" spans="1:9" x14ac:dyDescent="0.35">
      <c r="A16" s="148" t="s">
        <v>130</v>
      </c>
      <c r="B16" s="149"/>
      <c r="C16" s="150" t="s">
        <v>131</v>
      </c>
      <c r="D16" s="151"/>
      <c r="E16" s="151"/>
      <c r="F16" s="151"/>
      <c r="G16" s="151"/>
      <c r="H16" s="151"/>
      <c r="I16" s="152"/>
    </row>
    <row r="17" spans="1:9" x14ac:dyDescent="0.35">
      <c r="A17" s="148" t="s">
        <v>132</v>
      </c>
      <c r="B17" s="149"/>
      <c r="C17" s="150" t="s">
        <v>73</v>
      </c>
      <c r="D17" s="151"/>
      <c r="E17" s="151"/>
      <c r="F17" s="151"/>
      <c r="G17" s="151"/>
      <c r="H17" s="151"/>
      <c r="I17" s="152"/>
    </row>
    <row r="18" spans="1:9" x14ac:dyDescent="0.35">
      <c r="A18" s="148" t="s">
        <v>134</v>
      </c>
      <c r="B18" s="149"/>
      <c r="C18" s="155" t="s">
        <v>135</v>
      </c>
      <c r="D18" s="156"/>
      <c r="E18" s="156"/>
      <c r="F18" s="156"/>
      <c r="G18" s="156"/>
      <c r="H18" s="156"/>
      <c r="I18" s="157"/>
    </row>
    <row r="19" spans="1:9" x14ac:dyDescent="0.35">
      <c r="A19" s="148" t="s">
        <v>136</v>
      </c>
      <c r="B19" s="149"/>
      <c r="C19" s="150" t="s">
        <v>137</v>
      </c>
      <c r="D19" s="151"/>
      <c r="E19" s="151"/>
      <c r="F19" s="151"/>
      <c r="G19" s="151"/>
      <c r="H19" s="151"/>
      <c r="I19" s="152"/>
    </row>
    <row r="20" spans="1:9" x14ac:dyDescent="0.35">
      <c r="A20" s="153" t="s">
        <v>138</v>
      </c>
      <c r="B20" s="154"/>
      <c r="C20" s="97" t="s">
        <v>139</v>
      </c>
      <c r="D20" s="97" t="s">
        <v>140</v>
      </c>
      <c r="E20" s="97" t="s">
        <v>141</v>
      </c>
      <c r="F20" s="97" t="s">
        <v>142</v>
      </c>
      <c r="G20" s="97" t="s">
        <v>143</v>
      </c>
      <c r="H20" s="97" t="s">
        <v>144</v>
      </c>
      <c r="I20" s="97" t="s">
        <v>145</v>
      </c>
    </row>
    <row r="21" spans="1:9" ht="21.5" x14ac:dyDescent="0.35">
      <c r="A21" s="98" t="s">
        <v>146</v>
      </c>
      <c r="B21" s="99" t="s">
        <v>54</v>
      </c>
      <c r="C21" s="99" t="s">
        <v>54</v>
      </c>
      <c r="D21" s="99" t="s">
        <v>54</v>
      </c>
      <c r="E21" s="99" t="s">
        <v>54</v>
      </c>
      <c r="F21" s="99" t="s">
        <v>54</v>
      </c>
      <c r="G21" s="99" t="s">
        <v>54</v>
      </c>
      <c r="H21" s="99" t="s">
        <v>54</v>
      </c>
      <c r="I21" s="99" t="s">
        <v>54</v>
      </c>
    </row>
    <row r="22" spans="1:9" x14ac:dyDescent="0.3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35">
      <c r="A23" s="102" t="s">
        <v>149</v>
      </c>
      <c r="B23" s="95"/>
      <c r="C23" s="95"/>
      <c r="D23" s="95"/>
      <c r="E23" s="95"/>
      <c r="F23" s="95"/>
      <c r="G23" s="95"/>
      <c r="H23" s="95"/>
      <c r="I23" s="95"/>
    </row>
    <row r="25" spans="1:9" x14ac:dyDescent="0.35">
      <c r="A25">
        <v>2021</v>
      </c>
      <c r="B25" t="s">
        <v>29</v>
      </c>
    </row>
    <row r="26" spans="1:9" x14ac:dyDescent="0.35">
      <c r="A26">
        <f>(D22+E22)/2</f>
        <v>1182.2424143609051</v>
      </c>
    </row>
    <row r="29" spans="1:9" x14ac:dyDescent="0.35">
      <c r="A29" s="148" t="s">
        <v>130</v>
      </c>
      <c r="B29" s="149"/>
      <c r="C29" s="150" t="s">
        <v>131</v>
      </c>
      <c r="D29" s="151"/>
      <c r="E29" s="151"/>
      <c r="F29" s="151"/>
      <c r="G29" s="151"/>
      <c r="H29" s="151"/>
      <c r="I29" s="152"/>
    </row>
    <row r="30" spans="1:9" x14ac:dyDescent="0.35">
      <c r="A30" s="148" t="s">
        <v>132</v>
      </c>
      <c r="B30" s="149"/>
      <c r="C30" s="150" t="s">
        <v>150</v>
      </c>
      <c r="D30" s="151"/>
      <c r="E30" s="151"/>
      <c r="F30" s="151"/>
      <c r="G30" s="151"/>
      <c r="H30" s="151"/>
      <c r="I30" s="152"/>
    </row>
    <row r="31" spans="1:9" x14ac:dyDescent="0.35">
      <c r="A31" s="148" t="s">
        <v>134</v>
      </c>
      <c r="B31" s="149"/>
      <c r="C31" s="155" t="s">
        <v>135</v>
      </c>
      <c r="D31" s="156"/>
      <c r="E31" s="156"/>
      <c r="F31" s="156"/>
      <c r="G31" s="156"/>
      <c r="H31" s="156"/>
      <c r="I31" s="157"/>
    </row>
    <row r="32" spans="1:9" x14ac:dyDescent="0.35">
      <c r="A32" s="148" t="s">
        <v>136</v>
      </c>
      <c r="B32" s="149"/>
      <c r="C32" s="150" t="s">
        <v>137</v>
      </c>
      <c r="D32" s="151"/>
      <c r="E32" s="151"/>
      <c r="F32" s="151"/>
      <c r="G32" s="151"/>
      <c r="H32" s="151"/>
      <c r="I32" s="152"/>
    </row>
    <row r="33" spans="1:9" x14ac:dyDescent="0.35">
      <c r="A33" s="153" t="s">
        <v>138</v>
      </c>
      <c r="B33" s="154"/>
      <c r="C33" s="97" t="s">
        <v>139</v>
      </c>
      <c r="D33" s="97" t="s">
        <v>140</v>
      </c>
      <c r="E33" s="97" t="s">
        <v>141</v>
      </c>
      <c r="F33" s="97" t="s">
        <v>142</v>
      </c>
      <c r="G33" s="97" t="s">
        <v>143</v>
      </c>
      <c r="H33" s="97" t="s">
        <v>144</v>
      </c>
      <c r="I33" s="97" t="s">
        <v>145</v>
      </c>
    </row>
    <row r="34" spans="1:9" ht="21.5" x14ac:dyDescent="0.35">
      <c r="A34" s="98" t="s">
        <v>146</v>
      </c>
      <c r="B34" s="99" t="s">
        <v>54</v>
      </c>
      <c r="C34" s="99" t="s">
        <v>54</v>
      </c>
      <c r="D34" s="99" t="s">
        <v>54</v>
      </c>
      <c r="E34" s="99" t="s">
        <v>54</v>
      </c>
      <c r="F34" s="99" t="s">
        <v>54</v>
      </c>
      <c r="G34" s="99" t="s">
        <v>54</v>
      </c>
      <c r="H34" s="99" t="s">
        <v>54</v>
      </c>
      <c r="I34" s="99" t="s">
        <v>54</v>
      </c>
    </row>
    <row r="35" spans="1:9" x14ac:dyDescent="0.3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35">
      <c r="A36" s="102" t="s">
        <v>151</v>
      </c>
      <c r="B36" s="95"/>
      <c r="C36" s="95"/>
      <c r="D36" s="95"/>
      <c r="E36" s="95"/>
      <c r="F36" s="95"/>
      <c r="G36" s="95"/>
      <c r="H36" s="95"/>
      <c r="I36" s="95"/>
    </row>
    <row r="38" spans="1:9" x14ac:dyDescent="0.35">
      <c r="A38">
        <v>2021</v>
      </c>
      <c r="B38" t="s">
        <v>29</v>
      </c>
    </row>
    <row r="39" spans="1:9" x14ac:dyDescent="0.35">
      <c r="A39">
        <f>(D35+E35)/2</f>
        <v>212.14810104181601</v>
      </c>
    </row>
    <row r="42" spans="1:9" x14ac:dyDescent="0.35">
      <c r="A42" s="148" t="s">
        <v>130</v>
      </c>
      <c r="B42" s="149"/>
      <c r="C42" s="150" t="s">
        <v>131</v>
      </c>
      <c r="D42" s="151"/>
      <c r="E42" s="151"/>
      <c r="F42" s="151"/>
      <c r="G42" s="151"/>
      <c r="H42" s="151"/>
      <c r="I42" s="152"/>
    </row>
    <row r="43" spans="1:9" x14ac:dyDescent="0.35">
      <c r="A43" s="148" t="s">
        <v>132</v>
      </c>
      <c r="B43" s="149"/>
      <c r="C43" s="150" t="s">
        <v>152</v>
      </c>
      <c r="D43" s="151"/>
      <c r="E43" s="151"/>
      <c r="F43" s="151"/>
      <c r="G43" s="151"/>
      <c r="H43" s="151"/>
      <c r="I43" s="152"/>
    </row>
    <row r="44" spans="1:9" x14ac:dyDescent="0.35">
      <c r="A44" s="148" t="s">
        <v>134</v>
      </c>
      <c r="B44" s="149"/>
      <c r="C44" s="155" t="s">
        <v>135</v>
      </c>
      <c r="D44" s="156"/>
      <c r="E44" s="156"/>
      <c r="F44" s="156"/>
      <c r="G44" s="156"/>
      <c r="H44" s="156"/>
      <c r="I44" s="157"/>
    </row>
    <row r="45" spans="1:9" x14ac:dyDescent="0.35">
      <c r="A45" s="148" t="s">
        <v>136</v>
      </c>
      <c r="B45" s="149"/>
      <c r="C45" s="150" t="s">
        <v>137</v>
      </c>
      <c r="D45" s="151"/>
      <c r="E45" s="151"/>
      <c r="F45" s="151"/>
      <c r="G45" s="151"/>
      <c r="H45" s="151"/>
      <c r="I45" s="152"/>
    </row>
    <row r="46" spans="1:9" x14ac:dyDescent="0.35">
      <c r="A46" s="153" t="s">
        <v>138</v>
      </c>
      <c r="B46" s="154"/>
      <c r="C46" s="97" t="s">
        <v>139</v>
      </c>
      <c r="D46" s="97" t="s">
        <v>140</v>
      </c>
      <c r="E46" s="97" t="s">
        <v>141</v>
      </c>
      <c r="F46" s="97" t="s">
        <v>142</v>
      </c>
      <c r="G46" s="97" t="s">
        <v>143</v>
      </c>
      <c r="H46" s="97" t="s">
        <v>144</v>
      </c>
      <c r="I46" s="97" t="s">
        <v>145</v>
      </c>
    </row>
    <row r="47" spans="1:9" ht="21.5" x14ac:dyDescent="0.35">
      <c r="A47" s="98" t="s">
        <v>146</v>
      </c>
      <c r="B47" s="99" t="s">
        <v>54</v>
      </c>
      <c r="C47" s="99" t="s">
        <v>54</v>
      </c>
      <c r="D47" s="99" t="s">
        <v>54</v>
      </c>
      <c r="E47" s="99" t="s">
        <v>54</v>
      </c>
      <c r="F47" s="99" t="s">
        <v>54</v>
      </c>
      <c r="G47" s="99" t="s">
        <v>54</v>
      </c>
      <c r="H47" s="99" t="s">
        <v>54</v>
      </c>
      <c r="I47" s="99" t="s">
        <v>54</v>
      </c>
    </row>
    <row r="48" spans="1:9" x14ac:dyDescent="0.3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35">
      <c r="A49" s="102" t="s">
        <v>151</v>
      </c>
      <c r="B49" s="95"/>
      <c r="C49" s="95"/>
      <c r="D49" s="95"/>
      <c r="E49" s="95"/>
      <c r="F49" s="95"/>
      <c r="G49" s="95"/>
      <c r="H49" s="95"/>
      <c r="I49" s="95"/>
    </row>
    <row r="51" spans="1:9" x14ac:dyDescent="0.35">
      <c r="A51">
        <v>2021</v>
      </c>
      <c r="B51" t="s">
        <v>29</v>
      </c>
    </row>
    <row r="52" spans="1:9" x14ac:dyDescent="0.35">
      <c r="A52">
        <f>(D48+E48)/2</f>
        <v>169.441079081721</v>
      </c>
    </row>
  </sheetData>
  <mergeCells count="36">
    <mergeCell ref="A5:B5"/>
    <mergeCell ref="C5:I5"/>
    <mergeCell ref="A6:B6"/>
    <mergeCell ref="A2:B2"/>
    <mergeCell ref="C2:I2"/>
    <mergeCell ref="A3:B3"/>
    <mergeCell ref="C3:I3"/>
    <mergeCell ref="A4:B4"/>
    <mergeCell ref="C4:I4"/>
    <mergeCell ref="A19:B19"/>
    <mergeCell ref="C19:I19"/>
    <mergeCell ref="A20:B20"/>
    <mergeCell ref="A16:B16"/>
    <mergeCell ref="C16:I16"/>
    <mergeCell ref="A17:B17"/>
    <mergeCell ref="C17:I17"/>
    <mergeCell ref="A18:B18"/>
    <mergeCell ref="C18:I18"/>
    <mergeCell ref="A32:B32"/>
    <mergeCell ref="C32:I32"/>
    <mergeCell ref="A33:B33"/>
    <mergeCell ref="A29:B29"/>
    <mergeCell ref="C29:I29"/>
    <mergeCell ref="A30:B30"/>
    <mergeCell ref="C30:I30"/>
    <mergeCell ref="A31:B31"/>
    <mergeCell ref="C31:I31"/>
    <mergeCell ref="A45:B45"/>
    <mergeCell ref="C45:I45"/>
    <mergeCell ref="A46:B46"/>
    <mergeCell ref="A42:B42"/>
    <mergeCell ref="C42:I42"/>
    <mergeCell ref="A43:B43"/>
    <mergeCell ref="C43:I43"/>
    <mergeCell ref="A44:B44"/>
    <mergeCell ref="C44:I4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C10" sqref="C10"/>
    </sheetView>
  </sheetViews>
  <sheetFormatPr defaultColWidth="11.453125" defaultRowHeight="14.5" x14ac:dyDescent="0.35"/>
  <cols>
    <col min="1" max="1" width="16.453125" customWidth="1"/>
    <col min="2" max="2" width="18.453125" customWidth="1"/>
    <col min="3" max="3" width="16.453125" customWidth="1"/>
    <col min="4" max="4" width="16.1796875" bestFit="1" customWidth="1"/>
    <col min="5" max="5" width="15.81640625" customWidth="1"/>
    <col min="6" max="10" width="15.1796875" bestFit="1" customWidth="1"/>
  </cols>
  <sheetData>
    <row r="1" spans="1:32" ht="58" x14ac:dyDescent="0.35">
      <c r="B1" s="39" t="s">
        <v>153</v>
      </c>
      <c r="C1">
        <v>2021</v>
      </c>
      <c r="D1">
        <v>2025</v>
      </c>
      <c r="E1">
        <v>2030</v>
      </c>
      <c r="F1">
        <v>2035</v>
      </c>
      <c r="G1">
        <v>2040</v>
      </c>
      <c r="H1">
        <v>2045</v>
      </c>
      <c r="I1">
        <v>2050</v>
      </c>
    </row>
    <row r="2" spans="1:32" x14ac:dyDescent="0.35">
      <c r="A2" s="158" t="s">
        <v>4</v>
      </c>
      <c r="B2" s="41" t="s">
        <v>154</v>
      </c>
      <c r="C2">
        <f>'REF2020'!F7/'REF2020'!$F$7</f>
        <v>1</v>
      </c>
      <c r="D2">
        <f>'REF2020'!G7/'REF2020'!$F$7</f>
        <v>1.1738980408079653</v>
      </c>
      <c r="E2">
        <f>'REF2020'!H7/'REF2020'!$F$7</f>
        <v>1.242512864716367</v>
      </c>
      <c r="F2">
        <f>'REF2020'!I7/'REF2020'!$F$7</f>
        <v>1.2804535023642074</v>
      </c>
      <c r="G2">
        <f>'REF2020'!J7/'REF2020'!$F$7</f>
        <v>1.3176429662880629</v>
      </c>
      <c r="H2">
        <f>'REF2020'!K7/'REF2020'!$F$7</f>
        <v>1.3421838571341764</v>
      </c>
      <c r="I2">
        <f>'REF2020'!L7/'REF2020'!$F$7</f>
        <v>1.3770794555473598</v>
      </c>
    </row>
    <row r="3" spans="1:32" x14ac:dyDescent="0.35">
      <c r="A3" s="158"/>
      <c r="B3" s="41" t="s">
        <v>155</v>
      </c>
      <c r="C3">
        <f>'REF2020'!F6/'REF2020'!$F$6</f>
        <v>1</v>
      </c>
      <c r="D3">
        <f>'REF2020'!G6/'REF2020'!$F$6</f>
        <v>1.3670528617908317</v>
      </c>
      <c r="E3">
        <f>'REF2020'!H6/'REF2020'!$F$6</f>
        <v>1.4438650822369306</v>
      </c>
      <c r="F3">
        <f>'REF2020'!I6/'REF2020'!$F$6</f>
        <v>1.4659665763582528</v>
      </c>
      <c r="G3">
        <f>'REF2020'!J6/'REF2020'!$F$6</f>
        <v>1.5133261402065623</v>
      </c>
      <c r="H3">
        <f>'REF2020'!K6/'REF2020'!$F$6</f>
        <v>1.5443437123949106</v>
      </c>
      <c r="I3">
        <f>'REF2020'!L6/'REF2020'!$F$6</f>
        <v>1.5636301514022912</v>
      </c>
    </row>
    <row r="4" spans="1:32" x14ac:dyDescent="0.35">
      <c r="A4" s="158"/>
      <c r="B4" s="41" t="s">
        <v>156</v>
      </c>
      <c r="C4">
        <f>('REF2020'!F10*C24)/('REF2020'!F10*C24)</f>
        <v>1</v>
      </c>
      <c r="D4">
        <f>'REF2020'!G10*$C$24/('REF2020'!$F$10*$C$24)</f>
        <v>1.8660187384157199</v>
      </c>
      <c r="E4">
        <f>'REF2020'!H10*$C$24/('REF2020'!$F$10*$C$24)</f>
        <v>2.109681962563787</v>
      </c>
      <c r="F4">
        <f>'REF2020'!I10*$C$24/('REF2020'!$F$10*$C$24)</f>
        <v>2.3021441819012414</v>
      </c>
      <c r="G4">
        <f>'REF2020'!J10*$C$24/('REF2020'!$F$10*$C$24)</f>
        <v>2.4901191522324551</v>
      </c>
      <c r="H4">
        <f>'REF2020'!K10*$C$24/('REF2020'!$F$10*$C$24)</f>
        <v>2.6333098639742309</v>
      </c>
      <c r="I4">
        <f>'REF2020'!L10*$C$24/('REF2020'!$F$10*$C$24)</f>
        <v>2.7667137407237594</v>
      </c>
    </row>
    <row r="5" spans="1:32" x14ac:dyDescent="0.35">
      <c r="A5" s="158"/>
      <c r="B5" s="41" t="s">
        <v>157</v>
      </c>
      <c r="C5">
        <f>'REF2020'!F9/'REF2020'!$F$9</f>
        <v>1</v>
      </c>
      <c r="D5">
        <f>'REF2020'!G9/'REF2020'!$F$9</f>
        <v>1.6275609177224739</v>
      </c>
      <c r="E5">
        <f>'REF2020'!H9/'REF2020'!$F$9</f>
        <v>1.750930419301304</v>
      </c>
      <c r="F5">
        <f>'REF2020'!I9/'REF2020'!$F$9</f>
        <v>1.9272433351897114</v>
      </c>
      <c r="G5">
        <f>'REF2020'!J9/'REF2020'!$F$9</f>
        <v>2.0326046085849696</v>
      </c>
      <c r="H5">
        <f>'REF2020'!K9/'REF2020'!$F$9</f>
        <v>2.1698796028219123</v>
      </c>
      <c r="I5">
        <f>'REF2020'!L9/'REF2020'!$F$9</f>
        <v>2.2758182573255583</v>
      </c>
    </row>
    <row r="6" spans="1:32" x14ac:dyDescent="0.35">
      <c r="A6" s="158"/>
      <c r="B6" s="41" t="s">
        <v>158</v>
      </c>
      <c r="C6">
        <f>'REF2020'!F11/'REF2020'!$F$11</f>
        <v>1</v>
      </c>
      <c r="D6">
        <f>'REF2020'!G11/'REF2020'!$F$11</f>
        <v>1.6347668120105863</v>
      </c>
      <c r="E6">
        <f>'REF2020'!H11/'REF2020'!$F$11</f>
        <v>1.6983427739326342</v>
      </c>
      <c r="F6">
        <f>'REF2020'!I11/'REF2020'!$F$11</f>
        <v>1.7687310809760495</v>
      </c>
      <c r="G6">
        <f>'REF2020'!J11/'REF2020'!$F$11</f>
        <v>1.8132021587518621</v>
      </c>
      <c r="H6">
        <f>'REF2020'!K11/'REF2020'!$F$11</f>
        <v>1.8533647747986617</v>
      </c>
      <c r="I6">
        <f>'REF2020'!L11/'REF2020'!$F$11</f>
        <v>1.8939264035939483</v>
      </c>
    </row>
    <row r="7" spans="1:32" x14ac:dyDescent="0.35">
      <c r="A7" s="158"/>
      <c r="B7" s="41" t="s">
        <v>159</v>
      </c>
      <c r="C7">
        <f>'REF2020'!F8/'REF2020'!$F$8</f>
        <v>1</v>
      </c>
      <c r="D7">
        <f>'REF2020'!G8/'REF2020'!$F$8</f>
        <v>1.1738469430664196</v>
      </c>
      <c r="E7">
        <f>'REF2020'!H8/'REF2020'!$F$8</f>
        <v>1.2375250131105016</v>
      </c>
      <c r="F7">
        <f>'REF2020'!I8/'REF2020'!$F$8</f>
        <v>1.291912852322797</v>
      </c>
      <c r="G7">
        <f>'REF2020'!J8/'REF2020'!$F$8</f>
        <v>1.364076485657792</v>
      </c>
      <c r="H7">
        <f>'REF2020'!K8/'REF2020'!$F$8</f>
        <v>1.4223975490955083</v>
      </c>
      <c r="I7">
        <f>'REF2020'!L8/'REF2020'!$F$8</f>
        <v>1.4807524556023004</v>
      </c>
    </row>
    <row r="8" spans="1:32" x14ac:dyDescent="0.35">
      <c r="A8" s="107"/>
      <c r="B8" s="41"/>
    </row>
    <row r="9" spans="1:32" x14ac:dyDescent="0.35">
      <c r="A9" s="107"/>
      <c r="B9" s="41" t="s">
        <v>160</v>
      </c>
      <c r="C9">
        <f>C10/$C10</f>
        <v>1</v>
      </c>
      <c r="D9">
        <f t="shared" ref="D9:I9" si="0">D10/$C10</f>
        <v>1.8660187384157199</v>
      </c>
      <c r="E9">
        <f t="shared" si="0"/>
        <v>2.109681962563787</v>
      </c>
      <c r="F9">
        <f t="shared" si="0"/>
        <v>2.3021441819012414</v>
      </c>
      <c r="G9">
        <f t="shared" si="0"/>
        <v>2.4901191522324551</v>
      </c>
      <c r="H9">
        <f t="shared" si="0"/>
        <v>2.6333098639742309</v>
      </c>
      <c r="I9">
        <f t="shared" si="0"/>
        <v>2.7667137407237594</v>
      </c>
    </row>
    <row r="10" spans="1:32" x14ac:dyDescent="0.35">
      <c r="A10" s="104" t="s">
        <v>161</v>
      </c>
      <c r="B10" s="41" t="s">
        <v>162</v>
      </c>
      <c r="C10" s="108">
        <f>'REF2020'!F10*C24</f>
        <v>950.31782340209804</v>
      </c>
      <c r="D10" s="108">
        <f>'REF2020'!G10*$C$24</f>
        <v>1773.3108659187558</v>
      </c>
      <c r="E10" s="108">
        <f>'REF2020'!H10*$C$24</f>
        <v>2004.8683707342848</v>
      </c>
      <c r="F10" s="108">
        <f>'REF2020'!I10*$C$24</f>
        <v>2187.7686481021915</v>
      </c>
      <c r="G10" s="108">
        <f>'REF2020'!J10*$C$24</f>
        <v>2366.4046127614242</v>
      </c>
      <c r="H10" s="108">
        <f>'REF2020'!K10*$C$24</f>
        <v>2502.481298275266</v>
      </c>
      <c r="I10" s="108">
        <f>'REF2020'!L10*$C$24</f>
        <v>2629.2573800612795</v>
      </c>
      <c r="J10" s="125" t="s">
        <v>163</v>
      </c>
    </row>
    <row r="11" spans="1:32" x14ac:dyDescent="0.35">
      <c r="A11" s="107"/>
      <c r="B11" s="41"/>
      <c r="C11" s="108"/>
      <c r="D11" s="108"/>
      <c r="E11" s="108"/>
      <c r="F11" s="108"/>
      <c r="G11" s="108"/>
      <c r="H11" s="108"/>
      <c r="I11" s="108"/>
    </row>
    <row r="12" spans="1:32" x14ac:dyDescent="0.35">
      <c r="A12" s="107"/>
      <c r="B12" s="41"/>
      <c r="C12" s="108"/>
      <c r="D12" s="108"/>
      <c r="E12" s="108"/>
      <c r="F12" s="108"/>
      <c r="G12" s="108"/>
      <c r="H12" s="108"/>
      <c r="I12" s="108"/>
    </row>
    <row r="13" spans="1:32" ht="26" x14ac:dyDescent="0.35">
      <c r="A13" s="130" t="s">
        <v>164</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5" x14ac:dyDescent="0.35">
      <c r="A14" s="136" t="s">
        <v>165</v>
      </c>
      <c r="B14" s="137"/>
      <c r="C14" s="138"/>
      <c r="D14" s="138"/>
      <c r="E14" s="138"/>
      <c r="F14" s="138"/>
      <c r="G14" s="138"/>
      <c r="H14" s="138"/>
      <c r="I14" s="138"/>
    </row>
    <row r="15" spans="1:32" ht="58" x14ac:dyDescent="0.3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35">
      <c r="A16" s="103" t="s">
        <v>166</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35">
      <c r="A17" s="103" t="s">
        <v>166</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35">
      <c r="A18" s="103" t="s">
        <v>166</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35">
      <c r="A19" s="103" t="s">
        <v>166</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35">
      <c r="A20" s="103" t="s">
        <v>166</v>
      </c>
      <c r="B20" s="41" t="s">
        <v>167</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35">
      <c r="A21" s="103" t="s">
        <v>166</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35">
      <c r="A23" s="103" t="s">
        <v>166</v>
      </c>
      <c r="B23" s="41" t="s">
        <v>168</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35">
      <c r="A24" s="103" t="s">
        <v>166</v>
      </c>
      <c r="B24" s="41" t="s">
        <v>169</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35">
      <c r="A25" s="123" t="s">
        <v>170</v>
      </c>
    </row>
    <row r="26" spans="1:32" ht="58" x14ac:dyDescent="0.35">
      <c r="B26" s="39" t="s">
        <v>153</v>
      </c>
      <c r="C26">
        <v>2021</v>
      </c>
      <c r="D26">
        <v>2025</v>
      </c>
      <c r="E26">
        <v>2030</v>
      </c>
    </row>
    <row r="27" spans="1:32" x14ac:dyDescent="0.35">
      <c r="A27" s="105" t="s">
        <v>171</v>
      </c>
      <c r="B27" s="41" t="s">
        <v>172</v>
      </c>
      <c r="C27">
        <f>'Fit for 55'!F7/'Fit for 55'!$F$7</f>
        <v>1</v>
      </c>
      <c r="D27">
        <f>'Fit for 55'!G7/'Fit for 55'!$F$7</f>
        <v>1.1738537622485452</v>
      </c>
      <c r="E27">
        <f>'Fit for 55'!H7/'Fit for 55'!$F$7</f>
        <v>1.2221832533004409</v>
      </c>
    </row>
    <row r="28" spans="1:32" x14ac:dyDescent="0.35">
      <c r="A28" s="105" t="s">
        <v>171</v>
      </c>
      <c r="B28" s="41" t="s">
        <v>173</v>
      </c>
      <c r="C28">
        <f>'Fit for 55'!F6/'Fit for 55'!$F$6</f>
        <v>1</v>
      </c>
      <c r="D28">
        <f>'Fit for 55'!G6/'Fit for 55'!$F$6</f>
        <v>1.3715082506833771</v>
      </c>
      <c r="E28">
        <f>'Fit for 55'!H6/'Fit for 55'!$F$6</f>
        <v>1.5716663896405059</v>
      </c>
    </row>
    <row r="29" spans="1:32" x14ac:dyDescent="0.35">
      <c r="A29" s="105" t="s">
        <v>171</v>
      </c>
      <c r="B29" s="41" t="s">
        <v>174</v>
      </c>
      <c r="C29">
        <f>'Fit for 55'!F10/'Fit for 55'!$F$10</f>
        <v>1</v>
      </c>
      <c r="D29">
        <f>'Fit for 55'!G10/'Fit for 55'!$F$10</f>
        <v>1.8458511670259306</v>
      </c>
      <c r="E29">
        <f>'Fit for 55'!H10/'Fit for 55'!$F$10</f>
        <v>1.9801197115807634</v>
      </c>
    </row>
    <row r="30" spans="1:32" x14ac:dyDescent="0.35">
      <c r="A30" s="105" t="s">
        <v>171</v>
      </c>
      <c r="B30" s="41" t="s">
        <v>175</v>
      </c>
      <c r="C30">
        <f>'Fit for 55'!F9/'Fit for 55'!$F$9</f>
        <v>1</v>
      </c>
      <c r="D30">
        <f>'Fit for 55'!G9/'Fit for 55'!$F$9</f>
        <v>1.6312576393507561</v>
      </c>
      <c r="E30">
        <f>'Fit for 55'!H9/'Fit for 55'!$F$9</f>
        <v>1.9404541617289481</v>
      </c>
    </row>
    <row r="31" spans="1:32" x14ac:dyDescent="0.35">
      <c r="A31" s="105" t="s">
        <v>171</v>
      </c>
      <c r="B31" s="41" t="s">
        <v>176</v>
      </c>
      <c r="C31">
        <v>0</v>
      </c>
      <c r="D31">
        <v>1</v>
      </c>
      <c r="E31">
        <v>2</v>
      </c>
    </row>
    <row r="32" spans="1:32" x14ac:dyDescent="0.35">
      <c r="A32" s="105" t="s">
        <v>171</v>
      </c>
      <c r="B32" s="41" t="s">
        <v>177</v>
      </c>
      <c r="C32">
        <f>'Fit for 55'!F8/'Fit for 55'!$F$8</f>
        <v>1</v>
      </c>
      <c r="D32">
        <f>'Fit for 55'!G8/'Fit for 55'!$F$8</f>
        <v>1.1723904226111883</v>
      </c>
      <c r="E32">
        <f>'Fit for 55'!H8/'Fit for 55'!$F$8</f>
        <v>1.2263982315693505</v>
      </c>
    </row>
    <row r="34" spans="1:32" ht="7.5" customHeight="1" x14ac:dyDescent="0.35"/>
    <row r="35" spans="1:32" ht="103.5" customHeight="1" x14ac:dyDescent="0.35">
      <c r="B35" s="39" t="s">
        <v>153</v>
      </c>
      <c r="C35">
        <v>2021</v>
      </c>
      <c r="D35">
        <v>2022</v>
      </c>
      <c r="E35">
        <v>2025</v>
      </c>
      <c r="F35">
        <v>2030</v>
      </c>
      <c r="G35">
        <v>2040</v>
      </c>
      <c r="H35">
        <v>2050</v>
      </c>
    </row>
    <row r="36" spans="1:32" x14ac:dyDescent="0.35">
      <c r="A36" s="106" t="s">
        <v>178</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35">
      <c r="A37" s="106" t="s">
        <v>178</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35">
      <c r="A38" s="106" t="s">
        <v>178</v>
      </c>
      <c r="B38" s="41" t="s">
        <v>179</v>
      </c>
      <c r="C38" s="93"/>
      <c r="D38" s="93"/>
      <c r="E38" s="93"/>
      <c r="F38" s="93"/>
      <c r="G38" s="93"/>
      <c r="H38" s="93"/>
    </row>
    <row r="39" spans="1:32" x14ac:dyDescent="0.35">
      <c r="A39" s="106" t="s">
        <v>178</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35">
      <c r="A40" s="106" t="s">
        <v>178</v>
      </c>
      <c r="B40" s="41" t="s">
        <v>158</v>
      </c>
      <c r="C40" s="93">
        <v>0</v>
      </c>
      <c r="D40" s="93">
        <v>0</v>
      </c>
      <c r="E40" s="93">
        <v>0</v>
      </c>
      <c r="F40" s="93">
        <v>0</v>
      </c>
      <c r="G40" s="93">
        <v>0</v>
      </c>
      <c r="H40" s="93"/>
    </row>
    <row r="41" spans="1:32" x14ac:dyDescent="0.35">
      <c r="A41" s="106" t="s">
        <v>178</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72.5" x14ac:dyDescent="0.3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35">
      <c r="A46" t="s">
        <v>180</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35">
      <c r="A47" t="s">
        <v>180</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35">
      <c r="A48" t="s">
        <v>180</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35">
      <c r="A49" t="s">
        <v>180</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35">
      <c r="A50" t="s">
        <v>180</v>
      </c>
      <c r="B50" s="41" t="s">
        <v>167</v>
      </c>
      <c r="C50">
        <f t="shared" si="2"/>
        <v>0</v>
      </c>
      <c r="D50">
        <f t="shared" si="2"/>
        <v>0</v>
      </c>
      <c r="E50">
        <f t="shared" si="2"/>
        <v>0</v>
      </c>
      <c r="F50">
        <f t="shared" si="2"/>
        <v>0</v>
      </c>
      <c r="G50">
        <f t="shared" si="2"/>
        <v>0</v>
      </c>
      <c r="H50">
        <f t="shared" si="2"/>
        <v>0</v>
      </c>
    </row>
    <row r="51" spans="1:8" x14ac:dyDescent="0.35">
      <c r="A51" t="s">
        <v>180</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35">
      <c r="A52" t="s">
        <v>4</v>
      </c>
      <c r="B52" s="41" t="s">
        <v>154</v>
      </c>
      <c r="C52">
        <f t="shared" ref="C52:C57" si="3">C2</f>
        <v>1</v>
      </c>
      <c r="D52">
        <f>($E52-$C52)/($E$45-$C$45)*(D$45-$C$45)+$C52</f>
        <v>1.0434745102019913</v>
      </c>
      <c r="E52">
        <f t="shared" ref="E52:F55" si="4">D2</f>
        <v>1.1738980408079653</v>
      </c>
      <c r="F52">
        <f t="shared" si="4"/>
        <v>1.242512864716367</v>
      </c>
      <c r="G52">
        <f>G2</f>
        <v>1.3176429662880629</v>
      </c>
      <c r="H52">
        <f>I2</f>
        <v>1.3770794555473598</v>
      </c>
    </row>
    <row r="53" spans="1:8" x14ac:dyDescent="0.35">
      <c r="A53" t="s">
        <v>4</v>
      </c>
      <c r="B53" s="41" t="s">
        <v>155</v>
      </c>
      <c r="C53">
        <f t="shared" si="3"/>
        <v>1</v>
      </c>
      <c r="D53">
        <f>($E53-$C53)/($E$45-$C$45)*(D$45-$C$45)+$C53</f>
        <v>1.0917632154477079</v>
      </c>
      <c r="E53">
        <f t="shared" si="4"/>
        <v>1.3670528617908317</v>
      </c>
      <c r="F53">
        <f t="shared" si="4"/>
        <v>1.4438650822369306</v>
      </c>
      <c r="G53">
        <f>G3</f>
        <v>1.5133261402065623</v>
      </c>
      <c r="H53">
        <f>I3</f>
        <v>1.5636301514022912</v>
      </c>
    </row>
    <row r="54" spans="1:8" x14ac:dyDescent="0.35">
      <c r="A54" t="s">
        <v>4</v>
      </c>
      <c r="B54" s="41" t="s">
        <v>156</v>
      </c>
      <c r="C54">
        <f t="shared" si="3"/>
        <v>1</v>
      </c>
      <c r="E54">
        <f t="shared" si="4"/>
        <v>1.8660187384157199</v>
      </c>
      <c r="F54">
        <f t="shared" si="4"/>
        <v>2.109681962563787</v>
      </c>
      <c r="G54">
        <f>G4</f>
        <v>2.4901191522324551</v>
      </c>
      <c r="H54">
        <f>I4</f>
        <v>2.7667137407237594</v>
      </c>
    </row>
    <row r="55" spans="1:8" x14ac:dyDescent="0.35">
      <c r="A55" t="s">
        <v>4</v>
      </c>
      <c r="B55" s="41" t="s">
        <v>157</v>
      </c>
      <c r="C55">
        <f t="shared" si="3"/>
        <v>1</v>
      </c>
      <c r="D55">
        <f>($E55-$C55)/($E$45-$C$45)*(D$45-$C$45)+$C55</f>
        <v>1.1568902294306185</v>
      </c>
      <c r="E55">
        <f t="shared" si="4"/>
        <v>1.6275609177224739</v>
      </c>
      <c r="F55">
        <f t="shared" si="4"/>
        <v>1.750930419301304</v>
      </c>
      <c r="G55">
        <f>G5</f>
        <v>2.0326046085849696</v>
      </c>
      <c r="H55">
        <f>I5</f>
        <v>2.2758182573255583</v>
      </c>
    </row>
    <row r="56" spans="1:8" x14ac:dyDescent="0.35">
      <c r="A56" t="s">
        <v>4</v>
      </c>
      <c r="B56" s="41" t="s">
        <v>167</v>
      </c>
      <c r="C56">
        <f t="shared" si="3"/>
        <v>1</v>
      </c>
    </row>
    <row r="57" spans="1:8" x14ac:dyDescent="0.35">
      <c r="A57" t="s">
        <v>4</v>
      </c>
      <c r="B57" s="41" t="s">
        <v>159</v>
      </c>
      <c r="C57">
        <f t="shared" si="3"/>
        <v>1</v>
      </c>
      <c r="D57">
        <f>($E57-$C57)/($E$45-$C$45)*(D$45-$C$45)+$C57</f>
        <v>1.0434617357666049</v>
      </c>
      <c r="E57">
        <f>D7</f>
        <v>1.1738469430664196</v>
      </c>
      <c r="F57">
        <f>E7</f>
        <v>1.2375250131105016</v>
      </c>
      <c r="G57">
        <f>G7</f>
        <v>1.364076485657792</v>
      </c>
      <c r="H57">
        <f>I7</f>
        <v>1.4807524556023004</v>
      </c>
    </row>
    <row r="58" spans="1:8" x14ac:dyDescent="0.35">
      <c r="A58" t="s">
        <v>178</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35">
      <c r="A59" t="s">
        <v>178</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35">
      <c r="A60" t="s">
        <v>178</v>
      </c>
      <c r="B60" s="41" t="s">
        <v>156</v>
      </c>
      <c r="C60" t="str">
        <f t="shared" si="5"/>
        <v/>
      </c>
      <c r="D60" t="str">
        <f t="shared" si="5"/>
        <v/>
      </c>
      <c r="E60" t="str">
        <f t="shared" si="5"/>
        <v/>
      </c>
      <c r="F60" t="str">
        <f t="shared" si="5"/>
        <v/>
      </c>
      <c r="G60" t="str">
        <f t="shared" si="5"/>
        <v/>
      </c>
      <c r="H60" t="str">
        <f t="shared" si="5"/>
        <v/>
      </c>
    </row>
    <row r="61" spans="1:8" x14ac:dyDescent="0.35">
      <c r="A61" t="s">
        <v>178</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35">
      <c r="A62" t="s">
        <v>178</v>
      </c>
      <c r="B62" s="41" t="s">
        <v>167</v>
      </c>
      <c r="C62" t="str">
        <f t="shared" si="5"/>
        <v/>
      </c>
      <c r="D62" t="str">
        <f t="shared" si="5"/>
        <v/>
      </c>
      <c r="E62" t="str">
        <f t="shared" si="5"/>
        <v/>
      </c>
      <c r="F62" t="str">
        <f t="shared" si="5"/>
        <v/>
      </c>
      <c r="G62" t="str">
        <f t="shared" si="5"/>
        <v/>
      </c>
      <c r="H62" t="str">
        <f t="shared" si="5"/>
        <v/>
      </c>
    </row>
    <row r="63" spans="1:8" x14ac:dyDescent="0.35">
      <c r="A63" t="s">
        <v>178</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35">
      <c r="B67" s="39" t="s">
        <v>181</v>
      </c>
      <c r="C67" s="40">
        <v>2021</v>
      </c>
      <c r="D67" s="40">
        <v>2022</v>
      </c>
      <c r="E67" s="40">
        <v>2025</v>
      </c>
      <c r="F67" s="40">
        <v>2030</v>
      </c>
      <c r="G67" s="40">
        <v>2040</v>
      </c>
      <c r="H67" s="40">
        <v>2050</v>
      </c>
    </row>
    <row r="68" spans="1:8" x14ac:dyDescent="0.35">
      <c r="A68" t="s">
        <v>180</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35">
      <c r="A69" t="s">
        <v>180</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35">
      <c r="A70" t="s">
        <v>180</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35">
      <c r="A71" t="s">
        <v>180</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35">
      <c r="A72" t="s">
        <v>180</v>
      </c>
      <c r="B72" s="41" t="s">
        <v>167</v>
      </c>
      <c r="C72" s="41"/>
      <c r="D72" s="41"/>
      <c r="E72" s="41"/>
      <c r="F72" s="41"/>
      <c r="G72" s="41"/>
      <c r="H72" s="41"/>
    </row>
    <row r="73" spans="1:8" x14ac:dyDescent="0.35">
      <c r="A73" t="s">
        <v>180</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35">
      <c r="A74" t="s">
        <v>4</v>
      </c>
      <c r="B74" s="41" t="s">
        <v>154</v>
      </c>
      <c r="C74" s="111">
        <f>'REF2020'!F7*1000</f>
        <v>3709007.3500691648</v>
      </c>
      <c r="D74" s="112">
        <f t="shared" ref="D74:D79" si="6">($E74-$C74)/($E$67-$C$67)*(D$67-$C$67)+$C74</f>
        <v>3870254.6279490073</v>
      </c>
      <c r="E74" s="111">
        <f>'REF2020'!G7*1000</f>
        <v>4353996.4615885355</v>
      </c>
      <c r="F74" s="111">
        <f>'REF2020'!H7*1000</f>
        <v>4608489.3477884987</v>
      </c>
      <c r="G74" s="111">
        <f>'REF2020'!J7*1000</f>
        <v>4887147.446729362</v>
      </c>
      <c r="H74" s="111">
        <f>'REF2020'!L7*1000</f>
        <v>5107597.8222544007</v>
      </c>
    </row>
    <row r="75" spans="1:8" x14ac:dyDescent="0.35">
      <c r="A75" t="s">
        <v>4</v>
      </c>
      <c r="B75" s="41" t="s">
        <v>155</v>
      </c>
      <c r="C75" s="111">
        <f>'REF2020'!F6*1000</f>
        <v>344268.74134743382</v>
      </c>
      <c r="D75" s="112">
        <f t="shared" si="6"/>
        <v>375859.94803160965</v>
      </c>
      <c r="E75" s="111">
        <f>'REF2020'!G6*1000</f>
        <v>470633.56808413705</v>
      </c>
      <c r="F75" s="111">
        <f>'REF2020'!H6*1000</f>
        <v>497077.61453721713</v>
      </c>
      <c r="G75" s="111">
        <f>'REF2020'!J6*1000</f>
        <v>520990.88553708338</v>
      </c>
      <c r="H75" s="111">
        <f>'REF2020'!L6*1000</f>
        <v>538308.98415616422</v>
      </c>
    </row>
    <row r="76" spans="1:8" x14ac:dyDescent="0.35">
      <c r="A76" t="s">
        <v>4</v>
      </c>
      <c r="B76" s="41" t="s">
        <v>156</v>
      </c>
      <c r="C76" s="111">
        <f>C10*1000</f>
        <v>950317.82340209803</v>
      </c>
      <c r="D76" s="112">
        <f t="shared" si="6"/>
        <v>1156066.0840312624</v>
      </c>
      <c r="E76" s="111">
        <f>D10*1000</f>
        <v>1773310.8659187558</v>
      </c>
      <c r="F76" s="111">
        <f>F10*1000</f>
        <v>2187768.6481021913</v>
      </c>
      <c r="G76" s="111">
        <f>G10*1000</f>
        <v>2366404.6127614244</v>
      </c>
      <c r="H76" s="111">
        <f>H10*1000</f>
        <v>2502481.2982752658</v>
      </c>
    </row>
    <row r="77" spans="1:8" x14ac:dyDescent="0.35">
      <c r="A77" t="s">
        <v>4</v>
      </c>
      <c r="B77" s="41" t="s">
        <v>157</v>
      </c>
      <c r="C77" s="111">
        <f>'REF2020'!F9*1000</f>
        <v>325609.24267256522</v>
      </c>
      <c r="D77" s="112">
        <f t="shared" si="6"/>
        <v>376694.15146019391</v>
      </c>
      <c r="E77" s="111">
        <f>'REF2020'!G9*1000</f>
        <v>529948.87782308005</v>
      </c>
      <c r="F77" s="111">
        <f>'REF2020'!H9*1000</f>
        <v>570119.12780105462</v>
      </c>
      <c r="G77" s="111">
        <f>'REF2020'!J9*1000</f>
        <v>661834.84725411783</v>
      </c>
      <c r="H77" s="111">
        <f>'REF2020'!L9*1000</f>
        <v>741027.4592281722</v>
      </c>
    </row>
    <row r="78" spans="1:8" x14ac:dyDescent="0.35">
      <c r="A78" t="s">
        <v>4</v>
      </c>
      <c r="B78" s="41" t="s">
        <v>167</v>
      </c>
      <c r="C78" s="111"/>
      <c r="D78" s="112"/>
      <c r="E78" s="111"/>
      <c r="F78" s="111"/>
      <c r="G78" s="111"/>
      <c r="H78" s="111"/>
    </row>
    <row r="79" spans="1:8" x14ac:dyDescent="0.35">
      <c r="A79" t="s">
        <v>4</v>
      </c>
      <c r="B79" s="41" t="s">
        <v>159</v>
      </c>
      <c r="C79" s="111">
        <f>'REF2020'!F8*1000</f>
        <v>104926.93117133876</v>
      </c>
      <c r="D79" s="112">
        <f t="shared" si="6"/>
        <v>109487.23772870822</v>
      </c>
      <c r="E79" s="111">
        <f>'REF2020'!G8*1000</f>
        <v>123168.15740081661</v>
      </c>
      <c r="F79" s="111">
        <f>'REF2020'!H8*1000</f>
        <v>129849.70187345568</v>
      </c>
      <c r="G79" s="111">
        <f>'REF2020'!J8*1000</f>
        <v>143128.35952305677</v>
      </c>
      <c r="H79" s="111">
        <f>'REF2020'!L8*1000</f>
        <v>155370.8109907734</v>
      </c>
    </row>
    <row r="80" spans="1:8" x14ac:dyDescent="0.35">
      <c r="A80" t="s">
        <v>178</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35">
      <c r="A81" t="s">
        <v>178</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35">
      <c r="A82" t="s">
        <v>178</v>
      </c>
      <c r="B82" s="41" t="s">
        <v>156</v>
      </c>
      <c r="C82" s="111"/>
      <c r="D82" s="111"/>
      <c r="E82" s="111"/>
      <c r="F82" s="111"/>
      <c r="G82" s="111"/>
      <c r="H82" s="111"/>
    </row>
    <row r="83" spans="1:8" x14ac:dyDescent="0.35">
      <c r="A83" t="s">
        <v>178</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35">
      <c r="A84" t="s">
        <v>178</v>
      </c>
      <c r="B84" s="41" t="s">
        <v>167</v>
      </c>
      <c r="C84" s="111"/>
      <c r="D84" s="111"/>
      <c r="E84" s="111"/>
      <c r="F84" s="111"/>
      <c r="G84" s="111"/>
      <c r="H84" s="111"/>
    </row>
    <row r="85" spans="1:8" x14ac:dyDescent="0.35">
      <c r="A85" t="s">
        <v>178</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 thickBot="1" x14ac:dyDescent="0.4"/>
    <row r="87" spans="1:8" x14ac:dyDescent="0.35">
      <c r="B87" s="114" t="s">
        <v>182</v>
      </c>
      <c r="C87" s="115">
        <f>(C68-C74)/C68</f>
        <v>0.28694519196128621</v>
      </c>
      <c r="D87" s="115">
        <f t="shared" ref="D87:H87" si="7">(D68-D74)/D68</f>
        <v>0.26044424733722366</v>
      </c>
      <c r="E87" s="115">
        <f t="shared" si="7"/>
        <v>0.18115787800699318</v>
      </c>
      <c r="F87" s="115">
        <f t="shared" si="7"/>
        <v>0.15544481454773287</v>
      </c>
      <c r="G87" s="115">
        <f t="shared" si="7"/>
        <v>0.13845395091927792</v>
      </c>
      <c r="H87" s="116">
        <f t="shared" si="7"/>
        <v>0.13514329478230716</v>
      </c>
    </row>
    <row r="88" spans="1:8" x14ac:dyDescent="0.35">
      <c r="B88" s="117" t="s">
        <v>183</v>
      </c>
      <c r="C88" s="118">
        <f t="shared" ref="C88:H88" si="8">(C69-C75)/C69</f>
        <v>0.4124351792176813</v>
      </c>
      <c r="D88" s="118">
        <f t="shared" si="8"/>
        <v>0.36268459270102049</v>
      </c>
      <c r="E88" s="118">
        <f t="shared" si="8"/>
        <v>0.21708507914156819</v>
      </c>
      <c r="F88" s="118">
        <f t="shared" si="8"/>
        <v>0.19679139253621086</v>
      </c>
      <c r="G88" s="118">
        <f t="shared" si="8"/>
        <v>0.2156833474059916</v>
      </c>
      <c r="H88" s="119">
        <f t="shared" si="8"/>
        <v>0.26010234944005645</v>
      </c>
    </row>
    <row r="89" spans="1:8" x14ac:dyDescent="0.35">
      <c r="B89" s="117" t="s">
        <v>184</v>
      </c>
      <c r="C89" s="118">
        <f t="shared" ref="C89:H89" si="9">(C70-C76)/C70</f>
        <v>0.56778114544985603</v>
      </c>
      <c r="D89" s="118">
        <f t="shared" si="9"/>
        <v>0.49020226346461032</v>
      </c>
      <c r="E89" s="118">
        <f t="shared" si="9"/>
        <v>0.27688672223695865</v>
      </c>
      <c r="F89" s="118">
        <f t="shared" si="9"/>
        <v>0.200494807142576</v>
      </c>
      <c r="G89" s="118">
        <f t="shared" si="9"/>
        <v>0.27605139524533234</v>
      </c>
      <c r="H89" s="119">
        <f t="shared" si="9"/>
        <v>0.34874400907667241</v>
      </c>
    </row>
    <row r="90" spans="1:8" x14ac:dyDescent="0.35">
      <c r="B90" s="117" t="s">
        <v>185</v>
      </c>
      <c r="C90" s="118">
        <f t="shared" ref="C90:H90" si="10">(C71-C77)/C71</f>
        <v>0.48396118491484297</v>
      </c>
      <c r="D90" s="118">
        <f t="shared" si="10"/>
        <v>0.41383396435956527</v>
      </c>
      <c r="E90" s="118">
        <f t="shared" si="10"/>
        <v>0.21974271136546997</v>
      </c>
      <c r="F90" s="118">
        <f t="shared" si="10"/>
        <v>0.23411746747216919</v>
      </c>
      <c r="G90" s="118">
        <f t="shared" si="10"/>
        <v>0.22878100298622708</v>
      </c>
      <c r="H90" s="119">
        <f t="shared" si="10"/>
        <v>0.23558290654633249</v>
      </c>
    </row>
    <row r="91" spans="1:8" x14ac:dyDescent="0.35">
      <c r="B91" s="117" t="s">
        <v>186</v>
      </c>
      <c r="C91" s="118"/>
      <c r="D91" s="118"/>
      <c r="E91" s="118"/>
      <c r="F91" s="118"/>
      <c r="G91" s="118"/>
      <c r="H91" s="119"/>
    </row>
    <row r="92" spans="1:8" ht="15" thickBot="1" x14ac:dyDescent="0.4">
      <c r="B92" s="120" t="s">
        <v>187</v>
      </c>
      <c r="C92" s="121">
        <f t="shared" ref="C92:H92" si="11">(C73-C79)/C73</f>
        <v>0.27830163670446117</v>
      </c>
      <c r="D92" s="121">
        <f t="shared" si="11"/>
        <v>0.25823061805935776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tabSelected="1" workbookViewId="0">
      <selection activeCell="J32" sqref="J32"/>
    </sheetView>
  </sheetViews>
  <sheetFormatPr defaultColWidth="11.453125" defaultRowHeight="14.5" x14ac:dyDescent="0.35"/>
  <cols>
    <col min="1" max="1" width="11.1796875" customWidth="1"/>
    <col min="2" max="2" width="23.54296875" bestFit="1" customWidth="1"/>
    <col min="3" max="9" width="17" bestFit="1" customWidth="1"/>
    <col min="10" max="13" width="12.1796875" bestFit="1" customWidth="1"/>
  </cols>
  <sheetData>
    <row r="1" spans="1:32" ht="29" x14ac:dyDescent="0.35">
      <c r="B1" s="39" t="s">
        <v>188</v>
      </c>
      <c r="C1" s="124">
        <v>2021</v>
      </c>
      <c r="D1" s="124">
        <v>2025</v>
      </c>
      <c r="E1" s="124">
        <v>2030</v>
      </c>
      <c r="F1" s="124">
        <v>2035</v>
      </c>
      <c r="G1" s="124">
        <v>2040</v>
      </c>
      <c r="H1" s="124">
        <v>2045</v>
      </c>
      <c r="I1" s="124">
        <v>2050</v>
      </c>
    </row>
    <row r="2" spans="1:32" x14ac:dyDescent="0.35">
      <c r="A2" s="158" t="s">
        <v>4</v>
      </c>
      <c r="B2" s="41" t="s">
        <v>154</v>
      </c>
      <c r="C2" s="111">
        <f>C42/$C42</f>
        <v>1</v>
      </c>
      <c r="D2" s="111">
        <f t="shared" ref="D2:I2" si="0">D42/$C$42</f>
        <v>1.1276018773203365</v>
      </c>
      <c r="E2" s="111">
        <f t="shared" si="0"/>
        <v>1.2687529399649005</v>
      </c>
      <c r="F2" s="111">
        <f t="shared" si="0"/>
        <v>1.3637693250867864</v>
      </c>
      <c r="G2" s="111">
        <f t="shared" si="0"/>
        <v>1.4660364700415156</v>
      </c>
      <c r="H2" s="111">
        <f t="shared" si="0"/>
        <v>1.5499617207035294</v>
      </c>
      <c r="I2" s="111">
        <f t="shared" si="0"/>
        <v>1.6398655051722586</v>
      </c>
    </row>
    <row r="3" spans="1:32" x14ac:dyDescent="0.35">
      <c r="A3" s="158"/>
      <c r="B3" s="126" t="s">
        <v>155</v>
      </c>
      <c r="C3" s="111">
        <f>C43/$C43</f>
        <v>1</v>
      </c>
      <c r="D3" s="111">
        <f t="shared" ref="D3:I3" si="1">D43/$C43</f>
        <v>1.1057572733249239</v>
      </c>
      <c r="E3" s="111">
        <f t="shared" si="1"/>
        <v>1.207690851369895</v>
      </c>
      <c r="F3" s="111">
        <f t="shared" si="1"/>
        <v>1.2644370598834258</v>
      </c>
      <c r="G3" s="111">
        <f t="shared" si="1"/>
        <v>1.3240749024779801</v>
      </c>
      <c r="H3" s="111">
        <f t="shared" si="1"/>
        <v>1.3617295316480043</v>
      </c>
      <c r="I3" s="111">
        <f t="shared" si="1"/>
        <v>1.3989632663284073</v>
      </c>
      <c r="J3" s="127" t="s">
        <v>21</v>
      </c>
    </row>
    <row r="4" spans="1:32" x14ac:dyDescent="0.35">
      <c r="A4" s="158"/>
      <c r="B4" s="126" t="s">
        <v>189</v>
      </c>
      <c r="C4" s="111" t="e">
        <f t="shared" ref="C4:I6" si="2">C44/$C44</f>
        <v>#DIV/0!</v>
      </c>
      <c r="D4" s="111" t="e">
        <f t="shared" si="2"/>
        <v>#DIV/0!</v>
      </c>
      <c r="E4" s="111" t="e">
        <f t="shared" si="2"/>
        <v>#DIV/0!</v>
      </c>
      <c r="F4" s="111" t="e">
        <f t="shared" si="2"/>
        <v>#DIV/0!</v>
      </c>
      <c r="G4" s="111" t="e">
        <f t="shared" si="2"/>
        <v>#DIV/0!</v>
      </c>
      <c r="H4" s="111" t="e">
        <f t="shared" si="2"/>
        <v>#DIV/0!</v>
      </c>
      <c r="I4" s="111" t="e">
        <f t="shared" si="2"/>
        <v>#DIV/0!</v>
      </c>
      <c r="J4" s="127" t="s">
        <v>190</v>
      </c>
    </row>
    <row r="5" spans="1:32" x14ac:dyDescent="0.35">
      <c r="A5" s="158"/>
      <c r="B5" s="41" t="s">
        <v>157</v>
      </c>
      <c r="C5" s="111">
        <f t="shared" si="2"/>
        <v>1</v>
      </c>
      <c r="D5" s="111">
        <f t="shared" si="2"/>
        <v>1.1820803973218263</v>
      </c>
      <c r="E5" s="111">
        <f t="shared" si="2"/>
        <v>1.3700995563176188</v>
      </c>
      <c r="F5" s="111">
        <f t="shared" si="2"/>
        <v>1.5089963604402572</v>
      </c>
      <c r="G5" s="111">
        <f t="shared" si="2"/>
        <v>1.6345224545304577</v>
      </c>
      <c r="H5" s="111">
        <f t="shared" si="2"/>
        <v>1.7233480521233546</v>
      </c>
      <c r="I5" s="111">
        <f t="shared" si="2"/>
        <v>1.8121335773537945</v>
      </c>
    </row>
    <row r="6" spans="1:32" x14ac:dyDescent="0.35">
      <c r="A6" s="158"/>
      <c r="B6" s="126" t="s">
        <v>167</v>
      </c>
      <c r="C6" s="111">
        <f t="shared" si="2"/>
        <v>1</v>
      </c>
      <c r="D6" s="111">
        <f>D46/$C46</f>
        <v>1.1416079120434968</v>
      </c>
      <c r="E6" s="111">
        <f t="shared" si="2"/>
        <v>1.2133708191902257</v>
      </c>
      <c r="F6" s="111">
        <f t="shared" si="2"/>
        <v>1.2735319047212874</v>
      </c>
      <c r="G6" s="111">
        <f t="shared" si="2"/>
        <v>1.3180624723163996</v>
      </c>
      <c r="H6" s="111">
        <f t="shared" si="2"/>
        <v>1.3559349583901108</v>
      </c>
      <c r="I6" s="111">
        <f t="shared" si="2"/>
        <v>1.3948085414737972</v>
      </c>
      <c r="J6" s="127"/>
    </row>
    <row r="7" spans="1:32" x14ac:dyDescent="0.35">
      <c r="A7" s="158"/>
      <c r="B7" s="41" t="s">
        <v>159</v>
      </c>
      <c r="C7" s="111">
        <v>0</v>
      </c>
      <c r="D7" s="111">
        <v>0</v>
      </c>
      <c r="E7" s="111">
        <v>0</v>
      </c>
      <c r="F7" s="111">
        <v>0</v>
      </c>
      <c r="G7" s="111">
        <v>0</v>
      </c>
      <c r="H7" s="111">
        <v>0</v>
      </c>
      <c r="I7" s="111">
        <v>0</v>
      </c>
      <c r="J7" t="s">
        <v>191</v>
      </c>
    </row>
    <row r="9" spans="1:32" x14ac:dyDescent="0.35">
      <c r="A9" s="107"/>
    </row>
    <row r="10" spans="1:32" ht="26" x14ac:dyDescent="0.35">
      <c r="A10" s="130" t="s">
        <v>164</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5" x14ac:dyDescent="0.35">
      <c r="A11" s="136" t="s">
        <v>165</v>
      </c>
      <c r="B11" s="137"/>
      <c r="C11" s="138"/>
      <c r="D11" s="138"/>
      <c r="E11" s="138"/>
      <c r="F11" s="138"/>
      <c r="G11" s="138"/>
      <c r="H11" s="138"/>
      <c r="I11" s="138"/>
    </row>
    <row r="13" spans="1:32" x14ac:dyDescent="0.35">
      <c r="B13" s="39" t="s">
        <v>192</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35">
      <c r="A14" s="159" t="s">
        <v>166</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35">
      <c r="A15" s="159"/>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35">
      <c r="A16" s="159"/>
      <c r="B16" s="41" t="s">
        <v>156</v>
      </c>
      <c r="C16" s="110">
        <f>'Potencia - Activity'!W22</f>
        <v>48003.7</v>
      </c>
      <c r="D16" s="110">
        <f>'Potencia - Activity'!X22</f>
        <v>49804.3</v>
      </c>
      <c r="E16" s="110">
        <f>'Potencia - Activity'!Y22</f>
        <v>51547.5</v>
      </c>
      <c r="F16" s="110">
        <f>'Potencia - Activity'!Z22</f>
        <v>53262</v>
      </c>
      <c r="G16" s="110">
        <f>'Potencia - Activity'!AA22</f>
        <v>54869.5</v>
      </c>
      <c r="H16" s="110">
        <f>'Potencia - Activity'!AB22</f>
        <v>56468.1</v>
      </c>
      <c r="I16" s="110">
        <f>'Potencia - Activity'!AC22</f>
        <v>58115</v>
      </c>
      <c r="J16" s="110">
        <f>'Potencia - Activity'!AD22</f>
        <v>59848.800000000003</v>
      </c>
      <c r="K16" s="110">
        <f>'Potencia - Activity'!AE22</f>
        <v>61805.1</v>
      </c>
      <c r="L16" s="110">
        <f>'Potencia - Activity'!AF22</f>
        <v>63659.8</v>
      </c>
      <c r="M16" s="110">
        <f>'Potencia - Activity'!AG22</f>
        <v>65564.899999999994</v>
      </c>
      <c r="N16" s="110">
        <f>'Potencia - Activity'!AH22</f>
        <v>67657.3</v>
      </c>
      <c r="O16" s="110">
        <f>'Potencia - Activity'!AI22</f>
        <v>69495.100000000006</v>
      </c>
      <c r="P16" s="110">
        <f>'Potencia - Activity'!AJ22</f>
        <v>71377.8</v>
      </c>
      <c r="Q16" s="110">
        <f>'Potencia - Activity'!AK22</f>
        <v>73226</v>
      </c>
      <c r="R16" s="110">
        <f>'Potencia - Activity'!AL22</f>
        <v>75129.3</v>
      </c>
      <c r="S16" s="110">
        <f>'Potencia - Activity'!AM22</f>
        <v>77304.800000000003</v>
      </c>
      <c r="T16" s="110">
        <f>'Potencia - Activity'!AN22</f>
        <v>79260</v>
      </c>
      <c r="U16" s="110">
        <f>'Potencia - Activity'!AO22</f>
        <v>81283.7</v>
      </c>
      <c r="V16" s="110">
        <f>'Potencia - Activity'!AP22</f>
        <v>83455.7</v>
      </c>
      <c r="W16" s="110">
        <f>'Potencia - Activity'!AQ22</f>
        <v>85620.5</v>
      </c>
      <c r="X16" s="110">
        <f>'Potencia - Activity'!AR22</f>
        <v>87955.199999999997</v>
      </c>
      <c r="Y16" s="110">
        <f>'Potencia - Activity'!AS22</f>
        <v>90158.7</v>
      </c>
      <c r="Z16" s="110">
        <f>'Potencia - Activity'!AT22</f>
        <v>92379.1</v>
      </c>
      <c r="AA16" s="110">
        <f>'Potencia - Activity'!AU22</f>
        <v>94561.1</v>
      </c>
      <c r="AB16" s="110">
        <f>'Potencia - Activity'!AV22</f>
        <v>97124.1</v>
      </c>
      <c r="AC16" s="110">
        <f>'Potencia - Activity'!AW22</f>
        <v>99450.5</v>
      </c>
      <c r="AD16" s="110">
        <f>'Potencia - Activity'!AX22</f>
        <v>101481.3</v>
      </c>
      <c r="AE16" s="110">
        <f>'Potencia - Activity'!AY22</f>
        <v>103876.8</v>
      </c>
      <c r="AF16" s="110">
        <f>'Potencia - Activity'!AZ22</f>
        <v>105867.9</v>
      </c>
    </row>
    <row r="17" spans="1:32" x14ac:dyDescent="0.35">
      <c r="A17" s="159"/>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35">
      <c r="A18" s="159"/>
      <c r="B18" s="41" t="s">
        <v>167</v>
      </c>
      <c r="C18" s="110">
        <f>('Potencia - Activity'!W188)</f>
        <v>351144.7</v>
      </c>
      <c r="D18" s="110">
        <f>('Potencia - Activity'!X188)</f>
        <v>355421.1</v>
      </c>
      <c r="E18" s="110">
        <f>('Potencia - Activity'!Y188)</f>
        <v>360075.6</v>
      </c>
      <c r="F18" s="110">
        <f>('Potencia - Activity'!Z188)</f>
        <v>364512.1</v>
      </c>
      <c r="G18" s="110">
        <f>('Potencia - Activity'!AA188)</f>
        <v>368781.5</v>
      </c>
      <c r="H18" s="110">
        <f>('Potencia - Activity'!AB188)</f>
        <v>373183.8</v>
      </c>
      <c r="I18" s="110">
        <f>('Potencia - Activity'!AC188)</f>
        <v>377623.6</v>
      </c>
      <c r="J18" s="110">
        <f>('Potencia - Activity'!AD188)</f>
        <v>382055</v>
      </c>
      <c r="K18" s="110">
        <f>('Potencia - Activity'!AE188)</f>
        <v>386491.1</v>
      </c>
      <c r="L18" s="110">
        <f>('Potencia - Activity'!AF188)</f>
        <v>390924.1</v>
      </c>
      <c r="M18" s="110">
        <f>('Potencia - Activity'!AG188)</f>
        <v>395420.7</v>
      </c>
      <c r="N18" s="110">
        <f>('Potencia - Activity'!AH188)</f>
        <v>399966.1</v>
      </c>
      <c r="O18" s="110">
        <f>('Potencia - Activity'!AI188)</f>
        <v>404404.4</v>
      </c>
      <c r="P18" s="110">
        <f>('Potencia - Activity'!AJ188)</f>
        <v>408934.40000000002</v>
      </c>
      <c r="Q18" s="110">
        <f>('Potencia - Activity'!AK188)</f>
        <v>413570.8</v>
      </c>
      <c r="R18" s="110">
        <f>('Potencia - Activity'!AL188)</f>
        <v>418326.4</v>
      </c>
      <c r="S18" s="110">
        <f>('Potencia - Activity'!AM188)</f>
        <v>423242.3</v>
      </c>
      <c r="T18" s="110">
        <f>('Potencia - Activity'!AN188)</f>
        <v>428313.1</v>
      </c>
      <c r="U18" s="110">
        <f>('Potencia - Activity'!AO188)</f>
        <v>433521</v>
      </c>
      <c r="V18" s="110">
        <f>('Potencia - Activity'!AP188)</f>
        <v>438975.8</v>
      </c>
      <c r="W18" s="110">
        <f>('Potencia - Activity'!AQ188)</f>
        <v>444659.6</v>
      </c>
      <c r="X18" s="110">
        <f>('Potencia - Activity'!AR188)</f>
        <v>450369.2</v>
      </c>
      <c r="Y18" s="110">
        <f>('Potencia - Activity'!AS188)</f>
        <v>456287.4</v>
      </c>
      <c r="Z18" s="110">
        <f>('Potencia - Activity'!AT188)</f>
        <v>462385.1</v>
      </c>
      <c r="AA18" s="110">
        <f>('Potencia - Activity'!AU188)</f>
        <v>468752.2</v>
      </c>
      <c r="AB18" s="110">
        <f>('Potencia - Activity'!AV188)</f>
        <v>475327.1</v>
      </c>
      <c r="AC18" s="110">
        <f>('Potencia - Activity'!AW188)</f>
        <v>481964.6</v>
      </c>
      <c r="AD18" s="110">
        <f>('Potencia - Activity'!AX188)</f>
        <v>488707</v>
      </c>
      <c r="AE18" s="110">
        <f>('Potencia - Activity'!AY188)</f>
        <v>495508</v>
      </c>
      <c r="AF18" s="110">
        <f>('Potencia - Activity'!AZ188)</f>
        <v>502364.1</v>
      </c>
    </row>
    <row r="19" spans="1:32" x14ac:dyDescent="0.35">
      <c r="A19" s="159"/>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35">
      <c r="A21" s="159" t="s">
        <v>166</v>
      </c>
      <c r="B21" s="41" t="s">
        <v>193</v>
      </c>
      <c r="C21" s="113">
        <f>C14/(C14+C15)</f>
        <v>6.1682244102838638E-2</v>
      </c>
      <c r="D21" s="113">
        <f t="shared" ref="D21:AF21" si="3">D14/(D14+D15)</f>
        <v>6.1927366668196183E-2</v>
      </c>
      <c r="E21" s="113">
        <f t="shared" si="3"/>
        <v>6.2207614106093524E-2</v>
      </c>
      <c r="F21" s="113">
        <f t="shared" si="3"/>
        <v>6.255855198077373E-2</v>
      </c>
      <c r="G21" s="113">
        <f t="shared" si="3"/>
        <v>6.2900797422341823E-2</v>
      </c>
      <c r="H21" s="113">
        <f t="shared" si="3"/>
        <v>6.3254035292611074E-2</v>
      </c>
      <c r="I21" s="113">
        <f t="shared" si="3"/>
        <v>6.366133761944788E-2</v>
      </c>
      <c r="J21" s="113">
        <f t="shared" si="3"/>
        <v>6.4051498946182617E-2</v>
      </c>
      <c r="K21" s="113">
        <f t="shared" si="3"/>
        <v>6.4429599231171406E-2</v>
      </c>
      <c r="L21" s="113">
        <f t="shared" si="3"/>
        <v>6.4800961653670441E-2</v>
      </c>
      <c r="M21" s="113">
        <f t="shared" si="3"/>
        <v>6.5185165321875016E-2</v>
      </c>
      <c r="N21" s="113">
        <f t="shared" si="3"/>
        <v>6.5529814759807625E-2</v>
      </c>
      <c r="O21" s="113">
        <f t="shared" si="3"/>
        <v>6.5860181690074196E-2</v>
      </c>
      <c r="P21" s="113">
        <f t="shared" si="3"/>
        <v>6.6190504428355751E-2</v>
      </c>
      <c r="Q21" s="113">
        <f t="shared" si="3"/>
        <v>6.6527908014434575E-2</v>
      </c>
      <c r="R21" s="113">
        <f t="shared" si="3"/>
        <v>6.6859956143316523E-2</v>
      </c>
      <c r="S21" s="113">
        <f t="shared" si="3"/>
        <v>6.721177191365213E-2</v>
      </c>
      <c r="T21" s="113">
        <f t="shared" si="3"/>
        <v>6.7560483145171699E-2</v>
      </c>
      <c r="U21" s="113">
        <f t="shared" si="3"/>
        <v>6.792502425091157E-2</v>
      </c>
      <c r="V21" s="113">
        <f t="shared" si="3"/>
        <v>6.829554675459043E-2</v>
      </c>
      <c r="W21" s="113">
        <f t="shared" si="3"/>
        <v>6.8674308096301109E-2</v>
      </c>
      <c r="X21" s="113">
        <f t="shared" si="3"/>
        <v>6.9040957169002576E-2</v>
      </c>
      <c r="Y21" s="113">
        <f t="shared" si="3"/>
        <v>6.9422064957731178E-2</v>
      </c>
      <c r="Z21" s="113">
        <f t="shared" si="3"/>
        <v>6.980128542508271E-2</v>
      </c>
      <c r="AA21" s="113">
        <f t="shared" si="3"/>
        <v>7.0208595014302766E-2</v>
      </c>
      <c r="AB21" s="113">
        <f t="shared" si="3"/>
        <v>7.0633323321492164E-2</v>
      </c>
      <c r="AC21" s="113">
        <f t="shared" si="3"/>
        <v>7.1053682704393648E-2</v>
      </c>
      <c r="AD21" s="113">
        <f t="shared" si="3"/>
        <v>7.1473518518543916E-2</v>
      </c>
      <c r="AE21" s="113">
        <f t="shared" si="3"/>
        <v>7.1895215394124204E-2</v>
      </c>
      <c r="AF21" s="113">
        <f t="shared" si="3"/>
        <v>7.2303960240021711E-2</v>
      </c>
    </row>
    <row r="22" spans="1:32" x14ac:dyDescent="0.35">
      <c r="A22" s="159"/>
      <c r="B22" s="41" t="s">
        <v>194</v>
      </c>
      <c r="C22" s="109">
        <f>C18/('Potencia - Activity'!W189+'Potencia - Activity'!W205)</f>
        <v>0.29099163640205766</v>
      </c>
      <c r="D22" s="109">
        <f>D18/('Potencia - Activity'!X189+'Potencia - Activity'!X205)</f>
        <v>0.29153329782754961</v>
      </c>
      <c r="E22" s="109">
        <f>E18/('Potencia - Activity'!Y189+'Potencia - Activity'!Y205)</f>
        <v>0.2921600463982566</v>
      </c>
      <c r="F22" s="109">
        <f>F18/('Potencia - Activity'!Z189+'Potencia - Activity'!Z205)</f>
        <v>0.29268690831230526</v>
      </c>
      <c r="G22" s="109">
        <f>G18/('Potencia - Activity'!AA189+'Potencia - Activity'!AA205)</f>
        <v>0.29310878442134497</v>
      </c>
      <c r="H22" s="109">
        <f>H18/('Potencia - Activity'!AB189+'Potencia - Activity'!AB205)</f>
        <v>0.29351303318933369</v>
      </c>
      <c r="I22" s="109">
        <f>I18/('Potencia - Activity'!AC189+'Potencia - Activity'!AC205)</f>
        <v>0.29388518866078756</v>
      </c>
      <c r="J22" s="109">
        <f>J18/('Potencia - Activity'!AD189+'Potencia - Activity'!AD205)</f>
        <v>0.29421567463260295</v>
      </c>
      <c r="K22" s="109">
        <f>K18/('Potencia - Activity'!AE189+'Potencia - Activity'!AE205)</f>
        <v>0.29453024544726913</v>
      </c>
      <c r="L22" s="109">
        <f>L18/('Potencia - Activity'!AF189+'Potencia - Activity'!AF205)</f>
        <v>0.29484110409338515</v>
      </c>
      <c r="M22" s="109">
        <f>M18/('Potencia - Activity'!AG189+'Potencia - Activity'!AG205)</f>
        <v>0.2952270026732548</v>
      </c>
      <c r="N22" s="109">
        <f>N18/('Potencia - Activity'!AH189+'Potencia - Activity'!AH205)</f>
        <v>0.29563548130468198</v>
      </c>
      <c r="O22" s="109">
        <f>O18/('Potencia - Activity'!AI189+'Potencia - Activity'!AI205)</f>
        <v>0.29595279443286943</v>
      </c>
      <c r="P22" s="109">
        <f>P18/('Potencia - Activity'!AJ189+'Potencia - Activity'!AJ205)</f>
        <v>0.29625718611369783</v>
      </c>
      <c r="Q22" s="109">
        <f>Q18/('Potencia - Activity'!AK189+'Potencia - Activity'!AK205)</f>
        <v>0.29653439672607501</v>
      </c>
      <c r="R22" s="109">
        <f>R18/('Potencia - Activity'!AL189+'Potencia - Activity'!AL205)</f>
        <v>0.2967661062423716</v>
      </c>
      <c r="S22" s="109">
        <f>S18/('Potencia - Activity'!AM189+'Potencia - Activity'!AM205)</f>
        <v>0.29714400973456567</v>
      </c>
      <c r="T22" s="109">
        <f>T18/('Potencia - Activity'!AN189+'Potencia - Activity'!AN205)</f>
        <v>0.29752052050814365</v>
      </c>
      <c r="U22" s="109">
        <f>U18/('Potencia - Activity'!AO189+'Potencia - Activity'!AO205)</f>
        <v>0.29789375609888169</v>
      </c>
      <c r="V22" s="109">
        <f>V18/('Potencia - Activity'!AP189+'Potencia - Activity'!AP205)</f>
        <v>0.29833247419264847</v>
      </c>
      <c r="W22" s="109">
        <f>W18/('Potencia - Activity'!AQ189+'Potencia - Activity'!AQ205)</f>
        <v>0.29892537756118859</v>
      </c>
      <c r="X22" s="109">
        <f>X18/('Potencia - Activity'!AR189+'Potencia - Activity'!AR205)</f>
        <v>0.29946170338337735</v>
      </c>
      <c r="Y22" s="109">
        <f>Y18/('Potencia - Activity'!AS189+'Potencia - Activity'!AS205)</f>
        <v>0.30005721169906913</v>
      </c>
      <c r="Z22" s="109">
        <f>Z18/('Potencia - Activity'!AT189+'Potencia - Activity'!AT205)</f>
        <v>0.30066871683734697</v>
      </c>
      <c r="AA22" s="109">
        <f>AA18/('Potencia - Activity'!AU189+'Potencia - Activity'!AU205)</f>
        <v>0.30130853746582942</v>
      </c>
      <c r="AB22" s="109">
        <f>AB18/('Potencia - Activity'!AV189+'Potencia - Activity'!AV205)</f>
        <v>0.30192025707174375</v>
      </c>
      <c r="AC22" s="109">
        <f>AC18/('Potencia - Activity'!AW189+'Potencia - Activity'!AW205)</f>
        <v>0.3024907739813722</v>
      </c>
      <c r="AD22" s="109">
        <f>AD18/('Potencia - Activity'!AX189+'Potencia - Activity'!AX205)</f>
        <v>0.30305860320324696</v>
      </c>
      <c r="AE22" s="109">
        <f>AE18/('Potencia - Activity'!AY189+'Potencia - Activity'!AY205)</f>
        <v>0.30359974643856591</v>
      </c>
      <c r="AF22" s="109">
        <f>AF18/('Potencia - Activity'!AZ189+'Potencia - Activity'!AZ205)</f>
        <v>0.30413291315918667</v>
      </c>
    </row>
    <row r="23" spans="1:32" x14ac:dyDescent="0.35">
      <c r="A23" s="159"/>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35">
      <c r="A24" s="159"/>
      <c r="B24" s="41" t="s">
        <v>195</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3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3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35">
      <c r="B27" s="39" t="s">
        <v>196</v>
      </c>
      <c r="C27" s="124">
        <v>2021</v>
      </c>
      <c r="D27" s="124">
        <v>2025</v>
      </c>
      <c r="E27" s="124">
        <v>2030</v>
      </c>
      <c r="F27" s="124">
        <v>2035</v>
      </c>
      <c r="G27" s="124">
        <v>2040</v>
      </c>
      <c r="H27" s="124">
        <v>2045</v>
      </c>
      <c r="I27" s="124">
        <v>2050</v>
      </c>
    </row>
    <row r="28" spans="1:32" x14ac:dyDescent="0.35">
      <c r="A28" s="158" t="s">
        <v>4</v>
      </c>
      <c r="B28" s="126" t="s">
        <v>154</v>
      </c>
      <c r="C28" s="111">
        <f>'REF2020'!F13*C21</f>
        <v>109.02996148952235</v>
      </c>
      <c r="D28" s="111">
        <f>'REF2020'!G13*G21</f>
        <v>122.94238925974938</v>
      </c>
      <c r="E28" s="111">
        <f>'REF2020'!H13*L21</f>
        <v>138.33208418409137</v>
      </c>
      <c r="F28" s="111">
        <f>'REF2020'!I13*Q21</f>
        <v>148.69171699480421</v>
      </c>
      <c r="G28" s="111">
        <f>'REF2020'!J13*V21</f>
        <v>159.84189987086174</v>
      </c>
      <c r="H28" s="111">
        <f>'REF2020'!K13*AA21</f>
        <v>168.99226671853961</v>
      </c>
      <c r="I28" s="111">
        <f>'REF2020'!L13*AF21</f>
        <v>178.79447287692747</v>
      </c>
      <c r="J28" s="127" t="s">
        <v>21</v>
      </c>
    </row>
    <row r="29" spans="1:32" x14ac:dyDescent="0.35">
      <c r="A29" s="158"/>
      <c r="B29" s="126" t="s">
        <v>155</v>
      </c>
      <c r="C29" s="111">
        <f>'REF2020'!F13*(1-$C$21)</f>
        <v>1658.5769580600333</v>
      </c>
      <c r="D29" s="111">
        <f>'REF2020'!G13*(1-$C$21)</f>
        <v>1833.9835347440091</v>
      </c>
      <c r="E29" s="111">
        <f>'REF2020'!H13*(1-$C$21)</f>
        <v>2003.0482185420121</v>
      </c>
      <c r="F29" s="111">
        <f>'REF2020'!I13*(1-$C$21)</f>
        <v>2097.166172439825</v>
      </c>
      <c r="G29" s="111">
        <f>'REF2020'!J13*(1-$C$21)</f>
        <v>2196.0801239955636</v>
      </c>
      <c r="H29" s="111">
        <f>'REF2020'!K13*(1-$C$21)</f>
        <v>2258.5332243012608</v>
      </c>
      <c r="I29" s="111">
        <f>'REF2020'!L13*(1-$C$21)</f>
        <v>2320.288238704698</v>
      </c>
      <c r="J29" s="127" t="s">
        <v>21</v>
      </c>
    </row>
    <row r="30" spans="1:32" x14ac:dyDescent="0.35">
      <c r="A30" s="158"/>
      <c r="B30" s="126" t="s">
        <v>189</v>
      </c>
      <c r="C30" s="111">
        <v>0</v>
      </c>
      <c r="D30" s="111">
        <v>0</v>
      </c>
      <c r="E30" s="111">
        <v>0</v>
      </c>
      <c r="F30" s="111">
        <v>0</v>
      </c>
      <c r="G30" s="111">
        <v>0</v>
      </c>
      <c r="H30" s="111">
        <v>0</v>
      </c>
      <c r="I30" s="111">
        <v>0</v>
      </c>
      <c r="J30" s="144" t="s">
        <v>197</v>
      </c>
    </row>
    <row r="31" spans="1:32" x14ac:dyDescent="0.35">
      <c r="A31" s="158"/>
      <c r="B31" s="41" t="s">
        <v>157</v>
      </c>
      <c r="C31" s="111">
        <f>'REF2020'!F14</f>
        <v>400.48291892810869</v>
      </c>
      <c r="D31" s="111">
        <f>'REF2020'!G14</f>
        <v>473.40300792714356</v>
      </c>
      <c r="E31" s="111">
        <f>'REF2020'!H14</f>
        <v>548.70146953618666</v>
      </c>
      <c r="F31" s="111">
        <f>'REF2020'!I14</f>
        <v>604.32726708100665</v>
      </c>
      <c r="G31" s="111">
        <f>'REF2020'!J14</f>
        <v>654.59832364389456</v>
      </c>
      <c r="H31" s="111">
        <f>'REF2020'!K14</f>
        <v>690.17145824343152</v>
      </c>
      <c r="I31" s="111">
        <f>'REF2020'!L14</f>
        <v>725.72854454628327</v>
      </c>
    </row>
    <row r="32" spans="1:32" x14ac:dyDescent="0.35">
      <c r="A32" s="158"/>
      <c r="B32" s="126" t="s">
        <v>167</v>
      </c>
      <c r="C32" s="111">
        <f>'REF2020'!F15</f>
        <v>283.68751191325401</v>
      </c>
      <c r="D32" s="111">
        <f>'REF2020'!G15</f>
        <v>323.85990814810458</v>
      </c>
      <c r="E32" s="111">
        <f>'REF2020'!H15</f>
        <v>344.21814872422198</v>
      </c>
      <c r="F32" s="111">
        <f>'REF2020'!I15</f>
        <v>361.28509739252934</v>
      </c>
      <c r="G32" s="111">
        <f>'REF2020'!J15</f>
        <v>373.91786331767167</v>
      </c>
      <c r="H32" s="111">
        <f>'REF2020'!K15</f>
        <v>384.66181466189221</v>
      </c>
      <c r="I32" s="111">
        <f>'REF2020'!L15</f>
        <v>395.6897647260563</v>
      </c>
      <c r="J32" s="127"/>
    </row>
    <row r="33" spans="1:10" x14ac:dyDescent="0.35">
      <c r="A33" s="158"/>
      <c r="B33" s="41" t="s">
        <v>159</v>
      </c>
      <c r="C33" s="111">
        <v>0</v>
      </c>
      <c r="D33" s="111">
        <v>0</v>
      </c>
      <c r="E33" s="111">
        <v>0</v>
      </c>
      <c r="F33" s="111">
        <v>0</v>
      </c>
      <c r="G33" s="111">
        <v>0</v>
      </c>
      <c r="H33" s="111">
        <v>0</v>
      </c>
      <c r="I33" s="111">
        <v>0</v>
      </c>
      <c r="J33" t="s">
        <v>191</v>
      </c>
    </row>
    <row r="35" spans="1:10" x14ac:dyDescent="0.35">
      <c r="B35" s="39" t="s">
        <v>198</v>
      </c>
      <c r="C35" s="124">
        <v>2021</v>
      </c>
      <c r="D35" s="124">
        <v>2025</v>
      </c>
      <c r="E35" s="124">
        <v>2030</v>
      </c>
      <c r="F35" s="124">
        <v>2035</v>
      </c>
      <c r="G35" s="124">
        <v>2040</v>
      </c>
      <c r="H35" s="124">
        <v>2045</v>
      </c>
      <c r="I35" s="124">
        <v>2050</v>
      </c>
    </row>
    <row r="36" spans="1:10" x14ac:dyDescent="0.35">
      <c r="A36" t="s">
        <v>180</v>
      </c>
      <c r="B36" s="41" t="s">
        <v>154</v>
      </c>
      <c r="C36" s="111" cm="1">
        <f t="array" ref="C36">SUMPRODUCT($C$14:$AF$19*($B$14:$B$19=$B36)*($C$13:$AF$13=C$35))</f>
        <v>134763.70000000001</v>
      </c>
      <c r="D36" s="111">
        <f t="shared" ref="D36:I41" si="4">SUMPRODUCT($C$14:$AF$19*($B$14:$B$19=$B36)*($C$13:$AF$13=D$35))</f>
        <v>143891.6</v>
      </c>
      <c r="E36" s="111">
        <f t="shared" si="4"/>
        <v>156408.5</v>
      </c>
      <c r="F36" s="111">
        <f t="shared" si="4"/>
        <v>168926.4</v>
      </c>
      <c r="G36" s="111">
        <f t="shared" si="4"/>
        <v>182370.5</v>
      </c>
      <c r="H36" s="111">
        <f t="shared" si="4"/>
        <v>198082.5</v>
      </c>
      <c r="I36" s="111">
        <f t="shared" si="4"/>
        <v>215611.4</v>
      </c>
    </row>
    <row r="37" spans="1:10" x14ac:dyDescent="0.35">
      <c r="A37" t="s">
        <v>180</v>
      </c>
      <c r="B37" s="41" t="s">
        <v>155</v>
      </c>
      <c r="C37" s="111">
        <f>SUMPRODUCT($C$14:$AF$19*($B$14:$B$19=$B37)*($C$13:$AF$13=C$35))</f>
        <v>2050041.7</v>
      </c>
      <c r="D37" s="111">
        <f t="shared" si="4"/>
        <v>2143704.2000000002</v>
      </c>
      <c r="E37" s="111">
        <f t="shared" si="4"/>
        <v>2257267.1</v>
      </c>
      <c r="F37" s="111">
        <f t="shared" si="4"/>
        <v>2370254.6</v>
      </c>
      <c r="G37" s="111">
        <f t="shared" si="4"/>
        <v>2487942.7000000002</v>
      </c>
      <c r="H37" s="111">
        <f t="shared" si="4"/>
        <v>2623260.1</v>
      </c>
      <c r="I37" s="111">
        <f t="shared" si="4"/>
        <v>2766402.3</v>
      </c>
    </row>
    <row r="38" spans="1:10" x14ac:dyDescent="0.35">
      <c r="A38" t="s">
        <v>180</v>
      </c>
      <c r="B38" s="41" t="s">
        <v>156</v>
      </c>
      <c r="C38" s="111">
        <f>SUMPRODUCT($C$14:$AF$19*($B$14:$B$19=$B38)*($C$13:$AF$13=C$35))</f>
        <v>48003.7</v>
      </c>
      <c r="D38" s="111">
        <f t="shared" si="4"/>
        <v>54869.5</v>
      </c>
      <c r="E38" s="111">
        <f t="shared" si="4"/>
        <v>63659.8</v>
      </c>
      <c r="F38" s="111">
        <f t="shared" si="4"/>
        <v>73226</v>
      </c>
      <c r="G38" s="111">
        <f t="shared" si="4"/>
        <v>83455.7</v>
      </c>
      <c r="H38" s="111">
        <f t="shared" si="4"/>
        <v>94561.1</v>
      </c>
      <c r="I38" s="111">
        <f t="shared" si="4"/>
        <v>105867.9</v>
      </c>
    </row>
    <row r="39" spans="1:10" x14ac:dyDescent="0.35">
      <c r="A39" t="s">
        <v>180</v>
      </c>
      <c r="B39" s="41" t="s">
        <v>157</v>
      </c>
      <c r="C39" s="111">
        <f>SUMPRODUCT($C$14:$AF$19*($B$14:$B$19=$B39)*($C$13:$AF$13=C$35))</f>
        <v>470146.3</v>
      </c>
      <c r="D39" s="111">
        <f t="shared" si="4"/>
        <v>499182</v>
      </c>
      <c r="E39" s="111">
        <f t="shared" si="4"/>
        <v>532381.5</v>
      </c>
      <c r="F39" s="111">
        <f t="shared" si="4"/>
        <v>561042.30000000005</v>
      </c>
      <c r="G39" s="111">
        <f t="shared" si="4"/>
        <v>590601.19999999995</v>
      </c>
      <c r="H39" s="111">
        <f t="shared" si="4"/>
        <v>622317.30000000005</v>
      </c>
      <c r="I39" s="111">
        <f t="shared" si="4"/>
        <v>654512.19999999995</v>
      </c>
    </row>
    <row r="40" spans="1:10" x14ac:dyDescent="0.35">
      <c r="A40" t="s">
        <v>180</v>
      </c>
      <c r="B40" s="41" t="s">
        <v>167</v>
      </c>
      <c r="C40" s="111">
        <f>SUMPRODUCT($C$14:$AF$19*($B$14:$B$19=$B40)*($C$13:$AF$13=C$35))</f>
        <v>351144.7</v>
      </c>
      <c r="D40" s="111">
        <f t="shared" si="4"/>
        <v>368781.5</v>
      </c>
      <c r="E40" s="111">
        <f t="shared" si="4"/>
        <v>390924.1</v>
      </c>
      <c r="F40" s="111">
        <f t="shared" si="4"/>
        <v>413570.8</v>
      </c>
      <c r="G40" s="111">
        <f t="shared" si="4"/>
        <v>438975.8</v>
      </c>
      <c r="H40" s="111">
        <f t="shared" si="4"/>
        <v>468752.2</v>
      </c>
      <c r="I40" s="111">
        <f t="shared" si="4"/>
        <v>502364.1</v>
      </c>
    </row>
    <row r="41" spans="1:10" x14ac:dyDescent="0.35">
      <c r="A41" t="s">
        <v>180</v>
      </c>
      <c r="B41" s="41" t="s">
        <v>159</v>
      </c>
      <c r="C41" s="111">
        <f>SUMPRODUCT($C$14:$AF$19*($B$14:$B$19=$B41)*($C$13:$AF$13=C$35))</f>
        <v>0</v>
      </c>
      <c r="D41" s="111">
        <f t="shared" si="4"/>
        <v>0</v>
      </c>
      <c r="E41" s="111">
        <f t="shared" si="4"/>
        <v>0</v>
      </c>
      <c r="F41" s="111">
        <f t="shared" si="4"/>
        <v>0</v>
      </c>
      <c r="G41" s="111">
        <f t="shared" si="4"/>
        <v>0</v>
      </c>
      <c r="H41" s="111">
        <f t="shared" si="4"/>
        <v>0</v>
      </c>
      <c r="I41" s="111">
        <f t="shared" si="4"/>
        <v>0</v>
      </c>
    </row>
    <row r="42" spans="1:10" x14ac:dyDescent="0.35">
      <c r="A42" t="s">
        <v>4</v>
      </c>
      <c r="B42" s="41" t="s">
        <v>154</v>
      </c>
      <c r="C42" s="111" cm="1">
        <f t="array" ref="C42">SUMPRODUCT($C$28:$I$33*($B$28:$B$33=$B36)*($C$27:$I$27=C$35))*1000</f>
        <v>109029.96148952235</v>
      </c>
      <c r="D42" s="111">
        <f t="shared" ref="D42:I42" si="5">SUMPRODUCT($C$28:$I$33*($B$28:$B$33=$B36)*($C$27:$I$27=D$35))*1000</f>
        <v>122942.38925974938</v>
      </c>
      <c r="E42" s="111">
        <f t="shared" si="5"/>
        <v>138332.08418409136</v>
      </c>
      <c r="F42" s="111">
        <f t="shared" si="5"/>
        <v>148691.71699480421</v>
      </c>
      <c r="G42" s="111">
        <f t="shared" si="5"/>
        <v>159841.89987086173</v>
      </c>
      <c r="H42" s="111">
        <f t="shared" si="5"/>
        <v>168992.26671853961</v>
      </c>
      <c r="I42" s="111">
        <f t="shared" si="5"/>
        <v>178794.47287692747</v>
      </c>
    </row>
    <row r="43" spans="1:10" x14ac:dyDescent="0.35">
      <c r="A43" t="s">
        <v>4</v>
      </c>
      <c r="B43" s="41" t="s">
        <v>155</v>
      </c>
      <c r="C43" s="111">
        <f>SUMPRODUCT($C$28:$I$33*($B$28:$B$33=$B37)*($C$27:$I$27=C$35))*1000</f>
        <v>1658576.9580600334</v>
      </c>
      <c r="D43" s="111">
        <f t="shared" ref="D43:I43" si="6">SUMPRODUCT($C$28:$I$33*($B$28:$B$33=$B37)*($C$27:$I$27=D$35))*1000</f>
        <v>1833983.5347440091</v>
      </c>
      <c r="E43" s="111">
        <f t="shared" si="6"/>
        <v>2003048.2185420122</v>
      </c>
      <c r="F43" s="111">
        <f t="shared" si="6"/>
        <v>2097166.1724398248</v>
      </c>
      <c r="G43" s="111">
        <f t="shared" si="6"/>
        <v>2196080.1239955635</v>
      </c>
      <c r="H43" s="111">
        <f t="shared" si="6"/>
        <v>2258533.2243012609</v>
      </c>
      <c r="I43" s="111">
        <f t="shared" si="6"/>
        <v>2320288.2387046982</v>
      </c>
    </row>
    <row r="44" spans="1:10" x14ac:dyDescent="0.35">
      <c r="A44" t="s">
        <v>4</v>
      </c>
      <c r="B44" s="41" t="s">
        <v>156</v>
      </c>
      <c r="C44" s="111">
        <f>C30*1000</f>
        <v>0</v>
      </c>
      <c r="D44" s="111">
        <f t="shared" ref="D44:I44" si="7">D30*1000</f>
        <v>0</v>
      </c>
      <c r="E44" s="111">
        <f t="shared" si="7"/>
        <v>0</v>
      </c>
      <c r="F44" s="111">
        <f t="shared" si="7"/>
        <v>0</v>
      </c>
      <c r="G44" s="111">
        <f t="shared" si="7"/>
        <v>0</v>
      </c>
      <c r="H44" s="111">
        <f t="shared" si="7"/>
        <v>0</v>
      </c>
      <c r="I44" s="111">
        <f t="shared" si="7"/>
        <v>0</v>
      </c>
    </row>
    <row r="45" spans="1:10" x14ac:dyDescent="0.35">
      <c r="A45" t="s">
        <v>4</v>
      </c>
      <c r="B45" s="41" t="s">
        <v>157</v>
      </c>
      <c r="C45" s="111">
        <f t="shared" ref="C45:I47" si="8">SUMPRODUCT($C$28:$I$33*($B$28:$B$33=$B39)*($C$27:$I$27=C$35))*1000</f>
        <v>400482.9189281087</v>
      </c>
      <c r="D45" s="111" cm="1">
        <f t="array" ref="D45">SUMPRODUCT($C$28:$I$33*($B$28:$B$33=$B39)*($C$27:$I$27=D$35))*1000</f>
        <v>473403.00792714354</v>
      </c>
      <c r="E45" s="111">
        <f t="shared" si="8"/>
        <v>548701.46953618666</v>
      </c>
      <c r="F45" s="111">
        <f t="shared" si="8"/>
        <v>604327.26708100666</v>
      </c>
      <c r="G45" s="111">
        <f t="shared" si="8"/>
        <v>654598.32364389452</v>
      </c>
      <c r="H45" s="111">
        <f t="shared" si="8"/>
        <v>690171.45824343152</v>
      </c>
      <c r="I45" s="111">
        <f t="shared" si="8"/>
        <v>725728.54454628332</v>
      </c>
    </row>
    <row r="46" spans="1:10" x14ac:dyDescent="0.35">
      <c r="A46" t="s">
        <v>4</v>
      </c>
      <c r="B46" s="41" t="s">
        <v>167</v>
      </c>
      <c r="C46" s="111">
        <f t="shared" si="8"/>
        <v>283687.51191325404</v>
      </c>
      <c r="D46" s="111">
        <f t="shared" si="8"/>
        <v>323859.90814810456</v>
      </c>
      <c r="E46" s="111">
        <f t="shared" si="8"/>
        <v>344218.14872422197</v>
      </c>
      <c r="F46" s="111">
        <f t="shared" si="8"/>
        <v>361285.09739252937</v>
      </c>
      <c r="G46" s="111">
        <f t="shared" si="8"/>
        <v>373917.8633176717</v>
      </c>
      <c r="H46" s="111">
        <f t="shared" si="8"/>
        <v>384661.81466189219</v>
      </c>
      <c r="I46" s="111">
        <f t="shared" si="8"/>
        <v>395689.76472605631</v>
      </c>
    </row>
    <row r="47" spans="1:10" x14ac:dyDescent="0.35">
      <c r="A47" t="s">
        <v>4</v>
      </c>
      <c r="B47" s="41" t="s">
        <v>159</v>
      </c>
      <c r="C47" s="111">
        <f t="shared" si="8"/>
        <v>0</v>
      </c>
      <c r="D47" s="111">
        <f t="shared" si="8"/>
        <v>0</v>
      </c>
      <c r="E47" s="111">
        <f t="shared" si="8"/>
        <v>0</v>
      </c>
      <c r="F47" s="111">
        <f t="shared" si="8"/>
        <v>0</v>
      </c>
      <c r="G47" s="111">
        <f t="shared" si="8"/>
        <v>0</v>
      </c>
      <c r="H47" s="111">
        <f t="shared" si="8"/>
        <v>0</v>
      </c>
      <c r="I47" s="111">
        <f t="shared" si="8"/>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topLeftCell="S1" workbookViewId="0">
      <selection activeCell="B6" sqref="B6:AE6"/>
    </sheetView>
  </sheetViews>
  <sheetFormatPr defaultColWidth="11.453125" defaultRowHeight="14.5" x14ac:dyDescent="0.35"/>
  <cols>
    <col min="2" max="2" width="12.453125" bestFit="1" customWidth="1"/>
    <col min="6" max="6" width="12.453125" bestFit="1" customWidth="1"/>
  </cols>
  <sheetData>
    <row r="1" spans="1:32"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35">
      <c r="A2" s="41" t="s">
        <v>154</v>
      </c>
      <c r="B2" s="41">
        <v>1</v>
      </c>
      <c r="C2" s="146">
        <f>($F2-$B2)/($F$1-$B$1)*(C$1-$B$1)+$B2</f>
        <v>1.0434745102019913</v>
      </c>
      <c r="D2" s="146">
        <f>($F2-$B2)/($F$1-$B$1)*(D$1-$B$1)+$B2</f>
        <v>1.0869490204039827</v>
      </c>
      <c r="E2" s="146">
        <f t="shared" ref="C2:E4" si="0">($F2-$B2)/($F$1-$B$1)*(E$1-$B$1)+$B2</f>
        <v>1.130423530605974</v>
      </c>
      <c r="F2" s="146">
        <f>'Comparison - passenger'!D2</f>
        <v>1.1738980408079653</v>
      </c>
      <c r="G2" s="146">
        <f>($K2-$F2)/($K$1-$F$1)*(G$1-$F$1)+$F2</f>
        <v>1.1876210055896457</v>
      </c>
      <c r="H2" s="146">
        <f t="shared" ref="H2:J7" si="1">($K2-$F2)/($K$1-$F$1)*(H$1-$F$1)+$F2</f>
        <v>1.201343970371326</v>
      </c>
      <c r="I2" s="146">
        <f t="shared" si="1"/>
        <v>1.2150669351530063</v>
      </c>
      <c r="J2" s="146">
        <f t="shared" si="1"/>
        <v>1.2287898999346867</v>
      </c>
      <c r="K2" s="146">
        <f>'Comparison - passenger'!E2</f>
        <v>1.242512864716367</v>
      </c>
      <c r="L2" s="146">
        <f>($U2-$K2)/($U$1-$K$1)*(L$1-$K$1)+$K2</f>
        <v>1.2500258748735367</v>
      </c>
      <c r="M2" s="146">
        <f t="shared" ref="M2:T2" si="2">($U2-$K2)/($U$1-$K$1)*(M$1-$K$1)+$K2</f>
        <v>1.2575388850307061</v>
      </c>
      <c r="N2" s="146">
        <f t="shared" si="2"/>
        <v>1.2650518951878758</v>
      </c>
      <c r="O2" s="146">
        <f t="shared" si="2"/>
        <v>1.2725649053450454</v>
      </c>
      <c r="P2" s="146">
        <f t="shared" si="2"/>
        <v>1.2800779155022148</v>
      </c>
      <c r="Q2" s="146">
        <f t="shared" si="2"/>
        <v>1.2875909256593845</v>
      </c>
      <c r="R2" s="146">
        <f t="shared" si="2"/>
        <v>1.2951039358165541</v>
      </c>
      <c r="S2" s="146">
        <f t="shared" si="2"/>
        <v>1.3026169459737238</v>
      </c>
      <c r="T2" s="146">
        <f t="shared" si="2"/>
        <v>1.3101299561308932</v>
      </c>
      <c r="U2" s="146">
        <f>'Comparison - passenger'!G2</f>
        <v>1.3176429662880629</v>
      </c>
      <c r="V2" s="146">
        <f>($AE2-$U2)/($AE$1-$U$1)*(V$1-$U$1)+$U2</f>
        <v>1.3235866152139926</v>
      </c>
      <c r="W2" s="146">
        <f t="shared" ref="W2:AD2" si="3">($AE2-$U2)/($AE$1-$U$1)*(W$1-$U$1)+$U2</f>
        <v>1.3295302641399223</v>
      </c>
      <c r="X2" s="146">
        <f t="shared" si="3"/>
        <v>1.3354739130658519</v>
      </c>
      <c r="Y2" s="146">
        <f t="shared" si="3"/>
        <v>1.3414175619917816</v>
      </c>
      <c r="Z2" s="146">
        <f t="shared" si="3"/>
        <v>1.3473612109177113</v>
      </c>
      <c r="AA2" s="146">
        <f t="shared" si="3"/>
        <v>1.353304859843641</v>
      </c>
      <c r="AB2" s="146">
        <f t="shared" si="3"/>
        <v>1.3592485087695707</v>
      </c>
      <c r="AC2" s="146">
        <f t="shared" si="3"/>
        <v>1.3651921576955004</v>
      </c>
      <c r="AD2" s="146">
        <f t="shared" si="3"/>
        <v>1.3711358066214301</v>
      </c>
      <c r="AE2" s="146">
        <f>'Comparison - passenger'!I2</f>
        <v>1.3770794555473598</v>
      </c>
    </row>
    <row r="3" spans="1:32" x14ac:dyDescent="0.35">
      <c r="A3" s="41" t="s">
        <v>155</v>
      </c>
      <c r="B3" s="41">
        <v>1</v>
      </c>
      <c r="C3" s="146">
        <f>($F3-$B3)/($F$1-$B$1)*(C$1-$B$1)+$B3</f>
        <v>1.0917632154477079</v>
      </c>
      <c r="D3" s="146">
        <f t="shared" si="0"/>
        <v>1.1835264308954159</v>
      </c>
      <c r="E3" s="146">
        <f t="shared" si="0"/>
        <v>1.2752896463431238</v>
      </c>
      <c r="F3" s="146">
        <f>'Comparison - passenger'!D3</f>
        <v>1.3670528617908317</v>
      </c>
      <c r="G3" s="146">
        <f t="shared" ref="G3:G7" si="4">($K3-$F3)/($K$1-$F$1)*(G$1-$F$1)+$F3</f>
        <v>1.3824153058800515</v>
      </c>
      <c r="H3" s="146">
        <f t="shared" si="1"/>
        <v>1.3977777499692712</v>
      </c>
      <c r="I3" s="146">
        <f t="shared" si="1"/>
        <v>1.4131401940584911</v>
      </c>
      <c r="J3" s="146">
        <f t="shared" si="1"/>
        <v>1.4285026381477108</v>
      </c>
      <c r="K3" s="146">
        <f>'Comparison - passenger'!E3</f>
        <v>1.4438650822369306</v>
      </c>
      <c r="L3" s="146">
        <f t="shared" ref="L3:T7" si="5">($U3-$K3)/($U$1-$K$1)*(L$1-$K$1)+$K3</f>
        <v>1.4508111880338936</v>
      </c>
      <c r="M3" s="146">
        <f t="shared" si="5"/>
        <v>1.4577572938308569</v>
      </c>
      <c r="N3" s="146">
        <f t="shared" si="5"/>
        <v>1.46470339962782</v>
      </c>
      <c r="O3" s="146">
        <f>($U3-$K3)/($U$1-$K$1)*(O$1-$K$1)+$K3</f>
        <v>1.4716495054247833</v>
      </c>
      <c r="P3" s="146">
        <f t="shared" si="5"/>
        <v>1.4785956112217464</v>
      </c>
      <c r="Q3" s="146">
        <f t="shared" si="5"/>
        <v>1.4855417170187095</v>
      </c>
      <c r="R3" s="146">
        <f t="shared" si="5"/>
        <v>1.4924878228156728</v>
      </c>
      <c r="S3" s="146">
        <f t="shared" si="5"/>
        <v>1.4994339286126359</v>
      </c>
      <c r="T3" s="146">
        <f t="shared" si="5"/>
        <v>1.5063800344095992</v>
      </c>
      <c r="U3" s="146">
        <f>'Comparison - passenger'!G3</f>
        <v>1.5133261402065623</v>
      </c>
      <c r="V3" s="146">
        <f t="shared" ref="V3:AD7" si="6">($AE3-$U3)/($AE$1-$U$1)*(V$1-$U$1)+$U3</f>
        <v>1.5183565413261353</v>
      </c>
      <c r="W3" s="146">
        <f t="shared" si="6"/>
        <v>1.523386942445708</v>
      </c>
      <c r="X3" s="146">
        <f t="shared" si="6"/>
        <v>1.528417343565281</v>
      </c>
      <c r="Y3" s="146">
        <f t="shared" si="6"/>
        <v>1.5334477446848538</v>
      </c>
      <c r="Z3" s="146">
        <f t="shared" si="6"/>
        <v>1.5384781458044268</v>
      </c>
      <c r="AA3" s="146">
        <f t="shared" si="6"/>
        <v>1.5435085469239997</v>
      </c>
      <c r="AB3" s="146">
        <f t="shared" si="6"/>
        <v>1.5485389480435725</v>
      </c>
      <c r="AC3" s="146">
        <f t="shared" si="6"/>
        <v>1.5535693491631455</v>
      </c>
      <c r="AD3" s="146">
        <f t="shared" si="6"/>
        <v>1.5585997502827182</v>
      </c>
      <c r="AE3" s="146">
        <f>'Comparison - passenger'!I3</f>
        <v>1.5636301514022912</v>
      </c>
    </row>
    <row r="4" spans="1:32" x14ac:dyDescent="0.35">
      <c r="A4" s="41" t="s">
        <v>156</v>
      </c>
      <c r="B4" s="41">
        <v>1</v>
      </c>
      <c r="C4" s="146">
        <f t="shared" si="0"/>
        <v>1.21650468460393</v>
      </c>
      <c r="D4" s="146">
        <f t="shared" si="0"/>
        <v>1.43300936920786</v>
      </c>
      <c r="E4" s="146">
        <f t="shared" si="0"/>
        <v>1.6495140538117898</v>
      </c>
      <c r="F4" s="146">
        <f>'Comparison - passenger'!D4</f>
        <v>1.8660187384157199</v>
      </c>
      <c r="G4" s="146">
        <f t="shared" si="4"/>
        <v>1.9147513832453333</v>
      </c>
      <c r="H4" s="146">
        <f t="shared" si="1"/>
        <v>1.9634840280749468</v>
      </c>
      <c r="I4" s="146">
        <f t="shared" si="1"/>
        <v>2.0122166729045601</v>
      </c>
      <c r="J4" s="146">
        <f t="shared" si="1"/>
        <v>2.0609493177341736</v>
      </c>
      <c r="K4" s="146">
        <f>'Comparison - passenger'!E4</f>
        <v>2.109681962563787</v>
      </c>
      <c r="L4" s="146">
        <f t="shared" si="5"/>
        <v>2.147725681530654</v>
      </c>
      <c r="M4" s="146">
        <f t="shared" si="5"/>
        <v>2.1857694004975206</v>
      </c>
      <c r="N4" s="146">
        <f t="shared" si="5"/>
        <v>2.2238131194643875</v>
      </c>
      <c r="O4" s="146">
        <f t="shared" si="5"/>
        <v>2.2618568384312541</v>
      </c>
      <c r="P4" s="146">
        <f t="shared" si="5"/>
        <v>2.299900557398121</v>
      </c>
      <c r="Q4" s="146">
        <f t="shared" si="5"/>
        <v>2.337944276364988</v>
      </c>
      <c r="R4" s="146">
        <f t="shared" si="5"/>
        <v>2.3759879953318546</v>
      </c>
      <c r="S4" s="146">
        <f t="shared" si="5"/>
        <v>2.4140317142987215</v>
      </c>
      <c r="T4" s="146">
        <f t="shared" si="5"/>
        <v>2.4520754332655881</v>
      </c>
      <c r="U4" s="146">
        <f>'Comparison - passenger'!G4</f>
        <v>2.4901191522324551</v>
      </c>
      <c r="V4" s="146">
        <f t="shared" si="6"/>
        <v>2.5177786110815856</v>
      </c>
      <c r="W4" s="146">
        <f t="shared" si="6"/>
        <v>2.5454380699307158</v>
      </c>
      <c r="X4" s="146">
        <f t="shared" si="6"/>
        <v>2.5730975287798463</v>
      </c>
      <c r="Y4" s="146">
        <f t="shared" si="6"/>
        <v>2.6007569876289769</v>
      </c>
      <c r="Z4" s="146">
        <f t="shared" si="6"/>
        <v>2.6284164464781075</v>
      </c>
      <c r="AA4" s="146">
        <f t="shared" si="6"/>
        <v>2.6560759053272376</v>
      </c>
      <c r="AB4" s="146">
        <f t="shared" si="6"/>
        <v>2.6837353641763682</v>
      </c>
      <c r="AC4" s="146">
        <f t="shared" si="6"/>
        <v>2.7113948230254987</v>
      </c>
      <c r="AD4" s="146">
        <f t="shared" si="6"/>
        <v>2.7390542818746288</v>
      </c>
      <c r="AE4" s="146">
        <f>'Comparison - passenger'!I4</f>
        <v>2.7667137407237594</v>
      </c>
    </row>
    <row r="5" spans="1:32" x14ac:dyDescent="0.35">
      <c r="A5" s="41" t="s">
        <v>157</v>
      </c>
      <c r="B5" s="41">
        <v>1</v>
      </c>
      <c r="C5" s="146">
        <f>($F5-$B5)/($F$1-$B$1)*(C$1-$B$1)+$B5</f>
        <v>1.1568902294306185</v>
      </c>
      <c r="D5" s="146">
        <f t="shared" ref="D5:E7" si="7">($F5-$B5)/($F$1-$B$1)*(D$1-$B$1)+$B5</f>
        <v>1.313780458861237</v>
      </c>
      <c r="E5" s="146">
        <f t="shared" si="7"/>
        <v>1.4706706882918554</v>
      </c>
      <c r="F5" s="146">
        <f>'Comparison - passenger'!D5</f>
        <v>1.6275609177224739</v>
      </c>
      <c r="G5" s="146">
        <f t="shared" si="4"/>
        <v>1.65223481803824</v>
      </c>
      <c r="H5" s="146">
        <f t="shared" si="1"/>
        <v>1.6769087183540059</v>
      </c>
      <c r="I5" s="146">
        <f t="shared" si="1"/>
        <v>1.701582618669772</v>
      </c>
      <c r="J5" s="146">
        <f t="shared" si="1"/>
        <v>1.7262565189855379</v>
      </c>
      <c r="K5" s="146">
        <f>'Comparison - passenger'!E5</f>
        <v>1.750930419301304</v>
      </c>
      <c r="L5" s="146">
        <f t="shared" si="5"/>
        <v>1.7790978382296705</v>
      </c>
      <c r="M5" s="146">
        <f t="shared" si="5"/>
        <v>1.8072652571580372</v>
      </c>
      <c r="N5" s="146">
        <f t="shared" si="5"/>
        <v>1.8354326760864037</v>
      </c>
      <c r="O5" s="146">
        <f t="shared" si="5"/>
        <v>1.8636000950147702</v>
      </c>
      <c r="P5" s="146">
        <f t="shared" si="5"/>
        <v>1.8917675139431367</v>
      </c>
      <c r="Q5" s="146">
        <f t="shared" si="5"/>
        <v>1.9199349328715034</v>
      </c>
      <c r="R5" s="146">
        <f t="shared" si="5"/>
        <v>1.9481023517998699</v>
      </c>
      <c r="S5" s="146">
        <f t="shared" si="5"/>
        <v>1.9762697707282364</v>
      </c>
      <c r="T5" s="146">
        <f t="shared" si="5"/>
        <v>2.0044371896566031</v>
      </c>
      <c r="U5" s="146">
        <f>'Comparison - passenger'!G5</f>
        <v>2.0326046085849696</v>
      </c>
      <c r="V5" s="146">
        <f t="shared" si="6"/>
        <v>2.0569259734590286</v>
      </c>
      <c r="W5" s="146">
        <f t="shared" si="6"/>
        <v>2.0812473383330872</v>
      </c>
      <c r="X5" s="146">
        <f t="shared" si="6"/>
        <v>2.1055687032071462</v>
      </c>
      <c r="Y5" s="146">
        <f t="shared" si="6"/>
        <v>2.1298900680812052</v>
      </c>
      <c r="Z5" s="146">
        <f t="shared" si="6"/>
        <v>2.1542114329552637</v>
      </c>
      <c r="AA5" s="146">
        <f t="shared" si="6"/>
        <v>2.1785327978293227</v>
      </c>
      <c r="AB5" s="146">
        <f t="shared" si="6"/>
        <v>2.2028541627033817</v>
      </c>
      <c r="AC5" s="146">
        <f t="shared" si="6"/>
        <v>2.2271755275774408</v>
      </c>
      <c r="AD5" s="146">
        <f t="shared" si="6"/>
        <v>2.2514968924514993</v>
      </c>
      <c r="AE5" s="146">
        <f>'Comparison - passenger'!I5</f>
        <v>2.2758182573255583</v>
      </c>
    </row>
    <row r="6" spans="1:32" x14ac:dyDescent="0.35">
      <c r="A6" s="41" t="s">
        <v>167</v>
      </c>
      <c r="B6" s="41">
        <v>1</v>
      </c>
      <c r="C6" s="41">
        <v>1</v>
      </c>
      <c r="D6" s="41">
        <v>1</v>
      </c>
      <c r="E6" s="41">
        <v>1</v>
      </c>
      <c r="F6" s="41">
        <v>1</v>
      </c>
      <c r="G6" s="41">
        <v>1</v>
      </c>
      <c r="H6" s="41">
        <v>1</v>
      </c>
      <c r="I6" s="41">
        <v>1</v>
      </c>
      <c r="J6" s="41">
        <v>1</v>
      </c>
      <c r="K6" s="41">
        <v>1</v>
      </c>
      <c r="L6" s="41">
        <v>1</v>
      </c>
      <c r="M6" s="41">
        <v>1</v>
      </c>
      <c r="N6" s="41">
        <v>1</v>
      </c>
      <c r="O6" s="41">
        <v>1</v>
      </c>
      <c r="P6" s="41">
        <v>1</v>
      </c>
      <c r="Q6" s="41">
        <v>1</v>
      </c>
      <c r="R6" s="41">
        <v>1</v>
      </c>
      <c r="S6" s="41">
        <v>1</v>
      </c>
      <c r="T6" s="41">
        <v>1</v>
      </c>
      <c r="U6" s="41">
        <v>1</v>
      </c>
      <c r="V6" s="41">
        <v>1</v>
      </c>
      <c r="W6" s="41">
        <v>1</v>
      </c>
      <c r="X6" s="41">
        <v>1</v>
      </c>
      <c r="Y6" s="41">
        <v>1</v>
      </c>
      <c r="Z6" s="41">
        <v>1</v>
      </c>
      <c r="AA6" s="41">
        <v>1</v>
      </c>
      <c r="AB6" s="41">
        <v>1</v>
      </c>
      <c r="AC6" s="41">
        <v>1</v>
      </c>
      <c r="AD6" s="41">
        <v>1</v>
      </c>
      <c r="AE6" s="41">
        <v>1</v>
      </c>
      <c r="AF6" s="41"/>
    </row>
    <row r="7" spans="1:32" x14ac:dyDescent="0.35">
      <c r="A7" s="41" t="s">
        <v>159</v>
      </c>
      <c r="B7" s="41">
        <v>1</v>
      </c>
      <c r="C7" s="146">
        <f>($F7-$B7)/($F$1-$B$1)*(C$1-$B$1)+$B7</f>
        <v>1.0434617357666049</v>
      </c>
      <c r="D7" s="146">
        <f t="shared" si="7"/>
        <v>1.0869234715332099</v>
      </c>
      <c r="E7" s="146">
        <f t="shared" si="7"/>
        <v>1.1303852072998146</v>
      </c>
      <c r="F7" s="146">
        <f>'Comparison - passenger'!D7</f>
        <v>1.1738469430664196</v>
      </c>
      <c r="G7" s="146">
        <f t="shared" si="4"/>
        <v>1.186582557075236</v>
      </c>
      <c r="H7" s="146">
        <f t="shared" si="1"/>
        <v>1.1993181710840524</v>
      </c>
      <c r="I7" s="146">
        <f t="shared" si="1"/>
        <v>1.2120537850928688</v>
      </c>
      <c r="J7" s="146">
        <f t="shared" si="1"/>
        <v>1.2247893991016852</v>
      </c>
      <c r="K7" s="146">
        <f>'Comparison - passenger'!E7</f>
        <v>1.2375250131105016</v>
      </c>
      <c r="L7" s="146">
        <f t="shared" si="5"/>
        <v>1.2501801603652307</v>
      </c>
      <c r="M7" s="146">
        <f t="shared" si="5"/>
        <v>1.2628353076199597</v>
      </c>
      <c r="N7" s="146">
        <f t="shared" si="5"/>
        <v>1.2754904548746886</v>
      </c>
      <c r="O7" s="146">
        <f t="shared" si="5"/>
        <v>1.2881456021294178</v>
      </c>
      <c r="P7" s="146">
        <f t="shared" si="5"/>
        <v>1.3008007493841469</v>
      </c>
      <c r="Q7" s="146">
        <f t="shared" si="5"/>
        <v>1.3134558966388759</v>
      </c>
      <c r="R7" s="146">
        <f t="shared" si="5"/>
        <v>1.3261110438936048</v>
      </c>
      <c r="S7" s="146">
        <f t="shared" si="5"/>
        <v>1.338766191148334</v>
      </c>
      <c r="T7" s="146">
        <f t="shared" si="5"/>
        <v>1.3514213384030631</v>
      </c>
      <c r="U7" s="146">
        <f>'Comparison - passenger'!G7</f>
        <v>1.364076485657792</v>
      </c>
      <c r="V7" s="146">
        <f t="shared" si="6"/>
        <v>1.3757440826522429</v>
      </c>
      <c r="W7" s="146">
        <f t="shared" si="6"/>
        <v>1.3874116796466938</v>
      </c>
      <c r="X7" s="146">
        <f t="shared" si="6"/>
        <v>1.3990792766411446</v>
      </c>
      <c r="Y7" s="146">
        <f t="shared" si="6"/>
        <v>1.4107468736355955</v>
      </c>
      <c r="Z7" s="146">
        <f t="shared" si="6"/>
        <v>1.4224144706300463</v>
      </c>
      <c r="AA7" s="146">
        <f t="shared" si="6"/>
        <v>1.434082067624497</v>
      </c>
      <c r="AB7" s="146">
        <f t="shared" si="6"/>
        <v>1.4457496646189478</v>
      </c>
      <c r="AC7" s="146">
        <f t="shared" si="6"/>
        <v>1.4574172616133987</v>
      </c>
      <c r="AD7" s="146">
        <f t="shared" si="6"/>
        <v>1.4690848586078495</v>
      </c>
      <c r="AE7" s="146">
        <f>'Comparison - passenger'!I7</f>
        <v>1.4807524556023004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workbookViewId="0">
      <selection activeCell="F6" sqref="F6"/>
    </sheetView>
  </sheetViews>
  <sheetFormatPr defaultColWidth="11.453125" defaultRowHeight="14.5" x14ac:dyDescent="0.35"/>
  <sheetData>
    <row r="1" spans="1:31"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35">
      <c r="A2" s="134" t="s">
        <v>154</v>
      </c>
      <c r="B2">
        <f>'Comparison - Freight'!C2</f>
        <v>1</v>
      </c>
      <c r="C2" s="145">
        <f>($F2-$B2)/($F$1-$B$1)*(C$1-$B$1)+$B2</f>
        <v>1.0319004693300842</v>
      </c>
      <c r="D2" s="145">
        <f t="shared" ref="D2:E2" si="0">($F2-$B2)/($F$1-$B$1)*(D$1-$B$1)+$B2</f>
        <v>1.0638009386601683</v>
      </c>
      <c r="E2" s="145">
        <f t="shared" si="0"/>
        <v>1.0957014079902523</v>
      </c>
      <c r="F2" s="145">
        <f>'Comparison - Freight'!D2</f>
        <v>1.1276018773203365</v>
      </c>
      <c r="G2" s="145">
        <f>($K2-$F2)/($K$1-$F$1)*(G$1-$F$1)+$F2</f>
        <v>1.1558320898492493</v>
      </c>
      <c r="H2" s="145">
        <f t="shared" ref="H2:J2" si="1">($K2-$F2)/($K$1-$F$1)*(H$1-$F$1)+$F2</f>
        <v>1.184062302378162</v>
      </c>
      <c r="I2" s="145">
        <f t="shared" si="1"/>
        <v>1.2122925149070749</v>
      </c>
      <c r="J2" s="145">
        <f t="shared" si="1"/>
        <v>1.2405227274359876</v>
      </c>
      <c r="K2" s="145">
        <f>'Comparison - Freight'!E2</f>
        <v>1.2687529399649005</v>
      </c>
      <c r="L2" s="145">
        <f>($U2-$K2)/($U$1-$K$1)*(L$1-$K$1)+$K2</f>
        <v>1.288481292972562</v>
      </c>
      <c r="M2" s="145">
        <f t="shared" ref="M2:T2" si="2">($U2-$K2)/($U$1-$K$1)*(M$1-$K$1)+$K2</f>
        <v>1.3082096459802235</v>
      </c>
      <c r="N2" s="145">
        <f t="shared" si="2"/>
        <v>1.327937998987885</v>
      </c>
      <c r="O2" s="145">
        <f t="shared" si="2"/>
        <v>1.3476663519955465</v>
      </c>
      <c r="P2" s="145">
        <f t="shared" si="2"/>
        <v>1.367394705003208</v>
      </c>
      <c r="Q2" s="145">
        <f t="shared" si="2"/>
        <v>1.3871230580108695</v>
      </c>
      <c r="R2" s="145">
        <f t="shared" si="2"/>
        <v>1.4068514110185311</v>
      </c>
      <c r="S2" s="145">
        <f t="shared" si="2"/>
        <v>1.4265797640261926</v>
      </c>
      <c r="T2" s="145">
        <f t="shared" si="2"/>
        <v>1.4463081170338541</v>
      </c>
      <c r="U2" s="145">
        <f>'Comparison - Freight'!G2</f>
        <v>1.4660364700415156</v>
      </c>
      <c r="V2" s="145">
        <f>($AE2-$U2)/($AE$1-$U$1)*(V$1-$U$1)+$U2</f>
        <v>1.48341937355459</v>
      </c>
      <c r="W2" s="145">
        <f t="shared" ref="W2:AD2" si="3">($AE2-$U2)/($AE$1-$U$1)*(W$1-$U$1)+$U2</f>
        <v>1.5008022770676641</v>
      </c>
      <c r="X2" s="145">
        <f t="shared" si="3"/>
        <v>1.5181851805807385</v>
      </c>
      <c r="Y2" s="145">
        <f t="shared" si="3"/>
        <v>1.5355680840938128</v>
      </c>
      <c r="Z2" s="145">
        <f t="shared" si="3"/>
        <v>1.552950987606887</v>
      </c>
      <c r="AA2" s="145">
        <f t="shared" si="3"/>
        <v>1.5703338911199614</v>
      </c>
      <c r="AB2" s="145">
        <f t="shared" si="3"/>
        <v>1.5877167946330357</v>
      </c>
      <c r="AC2" s="145">
        <f t="shared" si="3"/>
        <v>1.6050996981461101</v>
      </c>
      <c r="AD2" s="145">
        <f t="shared" si="3"/>
        <v>1.6224826016591842</v>
      </c>
      <c r="AE2" s="145">
        <f>'Comparison - Freight'!I2</f>
        <v>1.6398655051722586</v>
      </c>
    </row>
    <row r="3" spans="1:31" x14ac:dyDescent="0.35">
      <c r="A3" s="134" t="s">
        <v>155</v>
      </c>
      <c r="B3">
        <f>'Comparison - Freight'!C3</f>
        <v>1</v>
      </c>
      <c r="C3" s="145">
        <f t="shared" ref="C3:E6" si="4">($F3-$B3)/($F$1-$B$1)*(C$1-$B$1)+$B3</f>
        <v>1.026439318331231</v>
      </c>
      <c r="D3" s="145">
        <f t="shared" si="4"/>
        <v>1.0528786366624621</v>
      </c>
      <c r="E3" s="145">
        <f t="shared" si="4"/>
        <v>1.0793179549936929</v>
      </c>
      <c r="F3" s="145">
        <f>'Comparison - Freight'!D3</f>
        <v>1.1057572733249239</v>
      </c>
      <c r="G3" s="145">
        <f t="shared" ref="G3:J6" si="5">($K3-$F3)/($K$1-$F$1)*(G$1-$F$1)+$F3</f>
        <v>1.1261439889339182</v>
      </c>
      <c r="H3" s="145">
        <f t="shared" si="5"/>
        <v>1.1465307045429123</v>
      </c>
      <c r="I3" s="145">
        <f t="shared" si="5"/>
        <v>1.1669174201519066</v>
      </c>
      <c r="J3" s="145">
        <f t="shared" si="5"/>
        <v>1.1873041357609007</v>
      </c>
      <c r="K3" s="145">
        <f>'Comparison - Freight'!E3</f>
        <v>1.207690851369895</v>
      </c>
      <c r="L3" s="145">
        <f t="shared" ref="L3:T6" si="6">($U3-$K3)/($U$1-$K$1)*(L$1-$K$1)+$K3</f>
        <v>1.2193292564807034</v>
      </c>
      <c r="M3" s="145">
        <f t="shared" si="6"/>
        <v>1.2309676615915119</v>
      </c>
      <c r="N3" s="145">
        <f t="shared" si="6"/>
        <v>1.2426060667023204</v>
      </c>
      <c r="O3" s="145">
        <f t="shared" si="6"/>
        <v>1.2542444718131289</v>
      </c>
      <c r="P3" s="145">
        <f t="shared" si="6"/>
        <v>1.2658828769239374</v>
      </c>
      <c r="Q3" s="145">
        <f t="shared" si="6"/>
        <v>1.2775212820347461</v>
      </c>
      <c r="R3" s="145">
        <f t="shared" si="6"/>
        <v>1.2891596871455546</v>
      </c>
      <c r="S3" s="145">
        <f t="shared" si="6"/>
        <v>1.3007980922563631</v>
      </c>
      <c r="T3" s="145">
        <f t="shared" si="6"/>
        <v>1.3124364973671716</v>
      </c>
      <c r="U3" s="145">
        <f>'Comparison - Freight'!G3</f>
        <v>1.3240749024779801</v>
      </c>
      <c r="V3" s="145">
        <f t="shared" ref="V3:AD6" si="7">($AE3-$U3)/($AE$1-$U$1)*(V$1-$U$1)+$U3</f>
        <v>1.3315637388630228</v>
      </c>
      <c r="W3" s="145">
        <f t="shared" si="7"/>
        <v>1.3390525752480655</v>
      </c>
      <c r="X3" s="145">
        <f t="shared" si="7"/>
        <v>1.3465414116331083</v>
      </c>
      <c r="Y3" s="145">
        <f t="shared" si="7"/>
        <v>1.354030248018151</v>
      </c>
      <c r="Z3" s="145">
        <f t="shared" si="7"/>
        <v>1.3615190844031937</v>
      </c>
      <c r="AA3" s="145">
        <f t="shared" si="7"/>
        <v>1.3690079207882364</v>
      </c>
      <c r="AB3" s="145">
        <f t="shared" si="7"/>
        <v>1.3764967571732791</v>
      </c>
      <c r="AC3" s="145">
        <f t="shared" si="7"/>
        <v>1.3839855935583218</v>
      </c>
      <c r="AD3" s="145">
        <f t="shared" si="7"/>
        <v>1.3914744299433646</v>
      </c>
      <c r="AE3" s="145">
        <f>'Comparison - Freight'!I3</f>
        <v>1.3989632663284073</v>
      </c>
    </row>
    <row r="4" spans="1:31" x14ac:dyDescent="0.35">
      <c r="A4" s="134" t="s">
        <v>156</v>
      </c>
      <c r="B4">
        <v>1</v>
      </c>
      <c r="C4" s="145">
        <v>1</v>
      </c>
      <c r="D4" s="145">
        <v>1</v>
      </c>
      <c r="E4" s="145">
        <v>1</v>
      </c>
      <c r="F4" s="145">
        <v>1</v>
      </c>
      <c r="G4" s="145">
        <v>1</v>
      </c>
      <c r="H4" s="145">
        <v>1</v>
      </c>
      <c r="I4" s="145">
        <v>1</v>
      </c>
      <c r="J4" s="145">
        <v>1</v>
      </c>
      <c r="K4" s="145">
        <v>1</v>
      </c>
      <c r="L4" s="145">
        <v>1</v>
      </c>
      <c r="M4" s="145">
        <v>1</v>
      </c>
      <c r="N4" s="145">
        <v>1</v>
      </c>
      <c r="O4" s="145">
        <v>1</v>
      </c>
      <c r="P4" s="145">
        <v>1</v>
      </c>
      <c r="Q4" s="145">
        <v>1</v>
      </c>
      <c r="R4" s="145">
        <v>1</v>
      </c>
      <c r="S4" s="145">
        <v>1</v>
      </c>
      <c r="T4" s="145">
        <v>1</v>
      </c>
      <c r="U4" s="145">
        <v>1</v>
      </c>
      <c r="V4" s="145">
        <v>1</v>
      </c>
      <c r="W4" s="145">
        <v>1</v>
      </c>
      <c r="X4" s="145">
        <v>1</v>
      </c>
      <c r="Y4" s="145">
        <v>1</v>
      </c>
      <c r="Z4" s="145">
        <v>1</v>
      </c>
      <c r="AA4" s="145">
        <v>1</v>
      </c>
      <c r="AB4" s="145">
        <v>1</v>
      </c>
      <c r="AC4" s="145">
        <v>1</v>
      </c>
      <c r="AD4" s="145">
        <v>1</v>
      </c>
      <c r="AE4" s="145">
        <v>1</v>
      </c>
    </row>
    <row r="5" spans="1:31" x14ac:dyDescent="0.35">
      <c r="A5" s="134" t="s">
        <v>157</v>
      </c>
      <c r="B5">
        <f>'Comparison - Freight'!C5</f>
        <v>1</v>
      </c>
      <c r="C5" s="145">
        <f t="shared" si="4"/>
        <v>1.0455200993304565</v>
      </c>
      <c r="D5" s="145">
        <f t="shared" si="4"/>
        <v>1.0910401986609131</v>
      </c>
      <c r="E5" s="145">
        <f t="shared" si="4"/>
        <v>1.1365602979913698</v>
      </c>
      <c r="F5" s="145">
        <f>'Comparison - Freight'!D5</f>
        <v>1.1820803973218263</v>
      </c>
      <c r="G5" s="145">
        <f t="shared" si="5"/>
        <v>1.2196842291209848</v>
      </c>
      <c r="H5" s="145">
        <f t="shared" si="5"/>
        <v>1.2572880609201433</v>
      </c>
      <c r="I5" s="145">
        <f t="shared" si="5"/>
        <v>1.2948918927193018</v>
      </c>
      <c r="J5" s="145">
        <f t="shared" si="5"/>
        <v>1.3324957245184603</v>
      </c>
      <c r="K5" s="145">
        <f>'Comparison - Freight'!E5</f>
        <v>1.3700995563176188</v>
      </c>
      <c r="L5" s="145">
        <f t="shared" si="6"/>
        <v>1.3965418461389028</v>
      </c>
      <c r="M5" s="145">
        <f t="shared" si="6"/>
        <v>1.4229841359601867</v>
      </c>
      <c r="N5" s="145">
        <f t="shared" si="6"/>
        <v>1.4494264257814704</v>
      </c>
      <c r="O5" s="145">
        <f t="shared" si="6"/>
        <v>1.4758687156027543</v>
      </c>
      <c r="P5" s="145">
        <f t="shared" si="6"/>
        <v>1.5023110054240383</v>
      </c>
      <c r="Q5" s="145">
        <f t="shared" si="6"/>
        <v>1.5287532952453222</v>
      </c>
      <c r="R5" s="145">
        <f t="shared" si="6"/>
        <v>1.5551955850666062</v>
      </c>
      <c r="S5" s="145">
        <f t="shared" si="6"/>
        <v>1.5816378748878899</v>
      </c>
      <c r="T5" s="145">
        <f t="shared" si="6"/>
        <v>1.6080801647091738</v>
      </c>
      <c r="U5" s="145">
        <f>'Comparison - Freight'!G5</f>
        <v>1.6345224545304577</v>
      </c>
      <c r="V5" s="145">
        <f t="shared" si="7"/>
        <v>1.6522835668127915</v>
      </c>
      <c r="W5" s="145">
        <f t="shared" si="7"/>
        <v>1.6700446790951251</v>
      </c>
      <c r="X5" s="145">
        <f t="shared" si="7"/>
        <v>1.6878057913774587</v>
      </c>
      <c r="Y5" s="145">
        <f t="shared" si="7"/>
        <v>1.7055669036597925</v>
      </c>
      <c r="Z5" s="145">
        <f t="shared" si="7"/>
        <v>1.7233280159421263</v>
      </c>
      <c r="AA5" s="145">
        <f t="shared" si="7"/>
        <v>1.7410891282244598</v>
      </c>
      <c r="AB5" s="145">
        <f t="shared" si="7"/>
        <v>1.7588502405067934</v>
      </c>
      <c r="AC5" s="145">
        <f t="shared" si="7"/>
        <v>1.7766113527891272</v>
      </c>
      <c r="AD5" s="145">
        <f t="shared" si="7"/>
        <v>1.794372465071461</v>
      </c>
      <c r="AE5" s="145">
        <f>'Comparison - Freight'!I5</f>
        <v>1.8121335773537945</v>
      </c>
    </row>
    <row r="6" spans="1:31" x14ac:dyDescent="0.35">
      <c r="A6" s="134" t="s">
        <v>167</v>
      </c>
      <c r="B6">
        <f>'Comparison - Freight'!C6</f>
        <v>1</v>
      </c>
      <c r="C6" s="145">
        <f t="shared" si="4"/>
        <v>1.0354019780108743</v>
      </c>
      <c r="D6" s="145">
        <f t="shared" si="4"/>
        <v>1.0708039560217484</v>
      </c>
      <c r="E6" s="145">
        <f t="shared" si="4"/>
        <v>1.1062059340326225</v>
      </c>
      <c r="F6" s="145">
        <f>'Comparison - Freight'!D6</f>
        <v>1.1416079120434968</v>
      </c>
      <c r="G6" s="145">
        <f t="shared" si="5"/>
        <v>1.1559604934728425</v>
      </c>
      <c r="H6" s="145">
        <f t="shared" si="5"/>
        <v>1.1703130749021884</v>
      </c>
      <c r="I6" s="145">
        <f t="shared" si="5"/>
        <v>1.1846656563315341</v>
      </c>
      <c r="J6" s="145">
        <f t="shared" si="5"/>
        <v>1.19901823776088</v>
      </c>
      <c r="K6" s="145">
        <f>'Comparison - Freight'!E6</f>
        <v>1.2133708191902257</v>
      </c>
      <c r="L6" s="145">
        <f t="shared" si="6"/>
        <v>1.2238399845028431</v>
      </c>
      <c r="M6" s="145">
        <f t="shared" si="6"/>
        <v>1.2343091498154606</v>
      </c>
      <c r="N6" s="145">
        <f t="shared" si="6"/>
        <v>1.2447783151280778</v>
      </c>
      <c r="O6" s="145">
        <f t="shared" si="6"/>
        <v>1.2552474804406952</v>
      </c>
      <c r="P6" s="145">
        <f t="shared" si="6"/>
        <v>1.2657166457533127</v>
      </c>
      <c r="Q6" s="145">
        <f t="shared" si="6"/>
        <v>1.2761858110659301</v>
      </c>
      <c r="R6" s="145">
        <f t="shared" si="6"/>
        <v>1.2866549763785475</v>
      </c>
      <c r="S6" s="145">
        <f t="shared" si="6"/>
        <v>1.2971241416911647</v>
      </c>
      <c r="T6" s="145">
        <f t="shared" si="6"/>
        <v>1.3075933070037822</v>
      </c>
      <c r="U6" s="145">
        <f>'Comparison - Freight'!G6</f>
        <v>1.3180624723163996</v>
      </c>
      <c r="V6" s="145">
        <f t="shared" si="7"/>
        <v>1.3257370792321395</v>
      </c>
      <c r="W6" s="145">
        <f t="shared" si="7"/>
        <v>1.3334116861478791</v>
      </c>
      <c r="X6" s="145">
        <f t="shared" si="7"/>
        <v>1.3410862930636189</v>
      </c>
      <c r="Y6" s="145">
        <f t="shared" si="7"/>
        <v>1.3487608999793586</v>
      </c>
      <c r="Z6" s="145">
        <f t="shared" si="7"/>
        <v>1.3564355068950984</v>
      </c>
      <c r="AA6" s="145">
        <f t="shared" si="7"/>
        <v>1.3641101138108382</v>
      </c>
      <c r="AB6" s="145">
        <f t="shared" si="7"/>
        <v>1.3717847207265779</v>
      </c>
      <c r="AC6" s="145">
        <f t="shared" si="7"/>
        <v>1.3794593276423177</v>
      </c>
      <c r="AD6" s="145">
        <f t="shared" si="7"/>
        <v>1.3871339345580573</v>
      </c>
      <c r="AE6" s="145">
        <f>'Comparison - Freight'!I6</f>
        <v>1.3948085414737972</v>
      </c>
    </row>
    <row r="7" spans="1:31" x14ac:dyDescent="0.35">
      <c r="A7" s="134" t="s">
        <v>159</v>
      </c>
      <c r="B7" s="41">
        <v>1</v>
      </c>
      <c r="C7" s="41">
        <v>1</v>
      </c>
      <c r="D7" s="41">
        <v>1</v>
      </c>
      <c r="E7" s="41">
        <v>1</v>
      </c>
      <c r="F7" s="41">
        <v>1</v>
      </c>
      <c r="G7" s="41">
        <v>1</v>
      </c>
      <c r="H7" s="41">
        <v>1</v>
      </c>
      <c r="I7" s="41">
        <v>1</v>
      </c>
      <c r="J7" s="41">
        <v>1</v>
      </c>
      <c r="K7" s="41">
        <v>1</v>
      </c>
      <c r="L7" s="41">
        <v>1</v>
      </c>
      <c r="M7" s="41">
        <v>1</v>
      </c>
      <c r="N7" s="41">
        <v>1</v>
      </c>
      <c r="O7" s="41">
        <v>1</v>
      </c>
      <c r="P7" s="41">
        <v>1</v>
      </c>
      <c r="Q7" s="41">
        <v>1</v>
      </c>
      <c r="R7" s="41">
        <v>1</v>
      </c>
      <c r="S7" s="41">
        <v>1</v>
      </c>
      <c r="T7" s="41">
        <v>1</v>
      </c>
      <c r="U7" s="41">
        <v>1</v>
      </c>
      <c r="V7" s="41">
        <v>1</v>
      </c>
      <c r="W7" s="41">
        <v>1</v>
      </c>
      <c r="X7" s="41">
        <v>1</v>
      </c>
      <c r="Y7" s="41">
        <v>1</v>
      </c>
      <c r="Z7" s="41">
        <v>1</v>
      </c>
      <c r="AA7" s="41">
        <v>1</v>
      </c>
      <c r="AB7" s="41">
        <v>1</v>
      </c>
      <c r="AC7" s="41">
        <v>1</v>
      </c>
      <c r="AD7" s="41">
        <v>1</v>
      </c>
      <c r="AE7" s="41">
        <v>1</v>
      </c>
    </row>
    <row r="12" spans="1:31" x14ac:dyDescent="0.3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18FEDB8C-86F5-4E68-9A08-E66F03358ABC}">
  <ds:schemaRefs>
    <ds:schemaRef ds:uri="http://schemas.microsoft.com/sharepoint/v3/contenttype/forms"/>
  </ds:schemaRefs>
</ds:datastoreItem>
</file>

<file path=customXml/itemProps2.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9881DA-BF58-4CF0-9A19-05DE5B47D787}">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41b1c9bf-5b6b-463b-ba12-a3b9bfbff0d3"/>
    <ds:schemaRef ds:uri="00484652-42e1-479e-92f4-fb0efddcdf6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REF2020</vt:lpstr>
      <vt:lpstr>Potencia - Activity</vt:lpstr>
      <vt:lpstr>Fit for 55</vt:lpstr>
      <vt:lpstr>OECD</vt:lpstr>
      <vt:lpstr>Comparison - passenger</vt:lpstr>
      <vt:lpstr>Comparison - Freight</vt:lpstr>
      <vt:lpstr>BCDTRtSY-psgr</vt:lpstr>
      <vt:lpstr>BCDTRtSY-frgt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Mary Francis Swint</cp:lastModifiedBy>
  <cp:revision/>
  <dcterms:created xsi:type="dcterms:W3CDTF">2023-10-24T10:26:56Z</dcterms:created>
  <dcterms:modified xsi:type="dcterms:W3CDTF">2024-03-05T15:09:19Z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