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Modeling\EPS\EU\eps-eu\InputData\trans\SoCDTtiNTY\"/>
    </mc:Choice>
  </mc:AlternateContent>
  <xr:revisionPtr revIDLastSave="0" documentId="13_ncr:1_{601E0AA0-8953-4169-829B-560A9B16A61D}" xr6:coauthVersionLast="47" xr6:coauthVersionMax="47" xr10:uidLastSave="{00000000-0000-0000-0000-000000000000}"/>
  <bookViews>
    <workbookView xWindow="61650" yWindow="3240" windowWidth="22140" windowHeight="13245" activeTab="5" xr2:uid="{00000000-000D-0000-FFFF-FFFF00000000}"/>
  </bookViews>
  <sheets>
    <sheet name="About" sheetId="1" r:id="rId1"/>
    <sheet name="ACEA Stock" sheetId="5" r:id="rId2"/>
    <sheet name="ACEA Sales" sheetId="6" r:id="rId3"/>
    <sheet name="calcs" sheetId="7" r:id="rId4"/>
    <sheet name="SoCDTtiNTY-psgr" sheetId="2" r:id="rId5"/>
    <sheet name="SoCDTtiNTY-frgt" sheetId="4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4" l="1"/>
  <c r="G3" i="4"/>
  <c r="F3" i="4"/>
  <c r="E3" i="4"/>
  <c r="D3" i="4"/>
  <c r="C3" i="4"/>
  <c r="B3" i="4"/>
  <c r="F7" i="7"/>
  <c r="I12" i="6" l="1"/>
  <c r="I9" i="6"/>
  <c r="H2" i="4" l="1"/>
  <c r="G2" i="4"/>
  <c r="F2" i="4"/>
  <c r="E2" i="4"/>
  <c r="D2" i="4"/>
  <c r="C2" i="4"/>
  <c r="B2" i="4"/>
  <c r="I8" i="6"/>
  <c r="I5" i="6" l="1"/>
  <c r="F5" i="7" l="1"/>
  <c r="E5" i="7"/>
  <c r="D5" i="7"/>
  <c r="C5" i="7"/>
  <c r="B5" i="7"/>
  <c r="Q120" i="5"/>
  <c r="C7" i="7" l="1"/>
  <c r="B7" i="7"/>
  <c r="E7" i="7" l="1"/>
  <c r="D7" i="7"/>
  <c r="Q90" i="5"/>
  <c r="F6" i="7"/>
  <c r="E6" i="7"/>
  <c r="D6" i="7"/>
  <c r="C6" i="7"/>
  <c r="B6" i="7"/>
  <c r="K5" i="6" l="1"/>
  <c r="F3" i="2"/>
  <c r="C12" i="6"/>
  <c r="D12" i="6"/>
  <c r="E12" i="6"/>
  <c r="F12" i="6"/>
  <c r="C9" i="6"/>
  <c r="C8" i="6"/>
  <c r="F9" i="6"/>
  <c r="H9" i="6"/>
  <c r="G9" i="6"/>
  <c r="F4" i="7"/>
  <c r="E4" i="7"/>
  <c r="D4" i="7"/>
  <c r="C4" i="7"/>
  <c r="B4" i="7"/>
  <c r="C5" i="6"/>
  <c r="D5" i="6"/>
  <c r="D2" i="2" l="1"/>
  <c r="B2" i="2"/>
  <c r="H2" i="2"/>
  <c r="G2" i="2"/>
  <c r="F2" i="2"/>
  <c r="E2" i="2"/>
  <c r="C2" i="2"/>
  <c r="H3" i="2"/>
  <c r="B3" i="2"/>
  <c r="C3" i="2"/>
  <c r="D3" i="2"/>
  <c r="E3" i="2"/>
  <c r="G3" i="2"/>
</calcChain>
</file>

<file path=xl/sharedStrings.xml><?xml version="1.0" encoding="utf-8"?>
<sst xmlns="http://schemas.openxmlformats.org/spreadsheetml/2006/main" count="189" uniqueCount="90">
  <si>
    <t>SoCDTtiNTY Share of Cargo Dist Transported that is New This Year</t>
  </si>
  <si>
    <t>Source:</t>
  </si>
  <si>
    <t>None, this variable is determined via calibration.</t>
  </si>
  <si>
    <t>It effectively relies upon the sources used in the</t>
  </si>
  <si>
    <t>variables trans/BCDT and trans/AVL.</t>
  </si>
  <si>
    <t>Notes</t>
  </si>
  <si>
    <t>The value for each vehicle type/cargo type combination should</t>
  </si>
  <si>
    <t>typically be found via calibration.  After all other Transportation</t>
  </si>
  <si>
    <t>Sector data are in place, adjust the values of SoCDTtiNTY so as</t>
  </si>
  <si>
    <t>to eliminate abrupt changes in the variable "Retiring Vehicles</t>
  </si>
  <si>
    <t>Summed Across Techologies" at the years corresponding to</t>
  </si>
  <si>
    <t>vehicle lifetimes.</t>
  </si>
  <si>
    <t>LDVs</t>
  </si>
  <si>
    <t>HDVs</t>
  </si>
  <si>
    <t>aircraft</t>
  </si>
  <si>
    <t>rail</t>
  </si>
  <si>
    <t>ships</t>
  </si>
  <si>
    <t>motorbikes</t>
  </si>
  <si>
    <t>Share that is New (dimensionless)</t>
  </si>
  <si>
    <t>battery electric vehicle</t>
  </si>
  <si>
    <t>natural gas vehicle</t>
  </si>
  <si>
    <t>gasoline vehicle</t>
  </si>
  <si>
    <t>diesel vehicle</t>
  </si>
  <si>
    <t>plugin hybrid vehicle</t>
  </si>
  <si>
    <t>LPG vehicle</t>
  </si>
  <si>
    <t>hydrogen vehicle</t>
  </si>
  <si>
    <t>% change</t>
  </si>
  <si>
    <t>22/21</t>
  </si>
  <si>
    <t>Austria</t>
  </si>
  <si>
    <t>Belgium</t>
  </si>
  <si>
    <t>Croatia</t>
  </si>
  <si>
    <t>Cyprus</t>
  </si>
  <si>
    <t>Czechia</t>
  </si>
  <si>
    <t>Denmark</t>
  </si>
  <si>
    <t>Estonia</t>
  </si>
  <si>
    <t>Finland</t>
  </si>
  <si>
    <t>France</t>
  </si>
  <si>
    <t>Germany</t>
  </si>
  <si>
    <t>Greece</t>
  </si>
  <si>
    <t>5,31 5,875</t>
  </si>
  <si>
    <t>+1 .6</t>
  </si>
  <si>
    <t>Hungary</t>
  </si>
  <si>
    <t>+1 .9</t>
  </si>
  <si>
    <t>Ireland</t>
  </si>
  <si>
    <t>+1 .2</t>
  </si>
  <si>
    <t>Italy</t>
  </si>
  <si>
    <t>+1 .0</t>
  </si>
  <si>
    <t>Latvia</t>
  </si>
  <si>
    <t>Lithuania</t>
  </si>
  <si>
    <t>Luxembourg</t>
  </si>
  <si>
    <t>+1 9</t>
  </si>
  <si>
    <t>Netherlands</t>
  </si>
  <si>
    <t>Poland</t>
  </si>
  <si>
    <t>Portugal</t>
  </si>
  <si>
    <t>Romania</t>
  </si>
  <si>
    <t>Slovakia</t>
  </si>
  <si>
    <t>Slovenia</t>
  </si>
  <si>
    <t>Spain</t>
  </si>
  <si>
    <t>Sweden</t>
  </si>
  <si>
    <t>EUROPEAN UNION</t>
  </si>
  <si>
    <t>CARS ON ROAD</t>
  </si>
  <si>
    <t>https://www.acea.auto/files/ACEA-Report-Vehicles-on-European-roads-.pdf</t>
  </si>
  <si>
    <t>Total</t>
  </si>
  <si>
    <t>Passenger Cars</t>
  </si>
  <si>
    <t>cars</t>
  </si>
  <si>
    <t>vans</t>
  </si>
  <si>
    <t>trucks</t>
  </si>
  <si>
    <t>Buses</t>
  </si>
  <si>
    <t>Trucks</t>
  </si>
  <si>
    <t>Vans</t>
  </si>
  <si>
    <t>inland</t>
  </si>
  <si>
    <t>+1 _ 1</t>
  </si>
  <si>
    <t>8/1,286</t>
  </si>
  <si>
    <t>+0 g</t>
  </si>
  <si>
    <t>137,1 52</t>
  </si>
  <si>
    <t>Czech ia</t>
  </si>
  <si>
    <t>41 n 56</t>
  </si>
  <si>
    <t>+1 _5</t>
  </si>
  <si>
    <t>+2./</t>
  </si>
  <si>
    <t>1 58,108</t>
  </si>
  <si>
    <t>1,1 50,493</t>
  </si>
  <si>
    <t>+0.b</t>
  </si>
  <si>
    <t>-1 3</t>
  </si>
  <si>
    <t>2.12/</t>
  </si>
  <si>
    <t>buses</t>
  </si>
  <si>
    <t>Share of vehicles that are new this year</t>
  </si>
  <si>
    <t>https://ec.europa.eu/eurostat/databrowser/view/road_eqs_lorroa__custom_12791916/default/table?lang=en</t>
  </si>
  <si>
    <t>Using eurostat data to align better with SYVbT</t>
  </si>
  <si>
    <t>Using IDEES data to better align with SYVbT</t>
  </si>
  <si>
    <t>2024 (est.)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</si>
</sst>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4" fillId="0" borderId="0"/>
    <xf numFmtId="0" fontId="3" fillId="0" borderId="0"/>
  </cellStyleXfs>
  <cellXfs count="14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horizontal="right" wrapText="1"/>
    </xf>
    <xf numFmtId="0" fontId="0" fillId="0" borderId="0" xfId="0" applyAlignment="1">
      <alignment wrapText="1"/>
    </xf>
    <xf numFmtId="3" fontId="0" fillId="0" borderId="0" xfId="0" applyNumberFormat="1"/>
    <xf numFmtId="4" fontId="0" fillId="0" borderId="0" xfId="0" applyNumberFormat="1"/>
    <xf numFmtId="0" fontId="2" fillId="0" borderId="0" xfId="1"/>
    <xf numFmtId="9" fontId="0" fillId="0" borderId="0" xfId="0" applyNumberFormat="1"/>
    <xf numFmtId="0" fontId="0" fillId="2" borderId="0" xfId="0" applyFill="1"/>
    <xf numFmtId="3" fontId="0" fillId="2" borderId="0" xfId="0" applyNumberFormat="1" applyFill="1"/>
    <xf numFmtId="3" fontId="0" fillId="3" borderId="0" xfId="0" applyNumberFormat="1" applyFill="1"/>
    <xf numFmtId="0" fontId="0" fillId="3" borderId="0" xfId="0" applyFill="1"/>
    <xf numFmtId="1" fontId="0" fillId="0" borderId="0" xfId="0" applyNumberFormat="1"/>
  </cellXfs>
  <cellStyles count="4">
    <cellStyle name="Hyperlink" xfId="1" builtinId="8"/>
    <cellStyle name="Normal" xfId="0" builtinId="0"/>
    <cellStyle name="Normal 2" xfId="3" xr:uid="{93B20D57-976F-49E0-B368-38EB2E176229}"/>
    <cellStyle name="Normal 3" xfId="2" xr:uid="{AEEAC241-4197-4196-A816-A8CB3DCDA3B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calcs!$A$4</c:f>
              <c:strCache>
                <c:ptCount val="1"/>
                <c:pt idx="0">
                  <c:v>Passenger Cars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calcs!$B$3:$F$3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xVal>
          <c:yVal>
            <c:numRef>
              <c:f>calcs!$B$4:$F$4</c:f>
              <c:numCache>
                <c:formatCode>General</c:formatCode>
                <c:ptCount val="5"/>
                <c:pt idx="0">
                  <c:v>5.3513070729990078E-2</c:v>
                </c:pt>
                <c:pt idx="1">
                  <c:v>5.3489407911602317E-2</c:v>
                </c:pt>
                <c:pt idx="2">
                  <c:v>4.0324092592718512E-2</c:v>
                </c:pt>
                <c:pt idx="3">
                  <c:v>3.8857139556321266E-2</c:v>
                </c:pt>
                <c:pt idx="4">
                  <c:v>3.6725304130200163E-2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9E-416E-AC16-2425DADF35E8}"/>
            </c:ext>
          </c:extLst>
        </c:ser>
        <c:ser>
          <c:idx val="1"/>
          <c:order val="1"/>
          <c:tx>
            <c:strRef>
              <c:f>calcs!$A$5</c:f>
              <c:strCache>
                <c:ptCount val="1"/>
                <c:pt idx="0">
                  <c:v>Buses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calcs!$B$3:$F$3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xVal>
          <c:yVal>
            <c:numRef>
              <c:f>calcs!$B$5:$F$5</c:f>
              <c:numCache>
                <c:formatCode>General</c:formatCode>
                <c:ptCount val="5"/>
                <c:pt idx="0">
                  <c:v>5.8590843877940689E-2</c:v>
                </c:pt>
                <c:pt idx="1">
                  <c:v>5.0734352191140107E-2</c:v>
                </c:pt>
                <c:pt idx="2">
                  <c:v>4.2633856773290693E-2</c:v>
                </c:pt>
                <c:pt idx="3">
                  <c:v>4.359738562091503E-2</c:v>
                </c:pt>
                <c:pt idx="4">
                  <c:v>4.0383085705738106E-2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B9E-416E-AC16-2425DADF35E8}"/>
            </c:ext>
          </c:extLst>
        </c:ser>
        <c:ser>
          <c:idx val="2"/>
          <c:order val="2"/>
          <c:tx>
            <c:strRef>
              <c:f>calcs!$A$6</c:f>
              <c:strCache>
                <c:ptCount val="1"/>
                <c:pt idx="0">
                  <c:v>Vans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calcs!$B$3:$F$3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xVal>
          <c:yVal>
            <c:numRef>
              <c:f>calcs!$B$6:$F$6</c:f>
              <c:numCache>
                <c:formatCode>General</c:formatCode>
                <c:ptCount val="5"/>
                <c:pt idx="0">
                  <c:v>6.5524789260406585E-2</c:v>
                </c:pt>
                <c:pt idx="1">
                  <c:v>6.5803513585610304E-2</c:v>
                </c:pt>
                <c:pt idx="2">
                  <c:v>5.3386125960732361E-2</c:v>
                </c:pt>
                <c:pt idx="3">
                  <c:v>5.6554760876554061E-2</c:v>
                </c:pt>
                <c:pt idx="4">
                  <c:v>4.5776587042183174E-2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B9E-416E-AC16-2425DADF35E8}"/>
            </c:ext>
          </c:extLst>
        </c:ser>
        <c:ser>
          <c:idx val="3"/>
          <c:order val="3"/>
          <c:tx>
            <c:strRef>
              <c:f>calcs!$A$7</c:f>
              <c:strCache>
                <c:ptCount val="1"/>
                <c:pt idx="0">
                  <c:v>Trucks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calcs!$B$3:$F$3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xVal>
          <c:yVal>
            <c:numRef>
              <c:f>calcs!$B$7:$F$7</c:f>
              <c:numCache>
                <c:formatCode>General</c:formatCode>
                <c:ptCount val="5"/>
                <c:pt idx="0">
                  <c:v>6.0404717788497909E-2</c:v>
                </c:pt>
                <c:pt idx="1">
                  <c:v>5.9126711508044286E-2</c:v>
                </c:pt>
                <c:pt idx="2">
                  <c:v>4.3831472858282323E-2</c:v>
                </c:pt>
                <c:pt idx="3">
                  <c:v>5.0326828603212623E-2</c:v>
                </c:pt>
                <c:pt idx="4">
                  <c:v>5.0838049590362082E-2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B9E-416E-AC16-2425DADF35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6407040"/>
        <c:axId val="1086406560"/>
      </c:scatterChart>
      <c:valAx>
        <c:axId val="1086407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406560"/>
        <c:crosses val="autoZero"/>
        <c:crossBetween val="midCat"/>
      </c:valAx>
      <c:valAx>
        <c:axId val="108640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407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1</xdr:rowOff>
    </xdr:from>
    <xdr:to>
      <xdr:col>8</xdr:col>
      <xdr:colOff>104775</xdr:colOff>
      <xdr:row>29</xdr:row>
      <xdr:rowOff>16613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18143C1-7B86-8A3E-D5C7-06E119FDFB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80976"/>
          <a:ext cx="4410075" cy="508391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30</xdr:row>
      <xdr:rowOff>0</xdr:rowOff>
    </xdr:from>
    <xdr:to>
      <xdr:col>8</xdr:col>
      <xdr:colOff>292336</xdr:colOff>
      <xdr:row>58</xdr:row>
      <xdr:rowOff>171719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152E227-27E8-8B02-FA82-B9366CC1A5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5429250"/>
          <a:ext cx="4597636" cy="523901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60</xdr:row>
      <xdr:rowOff>0</xdr:rowOff>
    </xdr:from>
    <xdr:to>
      <xdr:col>8</xdr:col>
      <xdr:colOff>295511</xdr:colOff>
      <xdr:row>89</xdr:row>
      <xdr:rowOff>16146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382FE5E-53C2-6FC3-4CC8-5D22F323DC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10858500"/>
          <a:ext cx="4597636" cy="526442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91</xdr:row>
      <xdr:rowOff>0</xdr:rowOff>
    </xdr:from>
    <xdr:to>
      <xdr:col>8</xdr:col>
      <xdr:colOff>266935</xdr:colOff>
      <xdr:row>119</xdr:row>
      <xdr:rowOff>139968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F18A8B8-984D-5161-189C-BC915DA333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9600" y="16287750"/>
          <a:ext cx="4572235" cy="520726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9</xdr:row>
      <xdr:rowOff>112712</xdr:rowOff>
    </xdr:from>
    <xdr:to>
      <xdr:col>6</xdr:col>
      <xdr:colOff>209550</xdr:colOff>
      <xdr:row>21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DAD4D34-5E6F-9000-2987-8500150042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cea.auto/files/20220126_PRCV_2112_FINAL.pdf" TargetMode="External"/><Relationship Id="rId13" Type="http://schemas.openxmlformats.org/officeDocument/2006/relationships/hyperlink" Target="https://www.acea.auto/files/ACEA_buses_by_fuel_type_full-year-2022.pdf" TargetMode="External"/><Relationship Id="rId18" Type="http://schemas.openxmlformats.org/officeDocument/2006/relationships/hyperlink" Target="https://www.acea.auto/cv-registrations/new-commercial-vehicle-registrations-vans-15-trucks-3-buses-28-6-in-h1-2024/" TargetMode="External"/><Relationship Id="rId3" Type="http://schemas.openxmlformats.org/officeDocument/2006/relationships/hyperlink" Target="https://www.acea.auto/files/20220118_PRPC_2112_FINAL.pdf" TargetMode="External"/><Relationship Id="rId7" Type="http://schemas.openxmlformats.org/officeDocument/2006/relationships/hyperlink" Target="https://www.acea.auto/files/20230125_PRCV_2212_FINAL.pdf" TargetMode="External"/><Relationship Id="rId12" Type="http://schemas.openxmlformats.org/officeDocument/2006/relationships/hyperlink" Target="https://www.acea.auto/files/Press_release_commercial_vehicle_registrations_2023.pdf" TargetMode="External"/><Relationship Id="rId17" Type="http://schemas.openxmlformats.org/officeDocument/2006/relationships/hyperlink" Target="https://www.acea.auto/files/Press_release_car_registrations_July_2024.pdf" TargetMode="External"/><Relationship Id="rId2" Type="http://schemas.openxmlformats.org/officeDocument/2006/relationships/hyperlink" Target="https://www.acea.auto/files/Press_release_car_registrations_full_year_2023.pdf" TargetMode="External"/><Relationship Id="rId16" Type="http://schemas.openxmlformats.org/officeDocument/2006/relationships/hyperlink" Target="https://www.acea.auto/files/ACEA_buses_by_fuel_type_full-year_2019.pdf" TargetMode="External"/><Relationship Id="rId1" Type="http://schemas.openxmlformats.org/officeDocument/2006/relationships/hyperlink" Target="https://www.acea.auto/files/20230118_PCPR_2212_FINAL.pdf" TargetMode="External"/><Relationship Id="rId6" Type="http://schemas.openxmlformats.org/officeDocument/2006/relationships/hyperlink" Target="https://www.acea.auto/files/Press_release_car_registrations_full_year_2023.pdf" TargetMode="External"/><Relationship Id="rId11" Type="http://schemas.openxmlformats.org/officeDocument/2006/relationships/hyperlink" Target="https://www.acea.auto/files/Press_release_commercial_vehicle_registrations_2023.pdf" TargetMode="External"/><Relationship Id="rId5" Type="http://schemas.openxmlformats.org/officeDocument/2006/relationships/hyperlink" Target="https://www.acea.auto/files/2021119_PRPC_2012_FINAL.pdf" TargetMode="External"/><Relationship Id="rId15" Type="http://schemas.openxmlformats.org/officeDocument/2006/relationships/hyperlink" Target="https://www.acea.auto/files/ACEA_buses_by_fuel_type_full-year_2020.pdf" TargetMode="External"/><Relationship Id="rId10" Type="http://schemas.openxmlformats.org/officeDocument/2006/relationships/hyperlink" Target="https://www.acea.auto/files/20200123_PRCV_1912_FINAL.pdf" TargetMode="External"/><Relationship Id="rId4" Type="http://schemas.openxmlformats.org/officeDocument/2006/relationships/hyperlink" Target="https://www.acea.auto/files/20200116_PRPC_1912_FINAL.pdf" TargetMode="External"/><Relationship Id="rId9" Type="http://schemas.openxmlformats.org/officeDocument/2006/relationships/hyperlink" Target="https://www.acea.auto/files/20210126_PRCV_2012_FINAL.pdf" TargetMode="External"/><Relationship Id="rId14" Type="http://schemas.openxmlformats.org/officeDocument/2006/relationships/hyperlink" Target="https://www.acea.auto/files/Buses-by-fuel-type-full-year-2021.pdf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4"/>
  <sheetViews>
    <sheetView workbookViewId="0">
      <selection activeCell="Q26" sqref="Q26"/>
    </sheetView>
  </sheetViews>
  <sheetFormatPr defaultRowHeight="14.5" x14ac:dyDescent="0.35"/>
  <sheetData>
    <row r="1" spans="1:2" x14ac:dyDescent="0.35">
      <c r="A1" s="1" t="s">
        <v>0</v>
      </c>
    </row>
    <row r="3" spans="1:2" x14ac:dyDescent="0.35">
      <c r="A3" s="1" t="s">
        <v>1</v>
      </c>
      <c r="B3" t="s">
        <v>2</v>
      </c>
    </row>
    <row r="4" spans="1:2" x14ac:dyDescent="0.35">
      <c r="B4" t="s">
        <v>3</v>
      </c>
    </row>
    <row r="5" spans="1:2" x14ac:dyDescent="0.35">
      <c r="B5" t="s">
        <v>4</v>
      </c>
    </row>
    <row r="8" spans="1:2" x14ac:dyDescent="0.35">
      <c r="A8" s="1" t="s">
        <v>5</v>
      </c>
    </row>
    <row r="9" spans="1:2" x14ac:dyDescent="0.35">
      <c r="A9" t="s">
        <v>6</v>
      </c>
    </row>
    <row r="10" spans="1:2" x14ac:dyDescent="0.35">
      <c r="A10" t="s">
        <v>7</v>
      </c>
    </row>
    <row r="11" spans="1:2" x14ac:dyDescent="0.35">
      <c r="A11" t="s">
        <v>8</v>
      </c>
    </row>
    <row r="12" spans="1:2" x14ac:dyDescent="0.35">
      <c r="A12" t="s">
        <v>9</v>
      </c>
    </row>
    <row r="13" spans="1:2" x14ac:dyDescent="0.35">
      <c r="A13" t="s">
        <v>10</v>
      </c>
    </row>
    <row r="14" spans="1:2" x14ac:dyDescent="0.35">
      <c r="A14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0A954-A9C2-4E7B-AF38-EE74577DFD4A}">
  <dimension ref="A1:T120"/>
  <sheetViews>
    <sheetView topLeftCell="B70" zoomScaleNormal="100" workbookViewId="0">
      <selection activeCell="M90" sqref="M90:T90"/>
    </sheetView>
  </sheetViews>
  <sheetFormatPr defaultRowHeight="14.5" x14ac:dyDescent="0.35"/>
  <cols>
    <col min="2" max="2" width="16.7265625" bestFit="1" customWidth="1"/>
    <col min="4" max="8" width="7.26953125" bestFit="1" customWidth="1"/>
    <col min="9" max="9" width="8.81640625" bestFit="1" customWidth="1"/>
    <col min="11" max="11" width="16.7265625" bestFit="1" customWidth="1"/>
    <col min="12" max="16" width="10.90625" customWidth="1"/>
    <col min="17" max="17" width="8.7265625" bestFit="1" customWidth="1"/>
    <col min="18" max="18" width="8.81640625" bestFit="1" customWidth="1"/>
  </cols>
  <sheetData>
    <row r="1" spans="1:17" x14ac:dyDescent="0.35">
      <c r="A1" t="s">
        <v>61</v>
      </c>
    </row>
    <row r="2" spans="1:17" x14ac:dyDescent="0.35">
      <c r="K2" s="1" t="s">
        <v>60</v>
      </c>
      <c r="Q2" t="s">
        <v>26</v>
      </c>
    </row>
    <row r="3" spans="1:17" x14ac:dyDescent="0.35">
      <c r="L3">
        <v>2018</v>
      </c>
      <c r="M3">
        <v>2019</v>
      </c>
      <c r="N3">
        <v>2020</v>
      </c>
      <c r="O3">
        <v>2021</v>
      </c>
      <c r="P3">
        <v>2022</v>
      </c>
      <c r="Q3" t="s">
        <v>27</v>
      </c>
    </row>
    <row r="4" spans="1:17" x14ac:dyDescent="0.35">
      <c r="K4" t="s">
        <v>28</v>
      </c>
      <c r="L4" s="5">
        <v>4978852</v>
      </c>
      <c r="M4" s="5">
        <v>5039548</v>
      </c>
      <c r="N4" s="5">
        <v>5091827</v>
      </c>
      <c r="O4" s="5">
        <v>5133836</v>
      </c>
      <c r="P4" s="5">
        <v>5150890</v>
      </c>
      <c r="Q4">
        <v>0.3</v>
      </c>
    </row>
    <row r="5" spans="1:17" x14ac:dyDescent="0.35">
      <c r="K5" t="s">
        <v>29</v>
      </c>
      <c r="L5" s="5">
        <v>5782684</v>
      </c>
      <c r="M5" s="5">
        <v>5813771</v>
      </c>
      <c r="N5" s="5">
        <v>5827195</v>
      </c>
      <c r="O5" s="5">
        <v>5851682</v>
      </c>
      <c r="P5" s="5">
        <v>5877949</v>
      </c>
      <c r="Q5">
        <v>0.4</v>
      </c>
    </row>
    <row r="6" spans="1:17" x14ac:dyDescent="0.35">
      <c r="K6" t="s">
        <v>30</v>
      </c>
      <c r="L6" s="5">
        <v>1665391</v>
      </c>
      <c r="M6" s="5">
        <v>1728911</v>
      </c>
      <c r="N6" s="5">
        <v>1733727</v>
      </c>
      <c r="O6" s="5">
        <v>1794352</v>
      </c>
      <c r="P6" s="5">
        <v>1836016</v>
      </c>
      <c r="Q6">
        <v>2.2999999999999998</v>
      </c>
    </row>
    <row r="7" spans="1:17" x14ac:dyDescent="0.35">
      <c r="K7" t="s">
        <v>31</v>
      </c>
      <c r="L7" s="5">
        <v>550695</v>
      </c>
      <c r="M7" s="5">
        <v>572501</v>
      </c>
      <c r="N7" s="5">
        <v>578158</v>
      </c>
      <c r="O7" s="5">
        <v>592156</v>
      </c>
      <c r="P7" s="5">
        <v>601131</v>
      </c>
      <c r="Q7">
        <v>1.5</v>
      </c>
    </row>
    <row r="8" spans="1:17" x14ac:dyDescent="0.35">
      <c r="K8" t="s">
        <v>32</v>
      </c>
      <c r="L8" s="5">
        <v>5802521</v>
      </c>
      <c r="M8" s="5">
        <v>5989538</v>
      </c>
      <c r="N8" s="5">
        <v>6129874</v>
      </c>
      <c r="O8" s="5">
        <v>6293125</v>
      </c>
      <c r="P8" s="5">
        <v>6425417</v>
      </c>
      <c r="Q8">
        <v>2.1</v>
      </c>
    </row>
    <row r="9" spans="1:17" x14ac:dyDescent="0.35">
      <c r="K9" t="s">
        <v>33</v>
      </c>
      <c r="L9" s="5">
        <v>2593591</v>
      </c>
      <c r="M9" s="5">
        <v>2650227</v>
      </c>
      <c r="N9" s="5">
        <v>2720271</v>
      </c>
      <c r="O9" s="5">
        <v>2781860</v>
      </c>
      <c r="P9" s="5">
        <v>2794055</v>
      </c>
      <c r="Q9">
        <v>0.4</v>
      </c>
    </row>
    <row r="10" spans="1:17" x14ac:dyDescent="0.35">
      <c r="K10" t="s">
        <v>34</v>
      </c>
      <c r="L10" s="5">
        <v>746464</v>
      </c>
      <c r="M10" s="5">
        <v>794926</v>
      </c>
      <c r="N10" s="5">
        <v>808689</v>
      </c>
      <c r="O10" s="5">
        <v>825936</v>
      </c>
      <c r="P10" s="5">
        <v>849294</v>
      </c>
      <c r="Q10">
        <v>2.8</v>
      </c>
    </row>
    <row r="11" spans="1:17" x14ac:dyDescent="0.35">
      <c r="K11" t="s">
        <v>35</v>
      </c>
      <c r="L11" s="6">
        <v>2696.3339999999998</v>
      </c>
      <c r="M11" s="5">
        <v>2720307</v>
      </c>
      <c r="N11" s="5">
        <v>2748448</v>
      </c>
      <c r="O11" s="5">
        <v>2755349</v>
      </c>
      <c r="P11" s="6">
        <v>2740.393</v>
      </c>
      <c r="Q11">
        <v>-0.5</v>
      </c>
    </row>
    <row r="12" spans="1:17" x14ac:dyDescent="0.35">
      <c r="K12" t="s">
        <v>36</v>
      </c>
      <c r="L12" s="5">
        <v>38229305</v>
      </c>
      <c r="M12" s="5">
        <v>38421218</v>
      </c>
      <c r="N12" s="5">
        <v>38467643</v>
      </c>
      <c r="O12" s="5">
        <v>38814659</v>
      </c>
      <c r="P12" s="5">
        <v>38856492</v>
      </c>
      <c r="Q12">
        <v>0.1</v>
      </c>
    </row>
    <row r="13" spans="1:17" x14ac:dyDescent="0.35">
      <c r="K13" t="s">
        <v>37</v>
      </c>
      <c r="L13" s="5">
        <v>47095784</v>
      </c>
      <c r="M13" s="5">
        <v>47715977</v>
      </c>
      <c r="N13" s="5">
        <v>48248584</v>
      </c>
      <c r="O13" s="5">
        <v>48540878</v>
      </c>
      <c r="P13" s="5">
        <v>48763036</v>
      </c>
      <c r="Q13">
        <v>0.5</v>
      </c>
    </row>
    <row r="14" spans="1:17" x14ac:dyDescent="0.35">
      <c r="K14" t="s">
        <v>38</v>
      </c>
      <c r="L14" s="5">
        <v>5164183</v>
      </c>
      <c r="M14" s="5">
        <v>5247295</v>
      </c>
      <c r="N14" t="s">
        <v>39</v>
      </c>
      <c r="O14" s="5">
        <v>5408149</v>
      </c>
      <c r="P14" s="5">
        <v>5495927</v>
      </c>
      <c r="Q14" t="s">
        <v>40</v>
      </c>
    </row>
    <row r="15" spans="1:17" x14ac:dyDescent="0.35">
      <c r="K15" t="s">
        <v>41</v>
      </c>
      <c r="L15" s="5">
        <v>3638374</v>
      </c>
      <c r="M15" s="5">
        <v>3809670</v>
      </c>
      <c r="N15" s="5">
        <v>3918923</v>
      </c>
      <c r="O15" s="5">
        <v>4017574</v>
      </c>
      <c r="P15">
        <v>4091975</v>
      </c>
      <c r="Q15" t="s">
        <v>42</v>
      </c>
    </row>
    <row r="16" spans="1:17" x14ac:dyDescent="0.35">
      <c r="K16" t="s">
        <v>43</v>
      </c>
      <c r="L16" s="5">
        <v>2104060</v>
      </c>
      <c r="M16" s="5">
        <v>2172098</v>
      </c>
      <c r="N16" s="5">
        <v>2215127</v>
      </c>
      <c r="O16" s="5">
        <v>2266479</v>
      </c>
      <c r="P16" s="5">
        <v>2292748</v>
      </c>
      <c r="Q16" t="s">
        <v>44</v>
      </c>
    </row>
    <row r="17" spans="11:17" x14ac:dyDescent="0.35">
      <c r="K17" t="s">
        <v>45</v>
      </c>
      <c r="L17" s="5">
        <v>39018170</v>
      </c>
      <c r="M17" s="5">
        <v>39545232</v>
      </c>
      <c r="N17" s="5">
        <v>39717874</v>
      </c>
      <c r="O17" s="5">
        <v>39822723</v>
      </c>
      <c r="P17" s="5">
        <v>40213061</v>
      </c>
      <c r="Q17" t="s">
        <v>46</v>
      </c>
    </row>
    <row r="18" spans="11:17" x14ac:dyDescent="0.35">
      <c r="K18" t="s">
        <v>47</v>
      </c>
      <c r="L18">
        <v>707.55899999999997</v>
      </c>
      <c r="M18" s="5">
        <v>726501</v>
      </c>
      <c r="N18" s="5">
        <v>736953</v>
      </c>
      <c r="O18" s="5">
        <v>757821</v>
      </c>
      <c r="P18" s="5">
        <v>769345</v>
      </c>
      <c r="Q18">
        <v>1.5</v>
      </c>
    </row>
    <row r="19" spans="11:17" x14ac:dyDescent="0.35">
      <c r="K19" t="s">
        <v>48</v>
      </c>
      <c r="L19" s="5">
        <v>1238119</v>
      </c>
      <c r="M19" s="5">
        <v>1264084</v>
      </c>
      <c r="N19" s="5">
        <v>1285743</v>
      </c>
      <c r="O19" s="5">
        <v>1326246</v>
      </c>
      <c r="P19" s="5">
        <v>1347548</v>
      </c>
      <c r="Q19" t="s">
        <v>40</v>
      </c>
    </row>
    <row r="20" spans="11:17" x14ac:dyDescent="0.35">
      <c r="K20" t="s">
        <v>49</v>
      </c>
      <c r="L20" s="5">
        <v>415128</v>
      </c>
      <c r="M20" s="5">
        <v>426346</v>
      </c>
      <c r="N20" s="5">
        <v>433183</v>
      </c>
      <c r="O20" s="5">
        <v>439919</v>
      </c>
      <c r="P20" s="5">
        <v>448454</v>
      </c>
      <c r="Q20" t="s">
        <v>50</v>
      </c>
    </row>
    <row r="21" spans="11:17" x14ac:dyDescent="0.35">
      <c r="K21" t="s">
        <v>51</v>
      </c>
      <c r="L21" s="5">
        <v>8787283</v>
      </c>
      <c r="M21" s="5">
        <v>8938572</v>
      </c>
      <c r="N21" s="5">
        <v>9049959</v>
      </c>
      <c r="O21" s="5">
        <v>9142277</v>
      </c>
      <c r="P21" s="5">
        <v>9233107</v>
      </c>
      <c r="Q21" t="s">
        <v>46</v>
      </c>
    </row>
    <row r="22" spans="11:17" x14ac:dyDescent="0.35">
      <c r="K22" t="s">
        <v>52</v>
      </c>
      <c r="L22">
        <v>23429016</v>
      </c>
      <c r="M22" s="5">
        <v>24360166</v>
      </c>
      <c r="N22" s="5">
        <v>25113862</v>
      </c>
      <c r="O22" s="5">
        <v>25869804</v>
      </c>
      <c r="P22" s="5">
        <v>26457659</v>
      </c>
      <c r="Q22">
        <v>2.2999999999999998</v>
      </c>
    </row>
    <row r="23" spans="11:17" x14ac:dyDescent="0.35">
      <c r="K23" t="s">
        <v>53</v>
      </c>
      <c r="L23" s="5">
        <v>5015000</v>
      </c>
      <c r="M23" s="5">
        <v>5205000</v>
      </c>
      <c r="N23" s="5">
        <v>5300000</v>
      </c>
      <c r="O23" s="5">
        <v>5410000</v>
      </c>
      <c r="P23" s="5">
        <v>5560000</v>
      </c>
      <c r="Q23">
        <v>2.8</v>
      </c>
    </row>
    <row r="24" spans="11:17" x14ac:dyDescent="0.35">
      <c r="K24" t="s">
        <v>54</v>
      </c>
      <c r="L24" s="5">
        <v>6450750</v>
      </c>
      <c r="M24" s="5">
        <v>6901236</v>
      </c>
      <c r="N24" s="5">
        <v>7274728</v>
      </c>
      <c r="O24" s="5">
        <v>7611039</v>
      </c>
      <c r="P24" s="5">
        <v>7865186</v>
      </c>
      <c r="Q24">
        <v>3.3</v>
      </c>
    </row>
    <row r="25" spans="11:17" x14ac:dyDescent="0.35">
      <c r="K25" t="s">
        <v>55</v>
      </c>
      <c r="L25" s="6">
        <v>2326.7869999999998</v>
      </c>
      <c r="M25" s="5">
        <v>2391355</v>
      </c>
      <c r="N25" s="5">
        <v>2444478</v>
      </c>
      <c r="O25" s="5">
        <v>2645785</v>
      </c>
      <c r="P25" s="5">
        <v>2721252</v>
      </c>
      <c r="Q25">
        <v>2.9</v>
      </c>
    </row>
    <row r="26" spans="11:17" x14ac:dyDescent="0.35">
      <c r="K26" t="s">
        <v>56</v>
      </c>
      <c r="L26" s="5">
        <v>1220814</v>
      </c>
      <c r="M26" s="5">
        <v>1249364</v>
      </c>
      <c r="N26" s="5">
        <v>1253984</v>
      </c>
      <c r="O26" s="5">
        <v>1202547</v>
      </c>
      <c r="P26" s="5">
        <v>1221702</v>
      </c>
      <c r="Q26">
        <v>1.6</v>
      </c>
    </row>
    <row r="27" spans="11:17" x14ac:dyDescent="0.35">
      <c r="K27" t="s">
        <v>57</v>
      </c>
      <c r="L27" s="5">
        <v>24520287</v>
      </c>
      <c r="M27" s="5">
        <v>25008216</v>
      </c>
      <c r="N27" s="5">
        <v>25129152</v>
      </c>
      <c r="O27" s="5">
        <v>25343873</v>
      </c>
      <c r="P27" s="5">
        <v>25644595</v>
      </c>
      <c r="Q27">
        <v>1.2</v>
      </c>
    </row>
    <row r="28" spans="11:17" x14ac:dyDescent="0.35">
      <c r="K28" t="s">
        <v>58</v>
      </c>
      <c r="L28" s="5">
        <v>4870783</v>
      </c>
      <c r="M28" s="6">
        <v>4887.9040000000005</v>
      </c>
      <c r="N28" s="5">
        <v>4944067</v>
      </c>
      <c r="O28" s="5">
        <v>4986750</v>
      </c>
      <c r="P28" s="5">
        <v>4980543</v>
      </c>
      <c r="Q28">
        <v>0.01</v>
      </c>
    </row>
    <row r="29" spans="11:17" x14ac:dyDescent="0.35">
      <c r="K29" t="s">
        <v>59</v>
      </c>
      <c r="L29" s="5">
        <v>239047934</v>
      </c>
      <c r="M29" s="5">
        <v>243579963</v>
      </c>
      <c r="N29" s="5">
        <v>246488324</v>
      </c>
      <c r="O29" s="5">
        <v>249634819</v>
      </c>
      <c r="P29" s="5">
        <v>252237775</v>
      </c>
      <c r="Q29">
        <v>1</v>
      </c>
    </row>
    <row r="31" spans="11:17" x14ac:dyDescent="0.35">
      <c r="Q31" t="s">
        <v>26</v>
      </c>
    </row>
    <row r="32" spans="11:17" x14ac:dyDescent="0.35">
      <c r="K32">
        <v>3</v>
      </c>
      <c r="L32">
        <v>2018</v>
      </c>
      <c r="M32">
        <v>2019</v>
      </c>
      <c r="N32">
        <v>2020</v>
      </c>
      <c r="O32">
        <v>2021</v>
      </c>
      <c r="P32">
        <v>2022</v>
      </c>
      <c r="Q32" t="s">
        <v>27</v>
      </c>
    </row>
    <row r="33" spans="11:17" x14ac:dyDescent="0.35">
      <c r="K33" t="s">
        <v>28</v>
      </c>
      <c r="L33" s="5">
        <v>422745</v>
      </c>
      <c r="M33" s="5">
        <v>440582</v>
      </c>
      <c r="N33" s="5">
        <v>458253</v>
      </c>
      <c r="O33" s="5">
        <v>493387</v>
      </c>
      <c r="P33" s="5">
        <v>498325</v>
      </c>
      <c r="Q33">
        <v>1</v>
      </c>
    </row>
    <row r="34" spans="11:17" x14ac:dyDescent="0.35">
      <c r="K34" t="s">
        <v>29</v>
      </c>
      <c r="L34">
        <v>769679</v>
      </c>
      <c r="M34">
        <v>798942</v>
      </c>
      <c r="N34" s="5">
        <v>829277</v>
      </c>
      <c r="O34" s="5">
        <v>861148</v>
      </c>
      <c r="P34" s="5">
        <v>868994</v>
      </c>
      <c r="Q34">
        <v>0.9</v>
      </c>
    </row>
    <row r="35" spans="11:17" x14ac:dyDescent="0.35">
      <c r="Q35">
        <v>4.5</v>
      </c>
    </row>
    <row r="36" spans="11:17" x14ac:dyDescent="0.35">
      <c r="K36" t="s">
        <v>30</v>
      </c>
      <c r="L36" s="5">
        <v>135054</v>
      </c>
      <c r="M36" s="5">
        <v>145750</v>
      </c>
      <c r="N36" s="5">
        <v>152923</v>
      </c>
      <c r="O36" s="5">
        <v>162644</v>
      </c>
      <c r="P36" s="5">
        <v>169976</v>
      </c>
    </row>
    <row r="37" spans="11:17" x14ac:dyDescent="0.35">
      <c r="K37" t="s">
        <v>31</v>
      </c>
      <c r="L37" s="5">
        <v>98533</v>
      </c>
      <c r="M37" s="5">
        <v>101528</v>
      </c>
      <c r="N37">
        <v>102951</v>
      </c>
      <c r="O37" s="5">
        <v>104216</v>
      </c>
      <c r="P37">
        <v>107.07</v>
      </c>
      <c r="Q37">
        <v>2.7</v>
      </c>
    </row>
    <row r="38" spans="11:17" x14ac:dyDescent="0.35">
      <c r="K38" t="s">
        <v>32</v>
      </c>
      <c r="L38">
        <v>574.72199999999998</v>
      </c>
      <c r="M38">
        <v>587.18600000000004</v>
      </c>
      <c r="N38" s="5">
        <v>596481</v>
      </c>
      <c r="O38" s="5">
        <v>610405</v>
      </c>
      <c r="P38" s="5">
        <v>620192</v>
      </c>
      <c r="Q38">
        <v>1.6</v>
      </c>
    </row>
    <row r="39" spans="11:17" x14ac:dyDescent="0.35">
      <c r="K39" t="s">
        <v>33</v>
      </c>
      <c r="L39" s="5">
        <v>389339</v>
      </c>
      <c r="M39" s="5">
        <v>379993</v>
      </c>
      <c r="N39" s="5">
        <v>376236</v>
      </c>
      <c r="O39" s="5">
        <v>373267</v>
      </c>
      <c r="P39" s="5">
        <v>364646</v>
      </c>
      <c r="Q39">
        <v>-2.2999999999999998</v>
      </c>
    </row>
    <row r="40" spans="11:17" x14ac:dyDescent="0.35">
      <c r="K40" t="s">
        <v>34</v>
      </c>
      <c r="L40" s="5">
        <v>83307</v>
      </c>
      <c r="M40" s="5">
        <v>91266</v>
      </c>
      <c r="N40" s="5">
        <v>95246</v>
      </c>
      <c r="O40">
        <v>99094</v>
      </c>
      <c r="P40">
        <v>103037</v>
      </c>
      <c r="Q40">
        <v>4</v>
      </c>
    </row>
    <row r="41" spans="11:17" x14ac:dyDescent="0.35">
      <c r="K41" t="s">
        <v>70</v>
      </c>
      <c r="L41" s="5">
        <v>325656</v>
      </c>
      <c r="M41" s="5">
        <v>330671</v>
      </c>
      <c r="N41" s="5">
        <v>338389</v>
      </c>
      <c r="O41" s="5">
        <v>343927</v>
      </c>
      <c r="P41" s="5">
        <v>343715</v>
      </c>
      <c r="Q41">
        <v>-0.1</v>
      </c>
    </row>
    <row r="42" spans="11:17" x14ac:dyDescent="0.35">
      <c r="K42" t="s">
        <v>36</v>
      </c>
      <c r="L42" s="5">
        <v>6308971</v>
      </c>
      <c r="M42" s="5">
        <v>6271876</v>
      </c>
      <c r="N42" s="5">
        <v>6262451</v>
      </c>
      <c r="O42" s="5">
        <v>6384963</v>
      </c>
      <c r="P42" s="5">
        <v>6384074</v>
      </c>
      <c r="Q42">
        <v>-0.01</v>
      </c>
    </row>
    <row r="43" spans="11:17" x14ac:dyDescent="0.35">
      <c r="K43" t="s">
        <v>37</v>
      </c>
      <c r="L43" s="5">
        <v>2724783</v>
      </c>
      <c r="M43" s="5">
        <v>2856676</v>
      </c>
      <c r="N43" s="5">
        <v>2999416</v>
      </c>
      <c r="O43" s="5">
        <v>3141643</v>
      </c>
      <c r="P43" s="5">
        <v>3222706</v>
      </c>
      <c r="Q43">
        <v>2.6</v>
      </c>
    </row>
    <row r="44" spans="11:17" x14ac:dyDescent="0.35">
      <c r="K44" t="s">
        <v>38</v>
      </c>
      <c r="L44" s="5">
        <v>889638</v>
      </c>
      <c r="M44" s="5">
        <v>906798</v>
      </c>
      <c r="N44" s="5">
        <v>921776</v>
      </c>
      <c r="O44" s="5">
        <v>944308</v>
      </c>
      <c r="P44" s="5">
        <v>955997</v>
      </c>
      <c r="Q44">
        <v>1.2</v>
      </c>
    </row>
    <row r="45" spans="11:17" x14ac:dyDescent="0.35">
      <c r="K45" t="s">
        <v>41</v>
      </c>
      <c r="L45" s="5">
        <v>446647</v>
      </c>
      <c r="M45" s="5">
        <v>470454</v>
      </c>
      <c r="N45" s="5">
        <v>485582</v>
      </c>
      <c r="O45" s="5">
        <v>501553</v>
      </c>
      <c r="P45" s="5">
        <v>510754</v>
      </c>
      <c r="Q45">
        <v>1.8</v>
      </c>
    </row>
    <row r="46" spans="11:17" x14ac:dyDescent="0.35">
      <c r="K46" t="s">
        <v>43</v>
      </c>
      <c r="L46" s="5">
        <v>380883</v>
      </c>
      <c r="M46" s="5">
        <v>395379</v>
      </c>
      <c r="N46" s="5">
        <v>397702</v>
      </c>
      <c r="O46" s="5">
        <v>404521</v>
      </c>
      <c r="P46" s="5">
        <v>409453</v>
      </c>
      <c r="Q46">
        <v>1.2</v>
      </c>
    </row>
    <row r="47" spans="11:17" x14ac:dyDescent="0.35">
      <c r="K47" t="s">
        <v>45</v>
      </c>
      <c r="L47" s="5">
        <v>4108520</v>
      </c>
      <c r="M47" s="5">
        <v>4172982</v>
      </c>
      <c r="N47" s="5">
        <v>4260610</v>
      </c>
      <c r="O47" s="5">
        <v>4318840</v>
      </c>
      <c r="P47" s="5">
        <v>4403430</v>
      </c>
      <c r="Q47">
        <v>2</v>
      </c>
    </row>
    <row r="48" spans="11:17" x14ac:dyDescent="0.35">
      <c r="K48" t="s">
        <v>47</v>
      </c>
      <c r="L48">
        <v>57.612000000000002</v>
      </c>
      <c r="M48" s="5">
        <v>59456</v>
      </c>
      <c r="N48" s="5">
        <v>60707</v>
      </c>
      <c r="O48" s="5">
        <v>63177</v>
      </c>
      <c r="P48" s="5">
        <v>65353</v>
      </c>
      <c r="Q48">
        <v>3.4</v>
      </c>
    </row>
    <row r="49" spans="11:20" x14ac:dyDescent="0.35">
      <c r="K49" t="s">
        <v>48</v>
      </c>
      <c r="L49" s="5">
        <v>49576</v>
      </c>
      <c r="M49" s="5">
        <v>50628</v>
      </c>
      <c r="N49">
        <v>52799</v>
      </c>
      <c r="O49" s="5">
        <v>56012</v>
      </c>
      <c r="P49" s="5">
        <v>58518</v>
      </c>
      <c r="Q49">
        <v>4.5</v>
      </c>
    </row>
    <row r="50" spans="11:20" x14ac:dyDescent="0.35">
      <c r="K50" t="s">
        <v>49</v>
      </c>
      <c r="L50" s="5">
        <v>36603</v>
      </c>
      <c r="M50" s="5">
        <v>38547</v>
      </c>
      <c r="N50" s="5">
        <v>39006</v>
      </c>
      <c r="O50" s="5">
        <v>40872</v>
      </c>
      <c r="P50" s="5">
        <v>42417</v>
      </c>
      <c r="Q50">
        <v>3.8</v>
      </c>
    </row>
    <row r="51" spans="11:20" x14ac:dyDescent="0.35">
      <c r="K51" t="s">
        <v>51</v>
      </c>
      <c r="L51" s="5">
        <v>995796</v>
      </c>
      <c r="M51" s="5">
        <v>1021225</v>
      </c>
      <c r="N51" s="5">
        <v>1031010</v>
      </c>
      <c r="O51" s="5">
        <v>1057084</v>
      </c>
      <c r="P51" s="5">
        <v>1082829</v>
      </c>
      <c r="Q51">
        <v>2.4</v>
      </c>
    </row>
    <row r="52" spans="11:20" x14ac:dyDescent="0.35">
      <c r="K52" t="s">
        <v>52</v>
      </c>
      <c r="L52" s="5">
        <v>2649198</v>
      </c>
      <c r="M52" s="5">
        <v>2733004</v>
      </c>
      <c r="N52" s="5">
        <v>2814490</v>
      </c>
      <c r="O52" s="5">
        <v>2905731</v>
      </c>
      <c r="P52" s="5">
        <v>2974632</v>
      </c>
      <c r="Q52">
        <v>2.4</v>
      </c>
    </row>
    <row r="53" spans="11:20" x14ac:dyDescent="0.35">
      <c r="K53" t="s">
        <v>53</v>
      </c>
      <c r="L53" s="5">
        <v>1120000</v>
      </c>
      <c r="M53" s="5">
        <v>1135000</v>
      </c>
      <c r="N53" s="5">
        <v>1140000</v>
      </c>
      <c r="O53" s="5">
        <v>1150000</v>
      </c>
      <c r="P53" s="5">
        <v>1163000</v>
      </c>
      <c r="Q53" t="s">
        <v>71</v>
      </c>
    </row>
    <row r="54" spans="11:20" x14ac:dyDescent="0.35">
      <c r="K54" t="s">
        <v>54</v>
      </c>
      <c r="L54" s="5">
        <v>758037</v>
      </c>
      <c r="M54" t="s">
        <v>72</v>
      </c>
      <c r="N54" s="5">
        <v>850998</v>
      </c>
      <c r="O54" s="5">
        <v>842847</v>
      </c>
      <c r="P54" s="5">
        <v>886802</v>
      </c>
      <c r="Q54">
        <v>5.2</v>
      </c>
    </row>
    <row r="55" spans="11:20" x14ac:dyDescent="0.35">
      <c r="K55" t="s">
        <v>55</v>
      </c>
      <c r="L55" s="5">
        <v>259629</v>
      </c>
      <c r="M55" s="5">
        <v>263913</v>
      </c>
      <c r="N55" s="5">
        <v>268000</v>
      </c>
      <c r="O55" s="5">
        <v>285860</v>
      </c>
      <c r="P55" s="5">
        <v>292116</v>
      </c>
      <c r="Q55">
        <v>2.2000000000000002</v>
      </c>
    </row>
    <row r="56" spans="11:20" x14ac:dyDescent="0.35">
      <c r="K56" t="s">
        <v>56</v>
      </c>
      <c r="L56" s="5">
        <v>83718</v>
      </c>
      <c r="M56" s="5">
        <v>88361</v>
      </c>
      <c r="N56" s="5">
        <v>91331</v>
      </c>
      <c r="O56">
        <v>94850</v>
      </c>
      <c r="P56" s="5">
        <v>98531</v>
      </c>
      <c r="Q56">
        <v>3.9</v>
      </c>
    </row>
    <row r="57" spans="11:20" x14ac:dyDescent="0.35">
      <c r="K57" t="s">
        <v>57</v>
      </c>
      <c r="L57" s="5">
        <v>3665518</v>
      </c>
      <c r="M57" s="5">
        <v>3786536</v>
      </c>
      <c r="N57" s="5">
        <v>3828504</v>
      </c>
      <c r="O57" s="5">
        <v>3898159</v>
      </c>
      <c r="P57">
        <v>3955750</v>
      </c>
      <c r="Q57">
        <v>1.5</v>
      </c>
    </row>
    <row r="58" spans="11:20" x14ac:dyDescent="0.35">
      <c r="K58" t="s">
        <v>58</v>
      </c>
      <c r="L58">
        <v>572.07500000000005</v>
      </c>
      <c r="M58">
        <v>585091</v>
      </c>
      <c r="N58">
        <v>595.58000000000004</v>
      </c>
      <c r="O58">
        <v>605668</v>
      </c>
      <c r="P58">
        <v>608.87099999999998</v>
      </c>
      <c r="Q58" s="8">
        <v>0</v>
      </c>
    </row>
    <row r="59" spans="11:20" x14ac:dyDescent="0.35">
      <c r="K59" t="s">
        <v>59</v>
      </c>
      <c r="L59" s="5">
        <v>27906239</v>
      </c>
      <c r="M59" s="5">
        <v>28523130</v>
      </c>
      <c r="N59" s="5">
        <v>29049728</v>
      </c>
      <c r="O59" s="5">
        <v>29744175</v>
      </c>
      <c r="P59" s="5">
        <v>30191188</v>
      </c>
      <c r="Q59">
        <v>1.5</v>
      </c>
    </row>
    <row r="60" spans="11:20" x14ac:dyDescent="0.35">
      <c r="K60" s="9" t="s">
        <v>86</v>
      </c>
      <c r="L60" s="10">
        <v>25963441</v>
      </c>
      <c r="M60" s="10">
        <v>26555892</v>
      </c>
      <c r="N60" s="10">
        <v>26961593</v>
      </c>
      <c r="O60" s="10">
        <v>27618559</v>
      </c>
      <c r="P60" s="10">
        <v>27967026</v>
      </c>
      <c r="T60" s="9" t="s">
        <v>87</v>
      </c>
    </row>
    <row r="61" spans="11:20" x14ac:dyDescent="0.35">
      <c r="R61" t="s">
        <v>26</v>
      </c>
    </row>
    <row r="63" spans="11:20" x14ac:dyDescent="0.35">
      <c r="M63">
        <v>2018</v>
      </c>
      <c r="N63">
        <v>2019</v>
      </c>
      <c r="O63">
        <v>2020</v>
      </c>
      <c r="P63">
        <v>2021</v>
      </c>
      <c r="Q63">
        <v>2022</v>
      </c>
      <c r="R63" t="s">
        <v>27</v>
      </c>
    </row>
    <row r="64" spans="11:20" x14ac:dyDescent="0.35">
      <c r="K64" t="s">
        <v>28</v>
      </c>
      <c r="M64" s="5">
        <v>72486</v>
      </c>
      <c r="N64" s="5">
        <v>73336</v>
      </c>
      <c r="O64" s="5">
        <v>73378</v>
      </c>
      <c r="P64" s="5">
        <v>74473</v>
      </c>
      <c r="Q64" s="5">
        <v>75171</v>
      </c>
      <c r="R64" t="s">
        <v>73</v>
      </c>
    </row>
    <row r="65" spans="11:18" x14ac:dyDescent="0.35">
      <c r="K65" t="s">
        <v>29</v>
      </c>
      <c r="M65">
        <v>137.434</v>
      </c>
      <c r="N65" s="5">
        <v>139136</v>
      </c>
      <c r="O65" s="5">
        <v>138415</v>
      </c>
      <c r="P65" t="s">
        <v>74</v>
      </c>
      <c r="Q65" s="5">
        <v>137467</v>
      </c>
      <c r="R65">
        <v>0.2</v>
      </c>
    </row>
    <row r="66" spans="11:18" x14ac:dyDescent="0.35">
      <c r="K66" t="s">
        <v>30</v>
      </c>
      <c r="M66" s="5">
        <v>45720</v>
      </c>
      <c r="N66" s="5">
        <v>47536</v>
      </c>
      <c r="O66" s="5">
        <v>48621</v>
      </c>
      <c r="P66">
        <v>51072</v>
      </c>
      <c r="Q66" s="5">
        <v>52581</v>
      </c>
      <c r="R66">
        <v>3</v>
      </c>
    </row>
    <row r="67" spans="11:18" x14ac:dyDescent="0.35">
      <c r="K67" t="s">
        <v>31</v>
      </c>
      <c r="M67" s="5">
        <v>12509</v>
      </c>
      <c r="N67" s="5">
        <v>13016</v>
      </c>
      <c r="O67" s="5">
        <v>13329</v>
      </c>
      <c r="P67" s="5">
        <v>13710</v>
      </c>
      <c r="Q67" s="5">
        <v>13825</v>
      </c>
      <c r="R67">
        <v>0.8</v>
      </c>
    </row>
    <row r="68" spans="11:18" x14ac:dyDescent="0.35">
      <c r="K68" t="s">
        <v>75</v>
      </c>
      <c r="M68">
        <v>187.483</v>
      </c>
      <c r="N68" s="5">
        <v>186881</v>
      </c>
      <c r="O68" s="5">
        <v>185602</v>
      </c>
      <c r="P68" s="5">
        <v>186905</v>
      </c>
      <c r="Q68" s="5">
        <v>187035</v>
      </c>
      <c r="R68">
        <v>0.1</v>
      </c>
    </row>
    <row r="69" spans="11:18" x14ac:dyDescent="0.35">
      <c r="K69" t="s">
        <v>33</v>
      </c>
      <c r="M69" s="5">
        <v>42751</v>
      </c>
      <c r="N69" s="5">
        <v>42586</v>
      </c>
      <c r="O69" s="5">
        <v>42266</v>
      </c>
      <c r="P69" s="5">
        <v>43227</v>
      </c>
      <c r="Q69" s="5">
        <v>43483</v>
      </c>
      <c r="R69">
        <v>0.6</v>
      </c>
    </row>
    <row r="70" spans="11:18" x14ac:dyDescent="0.35">
      <c r="K70" t="s">
        <v>34</v>
      </c>
      <c r="M70" s="5">
        <v>37911</v>
      </c>
      <c r="N70" s="5">
        <v>39848</v>
      </c>
      <c r="O70" s="5">
        <v>40106</v>
      </c>
      <c r="P70" s="5">
        <v>41014</v>
      </c>
      <c r="Q70" t="s">
        <v>76</v>
      </c>
      <c r="R70">
        <v>0.3</v>
      </c>
    </row>
    <row r="71" spans="11:18" x14ac:dyDescent="0.35">
      <c r="K71" t="s">
        <v>35</v>
      </c>
      <c r="M71" s="5">
        <v>96169</v>
      </c>
      <c r="N71" s="5">
        <v>95141</v>
      </c>
      <c r="O71" s="5">
        <v>94691</v>
      </c>
      <c r="P71" s="5">
        <v>94771</v>
      </c>
      <c r="Q71" s="5">
        <v>92633</v>
      </c>
      <c r="R71">
        <v>-2.2999999999999998</v>
      </c>
    </row>
    <row r="72" spans="11:18" x14ac:dyDescent="0.35">
      <c r="K72" t="s">
        <v>36</v>
      </c>
      <c r="M72" s="5">
        <v>603694</v>
      </c>
      <c r="N72" s="5">
        <v>609822</v>
      </c>
      <c r="O72" s="5">
        <v>607789</v>
      </c>
      <c r="P72" s="5">
        <v>616886</v>
      </c>
      <c r="Q72" s="5">
        <v>620593</v>
      </c>
      <c r="R72">
        <v>0.6</v>
      </c>
    </row>
    <row r="73" spans="11:18" x14ac:dyDescent="0.35">
      <c r="K73" t="s">
        <v>37</v>
      </c>
      <c r="M73" s="5">
        <v>946541</v>
      </c>
      <c r="N73" s="5">
        <v>951481</v>
      </c>
      <c r="O73" s="5">
        <v>952285</v>
      </c>
      <c r="P73" s="5">
        <v>964696</v>
      </c>
      <c r="Q73" s="5">
        <v>990403</v>
      </c>
      <c r="R73">
        <v>27</v>
      </c>
    </row>
    <row r="74" spans="11:18" x14ac:dyDescent="0.35">
      <c r="K74" t="s">
        <v>38</v>
      </c>
      <c r="M74" s="5">
        <v>229776</v>
      </c>
      <c r="N74" s="5">
        <v>226913</v>
      </c>
      <c r="O74" s="5">
        <v>225216</v>
      </c>
      <c r="P74" s="5">
        <v>225571</v>
      </c>
      <c r="Q74" s="5">
        <v>224719</v>
      </c>
      <c r="R74">
        <v>-4</v>
      </c>
    </row>
    <row r="75" spans="11:18" x14ac:dyDescent="0.35">
      <c r="K75" t="s">
        <v>41</v>
      </c>
      <c r="M75" s="5">
        <v>94966</v>
      </c>
      <c r="N75" s="5">
        <v>96109</v>
      </c>
      <c r="O75" s="5">
        <v>94306</v>
      </c>
      <c r="P75" s="5">
        <v>95964</v>
      </c>
      <c r="Q75" s="5">
        <v>96272</v>
      </c>
      <c r="R75">
        <v>0.3</v>
      </c>
    </row>
    <row r="76" spans="11:18" x14ac:dyDescent="0.35">
      <c r="K76" t="s">
        <v>43</v>
      </c>
      <c r="M76" s="5">
        <v>47259</v>
      </c>
      <c r="N76" s="5">
        <v>48311</v>
      </c>
      <c r="O76" s="5">
        <v>47273</v>
      </c>
      <c r="P76" s="5">
        <v>48158</v>
      </c>
      <c r="Q76" s="5">
        <v>48875</v>
      </c>
      <c r="R76" t="s">
        <v>77</v>
      </c>
    </row>
    <row r="77" spans="11:18" x14ac:dyDescent="0.35">
      <c r="K77" t="s">
        <v>45</v>
      </c>
      <c r="M77" s="5">
        <v>941994</v>
      </c>
      <c r="N77" s="5">
        <v>946393</v>
      </c>
      <c r="O77" s="5">
        <v>949967</v>
      </c>
      <c r="P77" s="5">
        <v>960284</v>
      </c>
      <c r="Q77" s="5">
        <v>969488</v>
      </c>
    </row>
    <row r="78" spans="11:18" x14ac:dyDescent="0.35">
      <c r="K78" t="s">
        <v>47</v>
      </c>
      <c r="M78" s="5">
        <v>33481</v>
      </c>
      <c r="N78" s="5">
        <v>33739</v>
      </c>
      <c r="O78" s="5">
        <v>33116</v>
      </c>
      <c r="P78" s="5">
        <v>33144</v>
      </c>
      <c r="Q78" s="5">
        <v>33367</v>
      </c>
      <c r="R78">
        <v>0.7</v>
      </c>
    </row>
    <row r="79" spans="11:18" x14ac:dyDescent="0.35">
      <c r="K79" t="s">
        <v>48</v>
      </c>
      <c r="M79" s="5">
        <v>65996</v>
      </c>
      <c r="N79" s="5">
        <v>67111</v>
      </c>
      <c r="O79" s="5">
        <v>69780</v>
      </c>
      <c r="P79" s="5">
        <v>73019</v>
      </c>
      <c r="Q79" s="5">
        <v>80424</v>
      </c>
    </row>
    <row r="80" spans="11:18" x14ac:dyDescent="0.35">
      <c r="K80" t="s">
        <v>49</v>
      </c>
      <c r="M80">
        <v>12055</v>
      </c>
      <c r="N80" s="5">
        <v>12300</v>
      </c>
      <c r="O80" s="5">
        <v>13784</v>
      </c>
      <c r="P80" s="5">
        <v>13966</v>
      </c>
      <c r="Q80" s="5">
        <v>14266</v>
      </c>
      <c r="R80" t="s">
        <v>78</v>
      </c>
    </row>
    <row r="81" spans="2:20" x14ac:dyDescent="0.35">
      <c r="K81" t="s">
        <v>51</v>
      </c>
      <c r="M81">
        <v>158.41</v>
      </c>
      <c r="N81" s="5">
        <v>160608</v>
      </c>
      <c r="O81" s="5">
        <v>157638</v>
      </c>
      <c r="P81" t="s">
        <v>79</v>
      </c>
      <c r="Q81" s="5">
        <v>161829</v>
      </c>
      <c r="R81">
        <v>2.4</v>
      </c>
    </row>
    <row r="82" spans="2:20" x14ac:dyDescent="0.35">
      <c r="K82" t="s">
        <v>52</v>
      </c>
      <c r="M82" s="5">
        <v>1108975</v>
      </c>
      <c r="N82" t="s">
        <v>80</v>
      </c>
      <c r="O82" s="5">
        <v>1184677</v>
      </c>
      <c r="P82" s="5">
        <v>1234074</v>
      </c>
      <c r="Q82" s="5">
        <v>1276594</v>
      </c>
      <c r="R82">
        <v>3.4</v>
      </c>
    </row>
    <row r="83" spans="2:20" x14ac:dyDescent="0.35">
      <c r="K83" t="s">
        <v>53</v>
      </c>
      <c r="M83" s="5">
        <v>130000</v>
      </c>
      <c r="N83" s="5">
        <v>132500</v>
      </c>
      <c r="O83" s="5">
        <v>134000</v>
      </c>
      <c r="P83" s="5">
        <v>135000</v>
      </c>
      <c r="Q83" s="5">
        <v>135800</v>
      </c>
      <c r="R83" t="s">
        <v>81</v>
      </c>
    </row>
    <row r="84" spans="2:20" x14ac:dyDescent="0.35">
      <c r="K84" t="s">
        <v>54</v>
      </c>
      <c r="M84">
        <v>288309</v>
      </c>
      <c r="N84" s="5">
        <v>296489</v>
      </c>
      <c r="O84" s="5">
        <v>346911</v>
      </c>
      <c r="P84" s="5">
        <v>348517</v>
      </c>
      <c r="Q84" s="5">
        <v>366693</v>
      </c>
      <c r="R84">
        <v>5.2</v>
      </c>
    </row>
    <row r="85" spans="2:20" x14ac:dyDescent="0.35">
      <c r="K85" t="s">
        <v>55</v>
      </c>
      <c r="M85" s="5">
        <v>85241</v>
      </c>
      <c r="N85" s="5">
        <v>81083</v>
      </c>
      <c r="O85" s="5">
        <v>78959</v>
      </c>
      <c r="P85" s="5">
        <v>83341</v>
      </c>
      <c r="Q85">
        <v>82867</v>
      </c>
      <c r="R85">
        <v>-0.6</v>
      </c>
    </row>
    <row r="86" spans="2:20" x14ac:dyDescent="0.35">
      <c r="K86" t="s">
        <v>56</v>
      </c>
      <c r="M86" s="5">
        <v>35864</v>
      </c>
      <c r="N86" s="5">
        <v>37285</v>
      </c>
      <c r="O86" s="5">
        <v>37674</v>
      </c>
      <c r="P86" s="5">
        <v>37951</v>
      </c>
      <c r="Q86" s="5">
        <v>38463</v>
      </c>
    </row>
    <row r="87" spans="2:20" x14ac:dyDescent="0.35">
      <c r="K87" t="s">
        <v>57</v>
      </c>
      <c r="M87" s="5">
        <v>590674</v>
      </c>
      <c r="N87" s="5">
        <v>607020</v>
      </c>
      <c r="O87" s="5">
        <v>566362</v>
      </c>
      <c r="P87" s="5">
        <v>571867</v>
      </c>
      <c r="Q87" s="5">
        <v>581631</v>
      </c>
    </row>
    <row r="88" spans="2:20" x14ac:dyDescent="0.35">
      <c r="K88" t="s">
        <v>58</v>
      </c>
      <c r="M88" s="5">
        <v>83977</v>
      </c>
      <c r="N88" s="5">
        <v>84153</v>
      </c>
      <c r="O88" s="5">
        <v>84333</v>
      </c>
      <c r="P88" s="5">
        <v>85554</v>
      </c>
      <c r="Q88">
        <v>86.06</v>
      </c>
      <c r="R88">
        <v>0.6</v>
      </c>
    </row>
    <row r="89" spans="2:20" x14ac:dyDescent="0.35">
      <c r="K89" t="s">
        <v>59</v>
      </c>
      <c r="M89" s="5">
        <v>6089675</v>
      </c>
      <c r="N89" s="5">
        <v>6179290</v>
      </c>
      <c r="O89" s="5">
        <v>6220478</v>
      </c>
      <c r="P89" s="5">
        <v>6328424</v>
      </c>
      <c r="Q89" s="5">
        <v>6451695</v>
      </c>
      <c r="R89">
        <v>1.9</v>
      </c>
    </row>
    <row r="90" spans="2:20" x14ac:dyDescent="0.35">
      <c r="M90" s="11">
        <v>5486045</v>
      </c>
      <c r="N90" s="11">
        <v>5633190</v>
      </c>
      <c r="O90" s="11">
        <v>5649274</v>
      </c>
      <c r="P90" s="11">
        <v>5757605</v>
      </c>
      <c r="Q90" s="11">
        <f>P90*Q89/P89</f>
        <v>5869757.0501715755</v>
      </c>
      <c r="T90" s="12" t="s">
        <v>88</v>
      </c>
    </row>
    <row r="92" spans="2:20" x14ac:dyDescent="0.35">
      <c r="B92" s="1"/>
      <c r="M92">
        <v>2018</v>
      </c>
      <c r="N92">
        <v>2019</v>
      </c>
      <c r="O92">
        <v>2020</v>
      </c>
      <c r="P92">
        <v>2021</v>
      </c>
      <c r="Q92">
        <v>2022</v>
      </c>
      <c r="R92" t="s">
        <v>27</v>
      </c>
    </row>
    <row r="93" spans="2:20" x14ac:dyDescent="0.35">
      <c r="K93" t="s">
        <v>28</v>
      </c>
      <c r="M93" s="5">
        <v>10037</v>
      </c>
      <c r="N93" s="5">
        <v>10148</v>
      </c>
      <c r="O93" s="5">
        <v>10064</v>
      </c>
      <c r="P93" s="5">
        <v>10136</v>
      </c>
      <c r="Q93" s="5">
        <v>10373</v>
      </c>
      <c r="R93">
        <v>2.2999999999999998</v>
      </c>
    </row>
    <row r="94" spans="2:20" x14ac:dyDescent="0.35">
      <c r="K94" t="s">
        <v>29</v>
      </c>
      <c r="M94" s="5">
        <v>16147</v>
      </c>
      <c r="N94" s="5">
        <v>16390</v>
      </c>
      <c r="O94" s="5">
        <v>16451</v>
      </c>
      <c r="P94" s="5">
        <v>16606</v>
      </c>
      <c r="Q94" s="5">
        <v>16383</v>
      </c>
      <c r="R94" t="s">
        <v>82</v>
      </c>
    </row>
    <row r="95" spans="2:20" x14ac:dyDescent="0.35">
      <c r="K95" t="s">
        <v>30</v>
      </c>
      <c r="M95" s="5">
        <v>5887</v>
      </c>
      <c r="N95" s="5">
        <v>6110</v>
      </c>
      <c r="O95" s="5">
        <v>4827</v>
      </c>
      <c r="P95" s="5">
        <v>5136</v>
      </c>
      <c r="Q95" s="5">
        <v>5703</v>
      </c>
    </row>
    <row r="96" spans="2:20" x14ac:dyDescent="0.35">
      <c r="R96">
        <v>4.5</v>
      </c>
    </row>
    <row r="97" spans="11:18" x14ac:dyDescent="0.35">
      <c r="K97" t="s">
        <v>31</v>
      </c>
      <c r="M97" s="5">
        <v>3084</v>
      </c>
      <c r="N97" s="5">
        <v>3151</v>
      </c>
      <c r="O97" s="5">
        <v>2655</v>
      </c>
      <c r="P97" s="5">
        <v>2774</v>
      </c>
      <c r="Q97" s="5">
        <v>2899</v>
      </c>
    </row>
    <row r="98" spans="11:18" x14ac:dyDescent="0.35">
      <c r="K98" t="s">
        <v>32</v>
      </c>
      <c r="M98" s="5">
        <v>21443</v>
      </c>
      <c r="N98" s="5">
        <v>21705</v>
      </c>
      <c r="O98">
        <v>19.661000000000001</v>
      </c>
      <c r="P98" s="5">
        <v>20489</v>
      </c>
      <c r="Q98" s="5">
        <v>21228</v>
      </c>
      <c r="R98">
        <v>3.6</v>
      </c>
    </row>
    <row r="99" spans="11:18" x14ac:dyDescent="0.35">
      <c r="K99" t="s">
        <v>33</v>
      </c>
      <c r="M99" s="5">
        <v>8981</v>
      </c>
      <c r="N99" s="5">
        <v>8940</v>
      </c>
      <c r="O99" s="5">
        <v>8546</v>
      </c>
      <c r="P99" s="5">
        <v>8684</v>
      </c>
      <c r="Q99" s="5">
        <v>8624</v>
      </c>
      <c r="R99">
        <v>-0.7</v>
      </c>
    </row>
    <row r="100" spans="11:18" x14ac:dyDescent="0.35">
      <c r="K100" t="s">
        <v>34</v>
      </c>
      <c r="M100">
        <v>4973</v>
      </c>
      <c r="N100" s="5">
        <v>5221</v>
      </c>
      <c r="O100" s="5">
        <v>5235</v>
      </c>
      <c r="P100" s="5">
        <v>5327</v>
      </c>
      <c r="Q100" s="5">
        <v>5365</v>
      </c>
      <c r="R100">
        <v>0.7</v>
      </c>
    </row>
    <row r="101" spans="11:18" x14ac:dyDescent="0.35">
      <c r="K101" t="s">
        <v>35</v>
      </c>
      <c r="M101" s="5">
        <v>12623</v>
      </c>
      <c r="N101" s="5">
        <v>12481</v>
      </c>
      <c r="O101" s="5">
        <v>12577</v>
      </c>
      <c r="P101" s="5">
        <v>9955</v>
      </c>
      <c r="Q101" s="5">
        <v>11115</v>
      </c>
    </row>
    <row r="102" spans="11:18" x14ac:dyDescent="0.35">
      <c r="K102" t="s">
        <v>36</v>
      </c>
      <c r="M102" s="5">
        <v>90807</v>
      </c>
      <c r="O102" s="5">
        <v>92908</v>
      </c>
      <c r="P102" s="5">
        <v>94519</v>
      </c>
      <c r="Q102" s="5">
        <v>94074</v>
      </c>
      <c r="R102">
        <v>-0.5</v>
      </c>
    </row>
    <row r="103" spans="11:18" x14ac:dyDescent="0.35">
      <c r="K103" t="s">
        <v>37</v>
      </c>
      <c r="M103" s="5">
        <v>80519</v>
      </c>
      <c r="N103">
        <v>81364</v>
      </c>
      <c r="O103" s="5">
        <v>75548</v>
      </c>
      <c r="P103" s="5">
        <v>80225</v>
      </c>
      <c r="Q103" s="5">
        <v>82932</v>
      </c>
      <c r="R103">
        <v>3.4</v>
      </c>
    </row>
    <row r="104" spans="11:18" x14ac:dyDescent="0.35">
      <c r="K104" t="s">
        <v>38</v>
      </c>
      <c r="M104" s="5">
        <v>27970</v>
      </c>
      <c r="N104" s="5">
        <v>27988</v>
      </c>
      <c r="O104" s="5">
        <v>28196</v>
      </c>
      <c r="P104" s="5">
        <v>28034</v>
      </c>
      <c r="Q104" s="5">
        <v>27662</v>
      </c>
    </row>
    <row r="105" spans="11:18" x14ac:dyDescent="0.35">
      <c r="K105" t="s">
        <v>41</v>
      </c>
      <c r="M105" s="5">
        <v>19091</v>
      </c>
      <c r="N105" s="5">
        <v>19450</v>
      </c>
      <c r="O105" s="5">
        <v>16958</v>
      </c>
      <c r="P105" s="5">
        <v>17723</v>
      </c>
      <c r="Q105" s="5">
        <v>17628</v>
      </c>
      <c r="R105">
        <v>-0.5</v>
      </c>
    </row>
    <row r="106" spans="11:18" x14ac:dyDescent="0.35">
      <c r="K106" t="s">
        <v>43</v>
      </c>
      <c r="M106" s="5">
        <v>10371</v>
      </c>
      <c r="N106" s="5">
        <v>10944</v>
      </c>
      <c r="O106" s="5">
        <v>6404</v>
      </c>
      <c r="P106" s="5">
        <v>6758</v>
      </c>
      <c r="Q106" s="5">
        <v>6727</v>
      </c>
      <c r="R106">
        <v>-0.5</v>
      </c>
    </row>
    <row r="107" spans="11:18" x14ac:dyDescent="0.35">
      <c r="K107" t="s">
        <v>45</v>
      </c>
      <c r="M107" s="5">
        <v>100042</v>
      </c>
      <c r="O107" s="5">
        <v>99883</v>
      </c>
      <c r="P107" s="5">
        <v>100199</v>
      </c>
      <c r="Q107" s="5">
        <v>100014</v>
      </c>
      <c r="R107">
        <v>-0.2</v>
      </c>
    </row>
    <row r="108" spans="11:18" x14ac:dyDescent="0.35">
      <c r="K108" t="s">
        <v>47</v>
      </c>
      <c r="N108">
        <v>3979</v>
      </c>
      <c r="O108">
        <v>3.508</v>
      </c>
      <c r="P108" s="5">
        <v>3742</v>
      </c>
      <c r="Q108">
        <v>2331</v>
      </c>
      <c r="R108">
        <v>-37.700000000000003</v>
      </c>
    </row>
    <row r="109" spans="11:18" x14ac:dyDescent="0.35">
      <c r="K109" t="s">
        <v>48</v>
      </c>
      <c r="M109" s="5">
        <v>7517</v>
      </c>
      <c r="N109" s="5">
        <v>7646</v>
      </c>
      <c r="O109" s="5">
        <v>8145</v>
      </c>
      <c r="P109" s="5">
        <v>8069</v>
      </c>
      <c r="Q109" s="5">
        <v>7989</v>
      </c>
    </row>
    <row r="110" spans="11:18" x14ac:dyDescent="0.35">
      <c r="K110" t="s">
        <v>49</v>
      </c>
      <c r="M110" s="5">
        <v>1963</v>
      </c>
      <c r="N110" s="5">
        <v>1975</v>
      </c>
      <c r="O110" t="s">
        <v>83</v>
      </c>
      <c r="P110" s="5">
        <v>2217</v>
      </c>
      <c r="Q110">
        <v>2551</v>
      </c>
    </row>
    <row r="111" spans="11:18" x14ac:dyDescent="0.35">
      <c r="K111" t="s">
        <v>51</v>
      </c>
      <c r="M111" s="5">
        <v>10043</v>
      </c>
      <c r="N111" s="5">
        <v>10032</v>
      </c>
      <c r="O111" s="5">
        <v>9774</v>
      </c>
      <c r="P111" s="5">
        <v>9316</v>
      </c>
      <c r="Q111" s="5">
        <v>9023</v>
      </c>
      <c r="R111">
        <v>-3.1</v>
      </c>
    </row>
    <row r="112" spans="11:18" x14ac:dyDescent="0.35">
      <c r="K112" t="s">
        <v>52</v>
      </c>
      <c r="M112" s="5">
        <v>119471</v>
      </c>
      <c r="N112" s="5">
        <v>122604</v>
      </c>
      <c r="O112" s="5">
        <v>124526</v>
      </c>
      <c r="P112" s="5">
        <v>126547</v>
      </c>
      <c r="Q112" s="5">
        <v>128677</v>
      </c>
    </row>
    <row r="113" spans="11:20" x14ac:dyDescent="0.35">
      <c r="K113" t="s">
        <v>53</v>
      </c>
      <c r="M113" s="5">
        <v>16200</v>
      </c>
      <c r="N113" s="5">
        <v>16800</v>
      </c>
      <c r="O113" s="5">
        <v>17000</v>
      </c>
      <c r="P113" s="5">
        <v>17300</v>
      </c>
      <c r="Q113" s="5">
        <v>18200</v>
      </c>
      <c r="R113">
        <v>5.2</v>
      </c>
    </row>
    <row r="114" spans="11:20" x14ac:dyDescent="0.35">
      <c r="K114" t="s">
        <v>54</v>
      </c>
      <c r="M114" s="5">
        <v>50731</v>
      </c>
      <c r="N114" s="5">
        <v>52729</v>
      </c>
      <c r="O114">
        <v>54170</v>
      </c>
      <c r="P114" s="5">
        <v>54351</v>
      </c>
      <c r="Q114" s="5">
        <v>54713</v>
      </c>
      <c r="R114">
        <v>0.7</v>
      </c>
    </row>
    <row r="115" spans="11:20" x14ac:dyDescent="0.35">
      <c r="K115" t="s">
        <v>55</v>
      </c>
      <c r="M115" s="5">
        <v>9078</v>
      </c>
      <c r="N115" s="5">
        <v>8929</v>
      </c>
      <c r="O115" s="5">
        <v>7855</v>
      </c>
      <c r="P115" s="5">
        <v>8282</v>
      </c>
      <c r="Q115" s="5">
        <v>8702</v>
      </c>
    </row>
    <row r="116" spans="11:20" x14ac:dyDescent="0.35">
      <c r="K116" t="s">
        <v>56</v>
      </c>
      <c r="M116" s="5">
        <v>2852</v>
      </c>
      <c r="N116" s="5">
        <v>2905</v>
      </c>
      <c r="O116" s="5">
        <v>2382</v>
      </c>
      <c r="P116" s="5">
        <v>2502</v>
      </c>
      <c r="Q116" s="5">
        <v>2122</v>
      </c>
      <c r="R116">
        <v>-15.2</v>
      </c>
    </row>
    <row r="117" spans="11:20" x14ac:dyDescent="0.35">
      <c r="K117" t="s">
        <v>57</v>
      </c>
      <c r="M117" s="5">
        <v>60338</v>
      </c>
      <c r="N117" s="5">
        <v>61537</v>
      </c>
      <c r="O117" s="5">
        <v>60910</v>
      </c>
      <c r="P117" s="5">
        <v>60998</v>
      </c>
      <c r="Q117" s="5">
        <v>61509</v>
      </c>
      <c r="R117">
        <v>0.8</v>
      </c>
    </row>
    <row r="118" spans="11:20" x14ac:dyDescent="0.35">
      <c r="K118" t="s">
        <v>58</v>
      </c>
      <c r="M118">
        <v>14.378</v>
      </c>
      <c r="N118">
        <v>14.914</v>
      </c>
      <c r="O118">
        <v>13489</v>
      </c>
      <c r="P118">
        <v>13594</v>
      </c>
      <c r="Q118">
        <v>14.239000000000001</v>
      </c>
      <c r="R118">
        <v>4.7</v>
      </c>
    </row>
    <row r="119" spans="11:20" x14ac:dyDescent="0.35">
      <c r="K119" t="s">
        <v>59</v>
      </c>
      <c r="M119" s="5">
        <v>708581</v>
      </c>
      <c r="N119" s="5">
        <v>720421</v>
      </c>
      <c r="O119" s="5">
        <v>703803</v>
      </c>
      <c r="P119" s="5">
        <v>713483</v>
      </c>
      <c r="Q119" s="5">
        <v>720783</v>
      </c>
      <c r="R119">
        <v>1</v>
      </c>
    </row>
    <row r="120" spans="11:20" x14ac:dyDescent="0.35">
      <c r="M120" s="11">
        <v>657287</v>
      </c>
      <c r="N120" s="11">
        <v>671340</v>
      </c>
      <c r="O120" s="11">
        <v>655981</v>
      </c>
      <c r="P120" s="11">
        <v>669375</v>
      </c>
      <c r="Q120" s="11">
        <f>P120*Q119/P119</f>
        <v>676223.70907926327</v>
      </c>
      <c r="T120" s="12" t="s">
        <v>88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2EA77-52D5-4C8F-A27F-EB40305A89E1}">
  <dimension ref="B3:K12"/>
  <sheetViews>
    <sheetView zoomScaleNormal="100" workbookViewId="0">
      <selection activeCell="H9" sqref="H9"/>
    </sheetView>
  </sheetViews>
  <sheetFormatPr defaultRowHeight="14.5" x14ac:dyDescent="0.35"/>
  <cols>
    <col min="9" max="9" width="10.81640625" bestFit="1" customWidth="1"/>
    <col min="10" max="10" width="9.81640625" bestFit="1" customWidth="1"/>
  </cols>
  <sheetData>
    <row r="3" spans="2:11" x14ac:dyDescent="0.35">
      <c r="C3" t="s">
        <v>62</v>
      </c>
    </row>
    <row r="4" spans="2:11" x14ac:dyDescent="0.35">
      <c r="C4" s="7">
        <v>2018</v>
      </c>
      <c r="D4" s="7">
        <v>2019</v>
      </c>
      <c r="E4" s="7">
        <v>2020</v>
      </c>
      <c r="F4" s="7">
        <v>2021</v>
      </c>
      <c r="G4" s="7">
        <v>2022</v>
      </c>
      <c r="H4">
        <v>2023</v>
      </c>
      <c r="I4" s="7" t="s">
        <v>89</v>
      </c>
    </row>
    <row r="5" spans="2:11" x14ac:dyDescent="0.35">
      <c r="B5" t="s">
        <v>64</v>
      </c>
      <c r="C5">
        <f>15159336-2367147</f>
        <v>12792189</v>
      </c>
      <c r="D5">
        <f>13028948</f>
        <v>13028948</v>
      </c>
      <c r="E5">
        <v>9939418</v>
      </c>
      <c r="F5">
        <v>9700095</v>
      </c>
      <c r="G5">
        <v>9263509</v>
      </c>
      <c r="H5">
        <v>10547716</v>
      </c>
      <c r="I5" s="13">
        <f>H5*1.039</f>
        <v>10959076.923999999</v>
      </c>
      <c r="K5">
        <f>AVERAGE(G5:H5)</f>
        <v>9905612.5</v>
      </c>
    </row>
    <row r="7" spans="2:11" x14ac:dyDescent="0.35">
      <c r="C7" s="7">
        <v>2018</v>
      </c>
      <c r="D7" s="7">
        <v>2019</v>
      </c>
      <c r="E7" s="7">
        <v>2020</v>
      </c>
      <c r="F7" s="7">
        <v>2021</v>
      </c>
      <c r="G7" s="7">
        <v>2022</v>
      </c>
      <c r="H7" s="7">
        <v>2023</v>
      </c>
      <c r="I7" s="7" t="s">
        <v>89</v>
      </c>
    </row>
    <row r="8" spans="2:11" x14ac:dyDescent="0.35">
      <c r="B8" t="s">
        <v>65</v>
      </c>
      <c r="C8">
        <f>2058574-357325</f>
        <v>1701249</v>
      </c>
      <c r="D8">
        <v>1747471</v>
      </c>
      <c r="E8">
        <v>1439375</v>
      </c>
      <c r="F8">
        <v>1561961</v>
      </c>
      <c r="G8">
        <v>1280235</v>
      </c>
      <c r="H8">
        <v>1467001</v>
      </c>
      <c r="I8" s="13">
        <f>H8*1.15</f>
        <v>1687051.15</v>
      </c>
    </row>
    <row r="9" spans="2:11" x14ac:dyDescent="0.35">
      <c r="B9" t="s">
        <v>66</v>
      </c>
      <c r="C9">
        <f>384850-53467</f>
        <v>331383</v>
      </c>
      <c r="D9">
        <v>333072</v>
      </c>
      <c r="E9">
        <v>247616</v>
      </c>
      <c r="F9">
        <f>289762</f>
        <v>289762</v>
      </c>
      <c r="G9">
        <f>298407</f>
        <v>298407</v>
      </c>
      <c r="H9">
        <f>346986</f>
        <v>346986</v>
      </c>
      <c r="I9" s="13">
        <f>H9*1.03</f>
        <v>357395.58</v>
      </c>
    </row>
    <row r="11" spans="2:11" x14ac:dyDescent="0.35">
      <c r="C11" s="7">
        <v>2018</v>
      </c>
      <c r="D11" s="7">
        <v>2019</v>
      </c>
      <c r="E11" s="7">
        <v>2020</v>
      </c>
      <c r="F11" s="7">
        <v>2021</v>
      </c>
      <c r="G11" s="7">
        <v>2022</v>
      </c>
      <c r="H11" s="7">
        <v>2023</v>
      </c>
    </row>
    <row r="12" spans="2:11" x14ac:dyDescent="0.35">
      <c r="B12" t="s">
        <v>84</v>
      </c>
      <c r="C12">
        <f>SUM(594,1201,1491,4,35221)</f>
        <v>38511</v>
      </c>
      <c r="D12">
        <f>SUM(1448,1957,2579,11,28065)</f>
        <v>34060</v>
      </c>
      <c r="E12">
        <f>SUM(1715,2661,3105,6,20480)</f>
        <v>27967</v>
      </c>
      <c r="F12">
        <f>SUM(3083,3006,3021,1,20072)</f>
        <v>29183</v>
      </c>
      <c r="G12">
        <v>27308</v>
      </c>
      <c r="H12">
        <v>32593</v>
      </c>
      <c r="I12" s="13">
        <f>H12*1.286</f>
        <v>41914.597999999998</v>
      </c>
    </row>
  </sheetData>
  <hyperlinks>
    <hyperlink ref="F4" r:id="rId1" display="https://www.acea.auto/files/20230118_PCPR_2212_FINAL.pdf" xr:uid="{7ECAF9BB-B20E-4DE7-BEE6-34FA796E39B2}"/>
    <hyperlink ref="G4" r:id="rId2" display="https://www.acea.auto/files/Press_release_car_registrations_full_year_2023.pdf" xr:uid="{FE566B88-5947-4689-BDF7-2FEDD1BB2BD0}"/>
    <hyperlink ref="E4" r:id="rId3" display="https://www.acea.auto/files/20220118_PRPC_2112_FINAL.pdf" xr:uid="{69C3DD2C-B62B-4F6B-AC90-EE79B49CC79C}"/>
    <hyperlink ref="C4" r:id="rId4" display="https://www.acea.auto/files/20200116_PRPC_1912_FINAL.pdf" xr:uid="{7B300AE0-CF08-41D6-B7B8-235C39FF7A04}"/>
    <hyperlink ref="D4" r:id="rId5" display="https://www.acea.auto/files/2021119_PRPC_2012_FINAL.pdf" xr:uid="{2B588F25-7765-4C5D-BDF7-C59961F91A4E}"/>
    <hyperlink ref="G7:H7" r:id="rId6" display="https://www.acea.auto/files/Press_release_car_registrations_full_year_2023.pdf" xr:uid="{6D5DECC0-A117-4567-9431-7AEF77F52A32}"/>
    <hyperlink ref="F7" r:id="rId7" display="https://www.acea.auto/files/20230125_PRCV_2212_FINAL.pdf" xr:uid="{EF2B36A2-4228-4247-81C6-1C9D099F8971}"/>
    <hyperlink ref="E7" r:id="rId8" display="https://www.acea.auto/files/20220126_PRCV_2112_FINAL.pdf" xr:uid="{473B987F-EBBE-4423-90A2-73EFA93AA706}"/>
    <hyperlink ref="D7" r:id="rId9" display="https://www.acea.auto/files/20210126_PRCV_2012_FINAL.pdf" xr:uid="{24AF7A94-523F-4E2D-AA23-52DBFC361D05}"/>
    <hyperlink ref="C7" r:id="rId10" display="https://www.acea.auto/files/20200123_PRCV_1912_FINAL.pdf" xr:uid="{127227ED-405C-42F7-B89A-16E7DF1A2689}"/>
    <hyperlink ref="H11" r:id="rId11" display="https://www.acea.auto/files/Press_release_commercial_vehicle_registrations_2023.pdf" xr:uid="{46B557FB-5725-4E63-9F97-3837EC2E667F}"/>
    <hyperlink ref="G11" r:id="rId12" display="https://www.acea.auto/files/Press_release_commercial_vehicle_registrations_2023.pdf" xr:uid="{B4497C61-41C3-4D72-8767-063933CFA99B}"/>
    <hyperlink ref="F11" r:id="rId13" display="https://www.acea.auto/files/ACEA_buses_by_fuel_type_full-year-2022.pdf" xr:uid="{A90CBE6B-28E1-4257-9D25-165CC99D45C5}"/>
    <hyperlink ref="E11" r:id="rId14" display="https://www.acea.auto/files/Buses-by-fuel-type-full-year-2021.pdf" xr:uid="{FAAAD4F6-A61A-45BB-A02C-F0D70018057A}"/>
    <hyperlink ref="D11" r:id="rId15" display="https://www.acea.auto/files/ACEA_buses_by_fuel_type_full-year_2020.pdf" xr:uid="{D47C207F-C433-46C8-BA5F-916103C74EA7}"/>
    <hyperlink ref="C11" r:id="rId16" display="https://www.acea.auto/files/ACEA_buses_by_fuel_type_full-year_2019.pdf" xr:uid="{8EF9CE3B-FBC1-4815-B9A2-E0C84C8C73A0}"/>
    <hyperlink ref="I4" r:id="rId17" xr:uid="{D948A403-B1EF-4144-B477-F70925E2DDBE}"/>
    <hyperlink ref="I7" r:id="rId18" xr:uid="{F94FD9AA-C177-4230-8C7D-7ACE3C8923B9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DFF3C-4780-4740-AFE4-746A23223F49}">
  <dimension ref="A1:F7"/>
  <sheetViews>
    <sheetView zoomScale="115" zoomScaleNormal="115" workbookViewId="0">
      <selection activeCell="B7" sqref="B7"/>
    </sheetView>
  </sheetViews>
  <sheetFormatPr defaultRowHeight="14.5" x14ac:dyDescent="0.35"/>
  <cols>
    <col min="1" max="1" width="13.6328125" bestFit="1" customWidth="1"/>
  </cols>
  <sheetData>
    <row r="1" spans="1:6" x14ac:dyDescent="0.35">
      <c r="A1" t="s">
        <v>85</v>
      </c>
    </row>
    <row r="3" spans="1:6" x14ac:dyDescent="0.35">
      <c r="B3">
        <v>2018</v>
      </c>
      <c r="C3">
        <v>2019</v>
      </c>
      <c r="D3">
        <v>2020</v>
      </c>
      <c r="E3">
        <v>2021</v>
      </c>
      <c r="F3">
        <v>2022</v>
      </c>
    </row>
    <row r="4" spans="1:6" x14ac:dyDescent="0.35">
      <c r="A4" t="s">
        <v>63</v>
      </c>
      <c r="B4">
        <f>'ACEA Sales'!C5/'ACEA Stock'!L29</f>
        <v>5.3513070729990078E-2</v>
      </c>
      <c r="C4">
        <f>'ACEA Sales'!D5/'ACEA Stock'!M29</f>
        <v>5.3489407911602317E-2</v>
      </c>
      <c r="D4">
        <f>'ACEA Sales'!E5/'ACEA Stock'!N29</f>
        <v>4.0324092592718512E-2</v>
      </c>
      <c r="E4">
        <f>'ACEA Sales'!F5/'ACEA Stock'!O29</f>
        <v>3.8857139556321266E-2</v>
      </c>
      <c r="F4">
        <f>'ACEA Sales'!G5/'ACEA Stock'!P29</f>
        <v>3.6725304130200163E-2</v>
      </c>
    </row>
    <row r="5" spans="1:6" x14ac:dyDescent="0.35">
      <c r="A5" t="s">
        <v>67</v>
      </c>
      <c r="B5">
        <f>'ACEA Sales'!C12/'ACEA Stock'!M120</f>
        <v>5.8590843877940689E-2</v>
      </c>
      <c r="C5">
        <f>'ACEA Sales'!D12/'ACEA Stock'!N120</f>
        <v>5.0734352191140107E-2</v>
      </c>
      <c r="D5">
        <f>'ACEA Sales'!E12/'ACEA Stock'!O120</f>
        <v>4.2633856773290693E-2</v>
      </c>
      <c r="E5">
        <f>'ACEA Sales'!F12/'ACEA Stock'!P120</f>
        <v>4.359738562091503E-2</v>
      </c>
      <c r="F5">
        <f>'ACEA Sales'!G12/'ACEA Stock'!Q120</f>
        <v>4.0383085705738106E-2</v>
      </c>
    </row>
    <row r="6" spans="1:6" x14ac:dyDescent="0.35">
      <c r="A6" t="s">
        <v>69</v>
      </c>
      <c r="B6">
        <f>'ACEA Sales'!C8/'ACEA Stock'!L60</f>
        <v>6.5524789260406585E-2</v>
      </c>
      <c r="C6">
        <f>'ACEA Sales'!D8/'ACEA Stock'!M60</f>
        <v>6.5803513585610304E-2</v>
      </c>
      <c r="D6">
        <f>'ACEA Sales'!E8/'ACEA Stock'!N60</f>
        <v>5.3386125960732361E-2</v>
      </c>
      <c r="E6">
        <f>'ACEA Sales'!F8/'ACEA Stock'!O60</f>
        <v>5.6554760876554061E-2</v>
      </c>
      <c r="F6">
        <f>'ACEA Sales'!G8/'ACEA Stock'!P60</f>
        <v>4.5776587042183174E-2</v>
      </c>
    </row>
    <row r="7" spans="1:6" x14ac:dyDescent="0.35">
      <c r="A7" t="s">
        <v>68</v>
      </c>
      <c r="B7">
        <f>'ACEA Sales'!C9/'ACEA Stock'!M90</f>
        <v>6.0404717788497909E-2</v>
      </c>
      <c r="C7">
        <f>'ACEA Sales'!D9/'ACEA Stock'!N90</f>
        <v>5.9126711508044286E-2</v>
      </c>
      <c r="D7">
        <f>'ACEA Sales'!E9/'ACEA Stock'!O90</f>
        <v>4.3831472858282323E-2</v>
      </c>
      <c r="E7">
        <f>'ACEA Sales'!F9/'ACEA Stock'!P90</f>
        <v>5.0326828603212623E-2</v>
      </c>
      <c r="F7">
        <f>'ACEA Sales'!G9/'ACEA Stock'!$Q90</f>
        <v>5.0838049590362082E-2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H7"/>
  <sheetViews>
    <sheetView workbookViewId="0">
      <selection activeCell="B3" sqref="B3"/>
    </sheetView>
  </sheetViews>
  <sheetFormatPr defaultRowHeight="14.5" x14ac:dyDescent="0.35"/>
  <cols>
    <col min="1" max="1" width="19.1796875" customWidth="1"/>
    <col min="2" max="8" width="14.453125" customWidth="1"/>
  </cols>
  <sheetData>
    <row r="1" spans="1:8" s="4" customFormat="1" ht="29" x14ac:dyDescent="0.35">
      <c r="A1" s="2" t="s">
        <v>18</v>
      </c>
      <c r="B1" s="3" t="s">
        <v>19</v>
      </c>
      <c r="C1" s="3" t="s">
        <v>20</v>
      </c>
      <c r="D1" s="3" t="s">
        <v>21</v>
      </c>
      <c r="E1" s="3" t="s">
        <v>22</v>
      </c>
      <c r="F1" s="3" t="s">
        <v>23</v>
      </c>
      <c r="G1" s="3" t="s">
        <v>24</v>
      </c>
      <c r="H1" s="3" t="s">
        <v>25</v>
      </c>
    </row>
    <row r="2" spans="1:8" x14ac:dyDescent="0.35">
      <c r="A2" t="s">
        <v>12</v>
      </c>
      <c r="B2">
        <f>AVERAGE(calcs!$C4:$F4)</f>
        <v>4.234898604771057E-2</v>
      </c>
      <c r="C2">
        <f>AVERAGE(calcs!$C4:$F4)</f>
        <v>4.234898604771057E-2</v>
      </c>
      <c r="D2">
        <f>AVERAGE(calcs!$C4:$F4)</f>
        <v>4.234898604771057E-2</v>
      </c>
      <c r="E2">
        <f>AVERAGE(calcs!$C4:$F4)</f>
        <v>4.234898604771057E-2</v>
      </c>
      <c r="F2">
        <f>AVERAGE(calcs!$C4:$F4)</f>
        <v>4.234898604771057E-2</v>
      </c>
      <c r="G2">
        <f>AVERAGE(calcs!$C4:$F4)</f>
        <v>4.234898604771057E-2</v>
      </c>
      <c r="H2">
        <f>AVERAGE(calcs!$C4:$F4)</f>
        <v>4.234898604771057E-2</v>
      </c>
    </row>
    <row r="3" spans="1:8" x14ac:dyDescent="0.35">
      <c r="A3" t="s">
        <v>13</v>
      </c>
      <c r="B3">
        <f>AVERAGE(calcs!$D5:$F5)</f>
        <v>4.2204776033314607E-2</v>
      </c>
      <c r="C3">
        <f>AVERAGE(calcs!$D5:$F5)</f>
        <v>4.2204776033314607E-2</v>
      </c>
      <c r="D3">
        <f>AVERAGE(calcs!$D5:$F5)</f>
        <v>4.2204776033314607E-2</v>
      </c>
      <c r="E3">
        <f>AVERAGE(calcs!$D5:$F5)</f>
        <v>4.2204776033314607E-2</v>
      </c>
      <c r="F3">
        <f>AVERAGE(calcs!$D5:$F5)</f>
        <v>4.2204776033314607E-2</v>
      </c>
      <c r="G3">
        <f>AVERAGE(calcs!$D5:$F5)</f>
        <v>4.2204776033314607E-2</v>
      </c>
      <c r="H3">
        <f>AVERAGE(calcs!$D5:$F5)</f>
        <v>4.2204776033314607E-2</v>
      </c>
    </row>
    <row r="4" spans="1:8" x14ac:dyDescent="0.35">
      <c r="A4" t="s">
        <v>14</v>
      </c>
      <c r="B4">
        <v>4.1599999999999998E-2</v>
      </c>
      <c r="C4">
        <v>4.1599999999999998E-2</v>
      </c>
      <c r="D4">
        <v>4.1599999999999998E-2</v>
      </c>
      <c r="E4">
        <v>4.1599999999999998E-2</v>
      </c>
      <c r="F4">
        <v>4.1599999999999998E-2</v>
      </c>
      <c r="G4">
        <v>4.1599999999999998E-2</v>
      </c>
      <c r="H4">
        <v>4.1599999999999998E-2</v>
      </c>
    </row>
    <row r="5" spans="1:8" x14ac:dyDescent="0.35">
      <c r="A5" t="s">
        <v>15</v>
      </c>
      <c r="B5">
        <v>2.9000000000000001E-2</v>
      </c>
      <c r="C5">
        <v>2.9000000000000001E-2</v>
      </c>
      <c r="D5">
        <v>2.9000000000000001E-2</v>
      </c>
      <c r="E5">
        <v>2.9000000000000001E-2</v>
      </c>
      <c r="F5">
        <v>2.9000000000000001E-2</v>
      </c>
      <c r="G5">
        <v>2.9000000000000001E-2</v>
      </c>
      <c r="H5">
        <v>2.9000000000000001E-2</v>
      </c>
    </row>
    <row r="6" spans="1:8" x14ac:dyDescent="0.35">
      <c r="A6" t="s">
        <v>16</v>
      </c>
      <c r="B6">
        <v>2.9819999999999999E-2</v>
      </c>
      <c r="C6">
        <v>2.9819999999999999E-2</v>
      </c>
      <c r="D6">
        <v>2.9819999999999999E-2</v>
      </c>
      <c r="E6">
        <v>2.9819999999999999E-2</v>
      </c>
      <c r="F6">
        <v>2.9819999999999999E-2</v>
      </c>
      <c r="G6">
        <v>2.9819999999999999E-2</v>
      </c>
      <c r="H6">
        <v>2.9819999999999999E-2</v>
      </c>
    </row>
    <row r="7" spans="1:8" x14ac:dyDescent="0.35">
      <c r="A7" t="s">
        <v>17</v>
      </c>
      <c r="B7">
        <v>5.8500000000000003E-2</v>
      </c>
      <c r="C7">
        <v>5.8500000000000003E-2</v>
      </c>
      <c r="D7">
        <v>5.8500000000000003E-2</v>
      </c>
      <c r="E7">
        <v>5.8500000000000003E-2</v>
      </c>
      <c r="F7">
        <v>5.8500000000000003E-2</v>
      </c>
      <c r="G7">
        <v>5.8500000000000003E-2</v>
      </c>
      <c r="H7">
        <v>5.8500000000000003E-2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H7"/>
  <sheetViews>
    <sheetView tabSelected="1" workbookViewId="0">
      <selection activeCell="B3" sqref="B3:H3"/>
    </sheetView>
  </sheetViews>
  <sheetFormatPr defaultRowHeight="14.5" x14ac:dyDescent="0.35"/>
  <cols>
    <col min="1" max="1" width="19.1796875" customWidth="1"/>
    <col min="2" max="8" width="14.453125" customWidth="1"/>
  </cols>
  <sheetData>
    <row r="1" spans="1:8" s="4" customFormat="1" ht="29" x14ac:dyDescent="0.35">
      <c r="A1" s="2" t="s">
        <v>18</v>
      </c>
      <c r="B1" s="3" t="s">
        <v>19</v>
      </c>
      <c r="C1" s="3" t="s">
        <v>20</v>
      </c>
      <c r="D1" s="3" t="s">
        <v>21</v>
      </c>
      <c r="E1" s="3" t="s">
        <v>22</v>
      </c>
      <c r="F1" s="3" t="s">
        <v>23</v>
      </c>
      <c r="G1" s="3" t="s">
        <v>24</v>
      </c>
      <c r="H1" s="3" t="s">
        <v>25</v>
      </c>
    </row>
    <row r="2" spans="1:8" x14ac:dyDescent="0.35">
      <c r="A2" t="s">
        <v>12</v>
      </c>
      <c r="B2">
        <f>AVERAGE(calcs!$B6:$F6)</f>
        <v>5.7409155345097294E-2</v>
      </c>
      <c r="C2">
        <f>AVERAGE(calcs!$B6:$F6)</f>
        <v>5.7409155345097294E-2</v>
      </c>
      <c r="D2">
        <f>AVERAGE(calcs!$B6:$F6)</f>
        <v>5.7409155345097294E-2</v>
      </c>
      <c r="E2">
        <f>AVERAGE(calcs!$B6:$F6)</f>
        <v>5.7409155345097294E-2</v>
      </c>
      <c r="F2">
        <f>AVERAGE(calcs!$B6:$F6)</f>
        <v>5.7409155345097294E-2</v>
      </c>
      <c r="G2">
        <f>AVERAGE(calcs!$B6:$F6)</f>
        <v>5.7409155345097294E-2</v>
      </c>
      <c r="H2">
        <f>AVERAGE(calcs!$B6:$F6)</f>
        <v>5.7409155345097294E-2</v>
      </c>
    </row>
    <row r="3" spans="1:8" x14ac:dyDescent="0.35">
      <c r="A3" t="s">
        <v>13</v>
      </c>
      <c r="B3">
        <f>AVERAGE(calcs!$B7:$B7)</f>
        <v>6.0404717788497909E-2</v>
      </c>
      <c r="C3">
        <f>AVERAGE(calcs!$B7:$B7)</f>
        <v>6.0404717788497909E-2</v>
      </c>
      <c r="D3">
        <f>AVERAGE(calcs!$B7:$B7)</f>
        <v>6.0404717788497909E-2</v>
      </c>
      <c r="E3">
        <f>AVERAGE(calcs!$B7:$B7)</f>
        <v>6.0404717788497909E-2</v>
      </c>
      <c r="F3">
        <f>AVERAGE(calcs!$B7:$B7)</f>
        <v>6.0404717788497909E-2</v>
      </c>
      <c r="G3">
        <f>AVERAGE(calcs!$B7:$B7)</f>
        <v>6.0404717788497909E-2</v>
      </c>
      <c r="H3">
        <f>AVERAGE(calcs!$B7:$B7)</f>
        <v>6.0404717788497909E-2</v>
      </c>
    </row>
    <row r="4" spans="1:8" x14ac:dyDescent="0.35">
      <c r="A4" t="s">
        <v>14</v>
      </c>
      <c r="B4">
        <v>2.8000000000000001E-2</v>
      </c>
      <c r="C4">
        <v>2.8000000000000001E-2</v>
      </c>
      <c r="D4">
        <v>2.8000000000000001E-2</v>
      </c>
      <c r="E4">
        <v>2.8000000000000001E-2</v>
      </c>
      <c r="F4">
        <v>2.8000000000000001E-2</v>
      </c>
      <c r="G4">
        <v>2.8000000000000001E-2</v>
      </c>
      <c r="H4">
        <v>2.8000000000000001E-2</v>
      </c>
    </row>
    <row r="5" spans="1:8" x14ac:dyDescent="0.35">
      <c r="A5" t="s">
        <v>15</v>
      </c>
      <c r="B5">
        <v>2.9000000000000001E-2</v>
      </c>
      <c r="C5">
        <v>2.9000000000000001E-2</v>
      </c>
      <c r="D5">
        <v>2.9000000000000001E-2</v>
      </c>
      <c r="E5">
        <v>2.9000000000000001E-2</v>
      </c>
      <c r="F5">
        <v>2.9000000000000001E-2</v>
      </c>
      <c r="G5">
        <v>2.9000000000000001E-2</v>
      </c>
      <c r="H5">
        <v>2.9000000000000001E-2</v>
      </c>
    </row>
    <row r="6" spans="1:8" x14ac:dyDescent="0.35">
      <c r="A6" t="s">
        <v>16</v>
      </c>
      <c r="B6">
        <v>3.0300000000000001E-2</v>
      </c>
      <c r="C6">
        <v>3.0300000000000001E-2</v>
      </c>
      <c r="D6">
        <v>3.0300000000000001E-2</v>
      </c>
      <c r="E6">
        <v>3.0300000000000001E-2</v>
      </c>
      <c r="F6">
        <v>3.0300000000000001E-2</v>
      </c>
      <c r="G6">
        <v>3.0300000000000001E-2</v>
      </c>
      <c r="H6">
        <v>3.0300000000000001E-2</v>
      </c>
    </row>
    <row r="7" spans="1:8" x14ac:dyDescent="0.35">
      <c r="A7" t="s">
        <v>17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ACEA Stock</vt:lpstr>
      <vt:lpstr>ACEA Sales</vt:lpstr>
      <vt:lpstr>calcs</vt:lpstr>
      <vt:lpstr>SoCDTtiNTY-psgr</vt:lpstr>
      <vt:lpstr>SoCDTtiNTY-frgt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Dan O'Brien</cp:lastModifiedBy>
  <dcterms:created xsi:type="dcterms:W3CDTF">2017-07-19T22:43:44Z</dcterms:created>
  <dcterms:modified xsi:type="dcterms:W3CDTF">2024-09-09T20:26:54Z</dcterms:modified>
</cp:coreProperties>
</file>