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ielle.gagnebin\Nextcloud\EPS_Transport\Murielle\EcPV\"/>
    </mc:Choice>
  </mc:AlternateContent>
  <xr:revisionPtr revIDLastSave="0" documentId="13_ncr:1_{C7C4AE79-B1D8-4246-A41F-5C9932A20F35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About" sheetId="1" r:id="rId1"/>
    <sheet name="Calculation BEV-PHEV" sheetId="4" r:id="rId2"/>
    <sheet name="Data from BNVP" sheetId="5" r:id="rId3"/>
    <sheet name="ECpV-psgr" sheetId="2" r:id="rId4"/>
    <sheet name="ECpV-frgt" sheetId="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4" l="1"/>
  <c r="B9" i="4"/>
  <c r="C8" i="4"/>
  <c r="C10" i="4" s="1"/>
  <c r="F2" i="2" s="1"/>
  <c r="B8" i="4"/>
  <c r="B10" i="4" s="1"/>
  <c r="B2" i="2" s="1"/>
  <c r="G3" i="2" l="1"/>
  <c r="G3" i="3" l="1"/>
  <c r="G2" i="3"/>
  <c r="H2" i="2"/>
  <c r="B7" i="2" l="1"/>
  <c r="B3" i="2"/>
  <c r="B3" i="3"/>
  <c r="B2" i="3"/>
  <c r="C3" i="3"/>
  <c r="C2" i="3"/>
  <c r="C3" i="2"/>
  <c r="D3" i="3"/>
  <c r="D7" i="2"/>
  <c r="E6" i="2"/>
  <c r="E6" i="3"/>
  <c r="E5" i="2"/>
  <c r="E5" i="3"/>
  <c r="E4" i="2"/>
  <c r="E4" i="3"/>
  <c r="D2" i="3"/>
  <c r="D3" i="2"/>
  <c r="E2" i="3"/>
  <c r="E3" i="2"/>
  <c r="E3" i="3"/>
  <c r="F2" i="3"/>
  <c r="H2" i="3" s="1"/>
  <c r="F3" i="2"/>
  <c r="H3" i="2" s="1"/>
  <c r="F3" i="3"/>
  <c r="H3" i="3" s="1"/>
  <c r="D4" i="3" l="1"/>
  <c r="H4" i="3"/>
  <c r="C4" i="3"/>
  <c r="B4" i="3"/>
  <c r="B5" i="3"/>
  <c r="H5" i="3"/>
  <c r="C5" i="3"/>
  <c r="D5" i="3"/>
  <c r="H4" i="2"/>
  <c r="C4" i="2"/>
  <c r="D4" i="2"/>
  <c r="B4" i="2"/>
  <c r="H6" i="3"/>
  <c r="B6" i="3"/>
  <c r="C6" i="3"/>
  <c r="D6" i="3"/>
  <c r="H5" i="2"/>
  <c r="D5" i="2"/>
  <c r="C5" i="2"/>
  <c r="B5" i="2"/>
  <c r="C6" i="2"/>
  <c r="B6" i="2"/>
  <c r="H6" i="2"/>
  <c r="D6" i="2"/>
</calcChain>
</file>

<file path=xl/sharedStrings.xml><?xml version="1.0" encoding="utf-8"?>
<sst xmlns="http://schemas.openxmlformats.org/spreadsheetml/2006/main" count="84" uniqueCount="62">
  <si>
    <t>ECpV Embedded Carbon per Vehicle</t>
  </si>
  <si>
    <t>Source:</t>
  </si>
  <si>
    <t>passenger LDVs</t>
  </si>
  <si>
    <t>PHEV</t>
  </si>
  <si>
    <t>BEV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</si>
  <si>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</si>
  <si>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</si>
  <si>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</si>
  <si>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</si>
  <si>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</si>
  <si>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</si>
  <si>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</si>
  <si>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</si>
  <si>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</si>
  <si>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</si>
  <si>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</si>
  <si>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</si>
  <si>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We estimate embedded carbon in vehicle types other than passenger LDVs by scaling the embedded carbon in</t>
  </si>
  <si>
    <t>We only have explicit data for passenger LDVs.</t>
  </si>
  <si>
    <t>passenger LDVs by the ratio of the average price of the other vehicle to the average price of a passenger LDV</t>
  </si>
  <si>
    <t>in the start year.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</si>
  <si>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</si>
  <si>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</si>
  <si>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</si>
  <si>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</si>
  <si>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</si>
  <si>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</si>
  <si>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</si>
  <si>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</si>
  <si>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</si>
  <si>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</si>
  <si>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</si>
  <si>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</si>
  <si>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new vehicle prices</t>
  </si>
  <si>
    <t>See BNVP variable.</t>
  </si>
  <si>
    <t>LPG vehicle</t>
  </si>
  <si>
    <t>hydrogen vehicle</t>
  </si>
  <si>
    <t>Embedded Carbon (metric tons CO2e/vehicle</t>
  </si>
  <si>
    <t>This variable represents the GHG emissions associated with vehicle</t>
  </si>
  <si>
    <t>production, reported in metric tons CO2e per vehicle.</t>
  </si>
  <si>
    <t>Start Year</t>
  </si>
  <si>
    <t>https://greet.es.anl.gov/index.php</t>
  </si>
  <si>
    <t>GREET® Model</t>
  </si>
  <si>
    <t>Argonne National Laboratory</t>
  </si>
  <si>
    <t>Embedded carbon for battery production</t>
  </si>
  <si>
    <t xml:space="preserve">Kelly et al. </t>
  </si>
  <si>
    <t>https://link.springer.com/article/10.1007/s11027-019-09869-2</t>
  </si>
  <si>
    <t>Globally regional life cycle analysis of automotive lithium-ion nickel manganese cobalt batteries</t>
  </si>
  <si>
    <t>Europe</t>
  </si>
  <si>
    <t>China</t>
  </si>
  <si>
    <t>Production site</t>
  </si>
  <si>
    <t xml:space="preserve">Embedded carbon BEV (w/o battery) </t>
  </si>
  <si>
    <t>Source</t>
  </si>
  <si>
    <t>BCbVT file</t>
  </si>
  <si>
    <t>GREET model</t>
  </si>
  <si>
    <t>Kelly et al.</t>
  </si>
  <si>
    <t>Average battery size (kWh)</t>
  </si>
  <si>
    <t>Values in tons CO2e if not specified</t>
  </si>
  <si>
    <t>Embedded carbon for battery production (kg CO2e/kWh)</t>
  </si>
  <si>
    <t>Embedded carbon per vehicle (max)</t>
  </si>
  <si>
    <t>Embedded carbon per vehicle (min)</t>
  </si>
  <si>
    <t>Average embedded carbon per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</si>
</sst>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2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3" applyNumberFormat="0" applyProtection="0">
      <alignment vertical="top" wrapText="1"/>
    </xf>
    <xf numFmtId="0" fontId="5" fillId="0" borderId="1" applyNumberFormat="0" applyProtection="0">
      <alignment wrapText="1"/>
    </xf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31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Font="1"/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1" fontId="0" fillId="4" borderId="0" xfId="0" applyNumberFormat="1" applyFill="1"/>
    <xf numFmtId="1" fontId="7" fillId="0" borderId="0" xfId="0" applyNumberFormat="1" applyFont="1"/>
    <xf numFmtId="0" fontId="7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quotePrefix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5" xfId="0" quotePrefix="1" applyBorder="1"/>
    <xf numFmtId="164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</cellXfs>
  <cellStyles count="8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Link" xfId="1" builtinId="8"/>
    <cellStyle name="Parent row" xfId="6" xr:uid="{00000000-0005-0000-0000-000006000000}"/>
    <cellStyle name="Standard" xfId="0" builtinId="0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A26" sqref="A26"/>
    </sheetView>
  </sheetViews>
  <sheetFormatPr baseColWidth="10" defaultColWidth="9.140625" defaultRowHeight="15" x14ac:dyDescent="0.25"/>
  <cols>
    <col min="2" max="2" width="58.7109375" customWidth="1"/>
  </cols>
  <sheetData>
    <row r="1" spans="1:2" x14ac:dyDescent="0.25">
      <c r="A1" s="4" t="s">
        <v>0</v>
      </c>
    </row>
    <row r="3" spans="1:2" x14ac:dyDescent="0.25">
      <c r="A3" s="4" t="s">
        <v>1</v>
      </c>
      <c r="B3" s="1" t="s">
        <v>2</v>
      </c>
    </row>
    <row r="4" spans="1:2" x14ac:dyDescent="0.25">
      <c r="B4" t="s">
        <v>43</v>
      </c>
    </row>
    <row r="5" spans="1:2" x14ac:dyDescent="0.25">
      <c r="B5" s="2">
        <v>2019</v>
      </c>
    </row>
    <row r="6" spans="1:2" x14ac:dyDescent="0.25">
      <c r="B6" t="s">
        <v>42</v>
      </c>
    </row>
    <row r="7" spans="1:2" x14ac:dyDescent="0.25">
      <c r="B7" s="3" t="s">
        <v>41</v>
      </c>
    </row>
    <row r="9" spans="1:2" x14ac:dyDescent="0.25">
      <c r="B9" s="1" t="s">
        <v>44</v>
      </c>
    </row>
    <row r="10" spans="1:2" s="18" customFormat="1" x14ac:dyDescent="0.25">
      <c r="B10" t="s">
        <v>45</v>
      </c>
    </row>
    <row r="11" spans="1:2" s="18" customFormat="1" x14ac:dyDescent="0.25">
      <c r="B11" s="19">
        <v>2019</v>
      </c>
    </row>
    <row r="12" spans="1:2" s="18" customFormat="1" x14ac:dyDescent="0.25">
      <c r="B12" t="s">
        <v>47</v>
      </c>
    </row>
    <row r="13" spans="1:2" s="18" customFormat="1" x14ac:dyDescent="0.25">
      <c r="B13" s="3" t="s">
        <v>46</v>
      </c>
    </row>
    <row r="15" spans="1:2" x14ac:dyDescent="0.25">
      <c r="B15" s="10" t="s">
        <v>33</v>
      </c>
    </row>
    <row r="16" spans="1:2" x14ac:dyDescent="0.25">
      <c r="B16" s="5" t="s">
        <v>34</v>
      </c>
    </row>
    <row r="18" spans="1:1" x14ac:dyDescent="0.25">
      <c r="A18" s="4" t="s">
        <v>16</v>
      </c>
    </row>
    <row r="19" spans="1:1" x14ac:dyDescent="0.25">
      <c r="A19" s="12" t="s">
        <v>38</v>
      </c>
    </row>
    <row r="20" spans="1:1" x14ac:dyDescent="0.25">
      <c r="A20" s="12" t="s">
        <v>39</v>
      </c>
    </row>
    <row r="21" spans="1:1" x14ac:dyDescent="0.25">
      <c r="A21" s="4"/>
    </row>
    <row r="22" spans="1:1" x14ac:dyDescent="0.25">
      <c r="A22" t="s">
        <v>18</v>
      </c>
    </row>
    <row r="23" spans="1:1" x14ac:dyDescent="0.25">
      <c r="A23" t="s">
        <v>17</v>
      </c>
    </row>
    <row r="24" spans="1:1" x14ac:dyDescent="0.25">
      <c r="A24" t="s">
        <v>19</v>
      </c>
    </row>
    <row r="25" spans="1:1" x14ac:dyDescent="0.25">
      <c r="A25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7.7109375" bestFit="1" customWidth="1"/>
    <col min="2" max="9" width="12.28515625" customWidth="1"/>
  </cols>
  <sheetData>
    <row r="1" spans="1:4" x14ac:dyDescent="0.25">
      <c r="A1" s="5" t="s">
        <v>57</v>
      </c>
      <c r="B1" s="21" t="s">
        <v>50</v>
      </c>
      <c r="C1" s="21"/>
      <c r="D1" s="20"/>
    </row>
    <row r="2" spans="1:4" x14ac:dyDescent="0.25">
      <c r="B2" s="23" t="s">
        <v>48</v>
      </c>
      <c r="C2" s="23" t="s">
        <v>49</v>
      </c>
      <c r="D2" s="22" t="s">
        <v>52</v>
      </c>
    </row>
    <row r="3" spans="1:4" ht="30" x14ac:dyDescent="0.25">
      <c r="A3" s="24" t="s">
        <v>58</v>
      </c>
      <c r="B3" s="22">
        <v>65</v>
      </c>
      <c r="C3" s="22">
        <v>100</v>
      </c>
      <c r="D3" s="22" t="s">
        <v>55</v>
      </c>
    </row>
    <row r="4" spans="1:4" x14ac:dyDescent="0.25">
      <c r="B4" s="20"/>
      <c r="C4" s="20"/>
      <c r="D4" s="20"/>
    </row>
    <row r="5" spans="1:4" x14ac:dyDescent="0.25">
      <c r="B5" s="22" t="s">
        <v>4</v>
      </c>
      <c r="C5" s="22" t="s">
        <v>3</v>
      </c>
      <c r="D5" s="22" t="s">
        <v>52</v>
      </c>
    </row>
    <row r="6" spans="1:4" x14ac:dyDescent="0.25">
      <c r="A6" s="26" t="s">
        <v>56</v>
      </c>
      <c r="B6" s="22">
        <v>40</v>
      </c>
      <c r="C6" s="22">
        <v>11</v>
      </c>
      <c r="D6" s="25" t="s">
        <v>53</v>
      </c>
    </row>
    <row r="7" spans="1:4" x14ac:dyDescent="0.25">
      <c r="A7" s="26" t="s">
        <v>51</v>
      </c>
      <c r="B7" s="22">
        <v>5.0999999999999996</v>
      </c>
      <c r="C7" s="22">
        <v>6.3</v>
      </c>
      <c r="D7" s="25" t="s">
        <v>54</v>
      </c>
    </row>
    <row r="8" spans="1:4" x14ac:dyDescent="0.25">
      <c r="A8" s="27" t="s">
        <v>59</v>
      </c>
      <c r="B8" s="22">
        <f>B$7+B$6*$C$3/1000</f>
        <v>9.1</v>
      </c>
      <c r="C8" s="22">
        <f>C$7+C$6*$C$3/1000</f>
        <v>7.4</v>
      </c>
    </row>
    <row r="9" spans="1:4" x14ac:dyDescent="0.25">
      <c r="A9" s="27" t="s">
        <v>60</v>
      </c>
      <c r="B9" s="22">
        <f>B$7+B$6*$B$3/1000</f>
        <v>7.6999999999999993</v>
      </c>
      <c r="C9" s="28">
        <f>C$7+C$6*$B$3/1000</f>
        <v>7.0149999999999997</v>
      </c>
    </row>
    <row r="10" spans="1:4" x14ac:dyDescent="0.25">
      <c r="A10" s="26" t="s">
        <v>61</v>
      </c>
      <c r="B10" s="29">
        <f>(B9+B8)/2</f>
        <v>8.3999999999999986</v>
      </c>
      <c r="C10" s="30">
        <f>(C9+C8)/2</f>
        <v>7.2074999999999996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workbookViewId="0">
      <selection activeCell="D10" sqref="D10"/>
    </sheetView>
  </sheetViews>
  <sheetFormatPr baseColWidth="10" defaultColWidth="9.140625"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6" customFormat="1" x14ac:dyDescent="0.25">
      <c r="A1" s="13" t="s">
        <v>40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  <c r="M1" s="14" t="s">
        <v>32</v>
      </c>
    </row>
    <row r="2" spans="1:13" x14ac:dyDescent="0.25">
      <c r="A2" s="4" t="s">
        <v>11</v>
      </c>
      <c r="B2" s="8">
        <v>53908.855010931919</v>
      </c>
      <c r="C2" s="8">
        <v>53908.855010931919</v>
      </c>
      <c r="D2" s="8">
        <v>613692.86438700813</v>
      </c>
      <c r="E2" s="8">
        <v>170546.495625432</v>
      </c>
      <c r="F2" s="16">
        <v>263229662.22278959</v>
      </c>
      <c r="G2" s="16">
        <v>263229662.22278959</v>
      </c>
      <c r="H2" s="8">
        <v>5899534.611906955</v>
      </c>
      <c r="I2" s="8">
        <v>5899534.611906955</v>
      </c>
      <c r="J2" s="8">
        <v>0</v>
      </c>
      <c r="K2" s="8">
        <v>23598138.44762782</v>
      </c>
      <c r="L2" s="8">
        <v>18180.647304663158</v>
      </c>
      <c r="M2">
        <v>0</v>
      </c>
    </row>
    <row r="3" spans="1:13" x14ac:dyDescent="0.25">
      <c r="A3" s="4" t="s">
        <v>12</v>
      </c>
      <c r="B3" s="8">
        <v>32912.336925844473</v>
      </c>
      <c r="C3" s="8">
        <v>32912.336925844473</v>
      </c>
      <c r="D3" s="8">
        <v>320955.29752787802</v>
      </c>
      <c r="E3" s="8">
        <v>104121.73889443632</v>
      </c>
      <c r="F3" s="17">
        <v>0</v>
      </c>
      <c r="G3" s="17">
        <v>0</v>
      </c>
      <c r="H3" s="8">
        <v>0</v>
      </c>
      <c r="I3" s="8">
        <v>0</v>
      </c>
      <c r="J3" s="8">
        <v>0</v>
      </c>
      <c r="K3" s="8">
        <v>0</v>
      </c>
      <c r="L3">
        <v>0</v>
      </c>
      <c r="M3">
        <v>0</v>
      </c>
    </row>
    <row r="4" spans="1:13" x14ac:dyDescent="0.25">
      <c r="A4" s="4" t="s">
        <v>13</v>
      </c>
      <c r="B4" s="15">
        <v>28619.423413777804</v>
      </c>
      <c r="C4" s="8">
        <v>28619.423413777804</v>
      </c>
      <c r="D4" s="8">
        <v>260059.86266628545</v>
      </c>
      <c r="E4" s="8">
        <v>132921.36880140807</v>
      </c>
      <c r="F4" s="17">
        <v>0</v>
      </c>
      <c r="G4" s="17">
        <v>0</v>
      </c>
      <c r="H4" s="8">
        <v>0</v>
      </c>
      <c r="I4" s="8">
        <v>0</v>
      </c>
      <c r="J4" s="8">
        <v>0</v>
      </c>
      <c r="K4" s="8">
        <v>0</v>
      </c>
      <c r="L4" s="15">
        <v>9651.84</v>
      </c>
      <c r="M4">
        <v>0</v>
      </c>
    </row>
    <row r="5" spans="1:13" x14ac:dyDescent="0.25">
      <c r="A5" s="4" t="s">
        <v>14</v>
      </c>
      <c r="B5" s="8">
        <v>42015.749267035499</v>
      </c>
      <c r="C5" s="8">
        <v>42015.749267035499</v>
      </c>
      <c r="D5" s="8">
        <v>260059.86266628545</v>
      </c>
      <c r="E5" s="15">
        <v>132921.36880140807</v>
      </c>
      <c r="F5" s="16">
        <v>111546791.20430811</v>
      </c>
      <c r="G5" s="16">
        <v>111546791.20430811</v>
      </c>
      <c r="H5" s="8">
        <v>2500000</v>
      </c>
      <c r="I5" s="8">
        <v>2500000</v>
      </c>
      <c r="J5" s="8">
        <v>0</v>
      </c>
      <c r="K5" s="8">
        <v>10000000</v>
      </c>
      <c r="L5">
        <v>0</v>
      </c>
      <c r="M5">
        <v>0</v>
      </c>
    </row>
    <row r="6" spans="1:13" x14ac:dyDescent="0.25">
      <c r="A6" s="4" t="s">
        <v>15</v>
      </c>
      <c r="B6" s="8">
        <v>43111.812291392947</v>
      </c>
      <c r="C6" s="8">
        <v>43111.812291392947</v>
      </c>
      <c r="D6" s="8">
        <v>266844.03299671033</v>
      </c>
      <c r="E6" s="8">
        <v>0</v>
      </c>
      <c r="F6" s="17">
        <v>0</v>
      </c>
      <c r="G6" s="17">
        <v>0</v>
      </c>
      <c r="H6" s="8">
        <v>0</v>
      </c>
      <c r="I6" s="8">
        <v>0</v>
      </c>
      <c r="J6" s="8">
        <v>0</v>
      </c>
      <c r="K6" s="8">
        <v>0</v>
      </c>
      <c r="L6">
        <v>0</v>
      </c>
      <c r="M6">
        <v>0</v>
      </c>
    </row>
    <row r="7" spans="1:13" x14ac:dyDescent="0.25">
      <c r="A7" s="4" t="s">
        <v>35</v>
      </c>
      <c r="B7" s="8">
        <v>30050.394584466696</v>
      </c>
      <c r="C7" s="8">
        <v>30050.394584466696</v>
      </c>
      <c r="D7" s="8">
        <v>273062.85579959973</v>
      </c>
      <c r="E7" s="8">
        <v>0</v>
      </c>
      <c r="F7" s="17">
        <v>0</v>
      </c>
      <c r="G7" s="17">
        <v>0</v>
      </c>
      <c r="H7" s="8">
        <v>0</v>
      </c>
      <c r="I7" s="8">
        <v>0</v>
      </c>
      <c r="J7" s="8">
        <v>0</v>
      </c>
      <c r="K7" s="8">
        <v>0</v>
      </c>
      <c r="L7">
        <v>0</v>
      </c>
      <c r="M7">
        <v>0</v>
      </c>
    </row>
    <row r="8" spans="1:13" x14ac:dyDescent="0.25">
      <c r="A8" s="4" t="s">
        <v>36</v>
      </c>
      <c r="B8" s="8">
        <v>79552.238805970163</v>
      </c>
      <c r="C8" s="8">
        <v>79552.238805970163</v>
      </c>
      <c r="D8" s="8">
        <v>776003.47182830132</v>
      </c>
      <c r="E8" s="8">
        <v>251672.11480867941</v>
      </c>
      <c r="F8" s="16">
        <v>332849123.11488181</v>
      </c>
      <c r="G8" s="16">
        <v>332849123.11488181</v>
      </c>
      <c r="H8" s="8">
        <v>7459854.2800132716</v>
      </c>
      <c r="I8" s="8">
        <v>7459854.2800132716</v>
      </c>
      <c r="J8" s="8">
        <v>0</v>
      </c>
      <c r="K8" s="8">
        <v>29839417.120053086</v>
      </c>
      <c r="L8">
        <v>0</v>
      </c>
      <c r="M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7"/>
  <sheetViews>
    <sheetView workbookViewId="0">
      <selection activeCell="F3" sqref="F3"/>
    </sheetView>
  </sheetViews>
  <sheetFormatPr baseColWidth="10" defaultColWidth="9.140625" defaultRowHeight="15" x14ac:dyDescent="0.25"/>
  <cols>
    <col min="1" max="1" width="20.710937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45" x14ac:dyDescent="0.25">
      <c r="A1" s="11" t="s">
        <v>37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35</v>
      </c>
      <c r="H1" s="6" t="s">
        <v>36</v>
      </c>
    </row>
    <row r="2" spans="1:8" x14ac:dyDescent="0.25">
      <c r="A2" t="s">
        <v>5</v>
      </c>
      <c r="B2" s="7">
        <f>'Calculation BEV-PHEV'!B10</f>
        <v>8.3999999999999986</v>
      </c>
      <c r="C2" s="7">
        <v>5.9</v>
      </c>
      <c r="D2" s="7">
        <v>5.9</v>
      </c>
      <c r="E2" s="7">
        <v>5.9</v>
      </c>
      <c r="F2" s="7">
        <f>'Calculation BEV-PHEV'!C10</f>
        <v>7.2074999999999996</v>
      </c>
      <c r="G2" s="7">
        <v>5.9</v>
      </c>
      <c r="H2" s="7">
        <f>F2</f>
        <v>7.2074999999999996</v>
      </c>
    </row>
    <row r="3" spans="1:8" x14ac:dyDescent="0.25">
      <c r="A3" t="s">
        <v>6</v>
      </c>
      <c r="B3" s="7">
        <f>B2*('Data from BNVP'!D2/'Data from BNVP'!B2)</f>
        <v>95.624736600425024</v>
      </c>
      <c r="C3" s="7">
        <f>C2*('Data from BNVP'!D3/'Data from BNVP'!B3)</f>
        <v>57.535758086126641</v>
      </c>
      <c r="D3" s="7">
        <f>D2*('Data from BNVP'!D4/'Data from BNVP'!B4)</f>
        <v>53.612302650109449</v>
      </c>
      <c r="E3" s="7">
        <f>E2*('Data from BNVP'!D5/'Data from BNVP'!B5)</f>
        <v>36.518524993552816</v>
      </c>
      <c r="F3" s="7">
        <f>F2*('Data from BNVP'!D6/'Data from BNVP'!B6)</f>
        <v>44.611401506954564</v>
      </c>
      <c r="G3" s="7">
        <f>G2*('Data from BNVP'!D7/'Data from BNVP'!B7)</f>
        <v>53.612302650109449</v>
      </c>
      <c r="H3" s="7">
        <f>F3</f>
        <v>44.611401506954564</v>
      </c>
    </row>
    <row r="4" spans="1:8" x14ac:dyDescent="0.25">
      <c r="A4" t="s">
        <v>7</v>
      </c>
      <c r="B4" s="7">
        <f t="shared" ref="B4:D5" si="0">$E4</f>
        <v>22995.78361835852</v>
      </c>
      <c r="C4" s="7">
        <f t="shared" si="0"/>
        <v>22995.78361835852</v>
      </c>
      <c r="D4" s="7">
        <f t="shared" si="0"/>
        <v>22995.78361835852</v>
      </c>
      <c r="E4" s="7">
        <f>D2*('Data from BNVP'!F5/'Data from BNVP'!B4)</f>
        <v>22995.78361835852</v>
      </c>
      <c r="F4">
        <v>0</v>
      </c>
      <c r="G4">
        <v>0</v>
      </c>
      <c r="H4" s="7">
        <f>$E4</f>
        <v>22995.78361835852</v>
      </c>
    </row>
    <row r="5" spans="1:8" x14ac:dyDescent="0.25">
      <c r="A5" t="s">
        <v>8</v>
      </c>
      <c r="B5" s="7">
        <f t="shared" si="0"/>
        <v>515.38424750021818</v>
      </c>
      <c r="C5" s="7">
        <f t="shared" si="0"/>
        <v>515.38424750021818</v>
      </c>
      <c r="D5" s="7">
        <f t="shared" si="0"/>
        <v>515.38424750021818</v>
      </c>
      <c r="E5" s="7">
        <f>D2*('Data from BNVP'!H5/'Data from BNVP'!B4)</f>
        <v>515.38424750021818</v>
      </c>
      <c r="F5">
        <v>0</v>
      </c>
      <c r="G5">
        <v>0</v>
      </c>
      <c r="H5" s="7">
        <f>$E5</f>
        <v>515.38424750021818</v>
      </c>
    </row>
    <row r="6" spans="1:8" x14ac:dyDescent="0.25">
      <c r="A6" t="s">
        <v>9</v>
      </c>
      <c r="B6" s="7">
        <f t="shared" ref="B6:D6" si="1">$E6</f>
        <v>0</v>
      </c>
      <c r="C6" s="7">
        <f t="shared" si="1"/>
        <v>0</v>
      </c>
      <c r="D6" s="7">
        <f t="shared" si="1"/>
        <v>0</v>
      </c>
      <c r="E6" s="7">
        <f>D2*('Data from BNVP'!J5/'Data from BNVP'!B4)</f>
        <v>0</v>
      </c>
      <c r="F6">
        <v>0</v>
      </c>
      <c r="G6">
        <v>0</v>
      </c>
      <c r="H6" s="7">
        <f>$E6</f>
        <v>0</v>
      </c>
    </row>
    <row r="7" spans="1:8" x14ac:dyDescent="0.25">
      <c r="A7" t="s">
        <v>10</v>
      </c>
      <c r="B7" s="7">
        <f>B2*('Data from BNVP'!L2/'Data from BNVP'!B2)</f>
        <v>2.8328822292404778</v>
      </c>
      <c r="C7">
        <v>0</v>
      </c>
      <c r="D7" s="7">
        <f>D2*('Data from BNVP'!L4/'Data from BNVP'!B4)</f>
        <v>1.9897625181570027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7"/>
  <sheetViews>
    <sheetView workbookViewId="0"/>
  </sheetViews>
  <sheetFormatPr baseColWidth="10" defaultColWidth="9.140625" defaultRowHeight="15" x14ac:dyDescent="0.25"/>
  <cols>
    <col min="1" max="1" width="20.710937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45" x14ac:dyDescent="0.25">
      <c r="A1" s="11" t="s">
        <v>37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35</v>
      </c>
      <c r="H1" s="6" t="s">
        <v>36</v>
      </c>
    </row>
    <row r="2" spans="1:8" x14ac:dyDescent="0.25">
      <c r="A2" t="s">
        <v>5</v>
      </c>
      <c r="B2" s="7">
        <f>'ECpV-psgr'!B2*('Data from BNVP'!C2/'Data from BNVP'!B2)</f>
        <v>8.3999999999999986</v>
      </c>
      <c r="C2" s="7">
        <f>'ECpV-psgr'!C2*('Data from BNVP'!C3/'Data from BNVP'!B3)</f>
        <v>5.9</v>
      </c>
      <c r="D2" s="7">
        <f>'ECpV-psgr'!D2*('Data from BNVP'!C4/'Data from BNVP'!B4)</f>
        <v>5.9</v>
      </c>
      <c r="E2" s="7">
        <f>'ECpV-psgr'!E2*('Data from BNVP'!C5/'Data from BNVP'!B5)</f>
        <v>5.9</v>
      </c>
      <c r="F2" s="7">
        <f>'ECpV-psgr'!F2*('Data from BNVP'!C6/'Data from BNVP'!B6)</f>
        <v>7.2074999999999996</v>
      </c>
      <c r="G2" s="7">
        <f>'ECpV-psgr'!G2*('Data from BNVP'!C7/'Data from BNVP'!B7)</f>
        <v>5.9</v>
      </c>
      <c r="H2" s="7">
        <f>F2</f>
        <v>7.2074999999999996</v>
      </c>
    </row>
    <row r="3" spans="1:8" x14ac:dyDescent="0.25">
      <c r="A3" t="s">
        <v>6</v>
      </c>
      <c r="B3" s="7">
        <f>'ECpV-psgr'!B2*('Data from BNVP'!E2/'Data from BNVP'!B2)</f>
        <v>26.574308858222281</v>
      </c>
      <c r="C3" s="7">
        <f>'ECpV-psgr'!C2*('Data from BNVP'!E3/'Data from BNVP'!B3)</f>
        <v>18.665288364703745</v>
      </c>
      <c r="D3" s="7">
        <f>'ECpV-psgr'!D2*('Data from BNVP'!E4/'Data from BNVP'!B4)</f>
        <v>27.402231854565073</v>
      </c>
      <c r="E3" s="7">
        <f>'ECpV-psgr'!E2*('Data from BNVP'!E5/'Data from BNVP'!B5)</f>
        <v>18.665288364703745</v>
      </c>
      <c r="F3" s="7">
        <f>'ECpV-psgr'!F2*('Data from BNVP'!E6/'Data from BNVP'!B6)</f>
        <v>0</v>
      </c>
      <c r="G3" s="7">
        <f>'ECpV-psgr'!G2*('Data from BNVP'!E7/'Data from BNVP'!B7)</f>
        <v>0</v>
      </c>
      <c r="H3" s="7">
        <f>F3</f>
        <v>0</v>
      </c>
    </row>
    <row r="4" spans="1:8" x14ac:dyDescent="0.25">
      <c r="A4" t="s">
        <v>7</v>
      </c>
      <c r="B4" s="7">
        <f t="shared" ref="B4:D6" si="0">$E4</f>
        <v>22995.78361835852</v>
      </c>
      <c r="C4" s="7">
        <f t="shared" si="0"/>
        <v>22995.78361835852</v>
      </c>
      <c r="D4" s="7">
        <f t="shared" si="0"/>
        <v>22995.78361835852</v>
      </c>
      <c r="E4" s="7">
        <f>'ECpV-psgr'!D2*('Data from BNVP'!G5/'Data from BNVP'!B4)</f>
        <v>22995.78361835852</v>
      </c>
      <c r="F4">
        <v>0</v>
      </c>
      <c r="G4">
        <v>0</v>
      </c>
      <c r="H4" s="7">
        <f>$E4</f>
        <v>22995.78361835852</v>
      </c>
    </row>
    <row r="5" spans="1:8" x14ac:dyDescent="0.25">
      <c r="A5" t="s">
        <v>8</v>
      </c>
      <c r="B5" s="7">
        <f t="shared" si="0"/>
        <v>515.38424750021818</v>
      </c>
      <c r="C5" s="7">
        <f t="shared" si="0"/>
        <v>515.38424750021818</v>
      </c>
      <c r="D5" s="7">
        <f t="shared" si="0"/>
        <v>515.38424750021818</v>
      </c>
      <c r="E5" s="7">
        <f>'ECpV-psgr'!D2*('Data from BNVP'!I5/'Data from BNVP'!B4)</f>
        <v>515.38424750021818</v>
      </c>
      <c r="F5">
        <v>0</v>
      </c>
      <c r="G5">
        <v>0</v>
      </c>
      <c r="H5" s="7">
        <f>$E5</f>
        <v>515.38424750021818</v>
      </c>
    </row>
    <row r="6" spans="1:8" x14ac:dyDescent="0.25">
      <c r="A6" t="s">
        <v>9</v>
      </c>
      <c r="B6" s="7">
        <f t="shared" si="0"/>
        <v>2061.5369900008727</v>
      </c>
      <c r="C6" s="7">
        <f t="shared" si="0"/>
        <v>2061.5369900008727</v>
      </c>
      <c r="D6" s="7">
        <f t="shared" si="0"/>
        <v>2061.5369900008727</v>
      </c>
      <c r="E6" s="7">
        <f>'ECpV-psgr'!D2*('Data from BNVP'!K5/'Data from BNVP'!B4)</f>
        <v>2061.5369900008727</v>
      </c>
      <c r="F6">
        <v>0</v>
      </c>
      <c r="G6">
        <v>0</v>
      </c>
      <c r="H6" s="7">
        <f>$E6</f>
        <v>2061.5369900008727</v>
      </c>
    </row>
    <row r="7" spans="1:8" x14ac:dyDescent="0.25">
      <c r="A7" t="s">
        <v>10</v>
      </c>
      <c r="B7" s="9">
        <v>0</v>
      </c>
      <c r="C7">
        <v>0</v>
      </c>
      <c r="D7" s="9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About</vt:lpstr>
      <vt:lpstr>Calculation BEV-PHEV</vt:lpstr>
      <vt:lpstr>Data from BNVP</vt:lpstr>
      <vt:lpstr>ECpV-psgr</vt:lpstr>
      <vt:lpstr>ECpV-frgt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Murielle Gagnebin</cp:lastModifiedBy>
  <dcterms:created xsi:type="dcterms:W3CDTF">2017-07-06T22:00:06Z</dcterms:created>
  <dcterms:modified xsi:type="dcterms:W3CDTF">2020-06-03T20:20:45Z</dcterms:modified>
</cp:coreProperties>
</file>