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bldgs\BDESC\"/>
    </mc:Choice>
  </mc:AlternateContent>
  <xr:revisionPtr revIDLastSave="0" documentId="13_ncr:1_{B6E7923C-9888-4571-BA42-DAB3CDA62BCA}" xr6:coauthVersionLast="47" xr6:coauthVersionMax="47" xr10:uidLastSave="{00000000-0000-0000-0000-000000000000}"/>
  <bookViews>
    <workbookView xWindow="30510" yWindow="1710" windowWidth="24555" windowHeight="15300" xr2:uid="{018189C1-0CD4-4228-8640-AB6E9BB2D151}"/>
  </bookViews>
  <sheets>
    <sheet name="About" sheetId="1" r:id="rId1"/>
    <sheet name="Raw data" sheetId="2" r:id="rId2"/>
    <sheet name="BDESC-urban-residential" sheetId="8" r:id="rId3"/>
    <sheet name="BDESC-rural-residential" sheetId="9" r:id="rId4"/>
    <sheet name="BDESC-commercial" sheetId="10" r:id="rId5"/>
  </sheets>
  <definedNames>
    <definedName name="billion_kw_to_MW">#REF!</definedName>
    <definedName name="gigwatt_to_megawatt">#REF!</definedName>
    <definedName name="Percent_rural">#REF!</definedName>
    <definedName name="Percent_Urba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10" l="1"/>
  <c r="AA8" i="10"/>
  <c r="V8" i="10"/>
  <c r="U8" i="10" s="1"/>
  <c r="Q8" i="10"/>
  <c r="O8" i="10" s="1"/>
  <c r="L8" i="10"/>
  <c r="I8" i="10" s="1"/>
  <c r="G8" i="10"/>
  <c r="D8" i="10"/>
  <c r="C8" i="10"/>
  <c r="B8" i="10"/>
  <c r="P8" i="10"/>
  <c r="AF8" i="8"/>
  <c r="AA8" i="8"/>
  <c r="Y8" i="8" s="1"/>
  <c r="V8" i="8"/>
  <c r="Q8" i="8"/>
  <c r="L8" i="8"/>
  <c r="G8" i="8"/>
  <c r="E8" i="8" s="1"/>
  <c r="D8" i="8"/>
  <c r="C8" i="8"/>
  <c r="B8" i="8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B26" i="2"/>
  <c r="B27" i="2"/>
  <c r="C10" i="2"/>
  <c r="C9" i="2"/>
  <c r="D33" i="2"/>
  <c r="E33" i="2" s="1"/>
  <c r="F33" i="2" s="1"/>
  <c r="G33" i="2" s="1"/>
  <c r="H33" i="2" s="1"/>
  <c r="I33" i="2" s="1"/>
  <c r="J33" i="2" s="1"/>
  <c r="B21" i="2"/>
  <c r="AE8" i="10" l="1"/>
  <c r="X8" i="10"/>
  <c r="K8" i="10"/>
  <c r="H8" i="10"/>
  <c r="J8" i="10"/>
  <c r="F8" i="10"/>
  <c r="E8" i="10"/>
  <c r="Y8" i="10"/>
  <c r="R8" i="10"/>
  <c r="Z8" i="10"/>
  <c r="T8" i="10"/>
  <c r="AB8" i="10"/>
  <c r="S8" i="10"/>
  <c r="M8" i="10"/>
  <c r="AC8" i="10"/>
  <c r="N8" i="10"/>
  <c r="AD8" i="10"/>
  <c r="W8" i="10"/>
  <c r="AB8" i="8"/>
  <c r="Z8" i="8"/>
  <c r="X8" i="8"/>
  <c r="W8" i="8"/>
  <c r="R8" i="8"/>
  <c r="S8" i="8"/>
  <c r="K8" i="8"/>
  <c r="J8" i="8"/>
  <c r="I8" i="8"/>
  <c r="H8" i="8"/>
  <c r="N8" i="8"/>
  <c r="F8" i="8"/>
  <c r="AC8" i="8"/>
  <c r="U8" i="8"/>
  <c r="M8" i="8"/>
  <c r="P8" i="8"/>
  <c r="AE8" i="8"/>
  <c r="O8" i="8"/>
  <c r="AD8" i="8"/>
  <c r="T8" i="8"/>
  <c r="G25" i="2"/>
  <c r="H25" i="2"/>
  <c r="I25" i="2"/>
  <c r="J25" i="2"/>
  <c r="J24" i="2"/>
  <c r="J38" i="2" s="1"/>
  <c r="I24" i="2"/>
  <c r="I38" i="2" s="1"/>
  <c r="H24" i="2"/>
  <c r="H38" i="2" s="1"/>
  <c r="G24" i="2"/>
  <c r="G38" i="2" s="1"/>
  <c r="F25" i="2"/>
  <c r="F24" i="2"/>
  <c r="F38" i="2" s="1"/>
  <c r="E25" i="2"/>
  <c r="E24" i="2"/>
  <c r="E38" i="2" s="1"/>
  <c r="D25" i="2"/>
  <c r="D24" i="2"/>
  <c r="D38" i="2" s="1"/>
  <c r="C7" i="2"/>
  <c r="C6" i="2"/>
  <c r="B6" i="2" s="1"/>
  <c r="B24" i="2" s="1"/>
  <c r="B38" i="2" s="1"/>
  <c r="D39" i="2" l="1"/>
  <c r="E39" i="2"/>
  <c r="E40" i="2" s="1"/>
  <c r="F39" i="2"/>
  <c r="F40" i="2" s="1"/>
  <c r="J39" i="2"/>
  <c r="J40" i="2" s="1"/>
  <c r="I39" i="2"/>
  <c r="H39" i="2"/>
  <c r="H40" i="2" s="1"/>
  <c r="G39" i="2"/>
  <c r="G40" i="2" s="1"/>
  <c r="I40" i="2"/>
  <c r="C25" i="2"/>
  <c r="B7" i="2"/>
  <c r="B25" i="2" s="1"/>
  <c r="C24" i="2"/>
  <c r="C38" i="2" s="1"/>
  <c r="D40" i="2"/>
  <c r="C39" i="2" l="1"/>
  <c r="C40" i="2" s="1"/>
  <c r="B39" i="2"/>
  <c r="B40" i="2"/>
</calcChain>
</file>

<file path=xl/sharedStrings.xml><?xml version="1.0" encoding="utf-8"?>
<sst xmlns="http://schemas.openxmlformats.org/spreadsheetml/2006/main" count="124" uniqueCount="71">
  <si>
    <t>BDEQ BAU Distributed Electricity Source Capacity</t>
  </si>
  <si>
    <t>Sources:</t>
  </si>
  <si>
    <t>Split between solar rooftop PV and utility scale PV</t>
  </si>
  <si>
    <t>Solar Power europe : EU Market Outlook 2023-2026, part 1.3, p.29</t>
  </si>
  <si>
    <t>Historical capacities for wind and solar</t>
  </si>
  <si>
    <t>IRENA Renewable Energy Statistics 2023</t>
  </si>
  <si>
    <t>Historical capacities</t>
  </si>
  <si>
    <t>ENTSO-E Statistical Factsheets 2018, 2021 and 2022</t>
  </si>
  <si>
    <t>Forecast capacities</t>
  </si>
  <si>
    <t>BPMCCS</t>
  </si>
  <si>
    <t xml:space="preserve">Notes: </t>
  </si>
  <si>
    <t>TOTAL INFORMATION FOR BDESC IS IN</t>
  </si>
  <si>
    <t>BDESC-urban-residential</t>
  </si>
  <si>
    <t>Split between Utility Scale and Rooftop PV</t>
  </si>
  <si>
    <t>Source : Solar Power europe : EU Market Outlook 2023-2026, part 1.3, p.29</t>
  </si>
  <si>
    <t>Capacity</t>
  </si>
  <si>
    <t>% split</t>
  </si>
  <si>
    <t xml:space="preserve">Utility Scale solar </t>
  </si>
  <si>
    <t>Rooftop solar</t>
  </si>
  <si>
    <t>Intrapolated</t>
  </si>
  <si>
    <r>
      <rPr>
        <u/>
        <sz val="11"/>
        <color theme="1"/>
        <rFont val="Calibri"/>
        <family val="2"/>
        <scheme val="minor"/>
      </rPr>
      <t>Assumption 1</t>
    </r>
    <r>
      <rPr>
        <sz val="11"/>
        <color theme="1"/>
        <rFont val="Calibri"/>
        <family val="2"/>
        <scheme val="minor"/>
      </rPr>
      <t>: between 2020 and 2022, the split between rooftop and utility scale remains constant</t>
    </r>
  </si>
  <si>
    <r>
      <rPr>
        <u/>
        <sz val="11"/>
        <color theme="1"/>
        <rFont val="Calibri"/>
        <family val="2"/>
        <scheme val="minor"/>
      </rPr>
      <t>Assumption 2</t>
    </r>
    <r>
      <rPr>
        <sz val="11"/>
        <color theme="1"/>
        <rFont val="Calibri"/>
        <family val="2"/>
        <scheme val="minor"/>
      </rPr>
      <t>: after 2026, the split between rooftop and utility scale remains constant</t>
    </r>
  </si>
  <si>
    <t>Capacity (MW)</t>
  </si>
  <si>
    <t>Solar PV tot</t>
  </si>
  <si>
    <t xml:space="preserve">Solar thermal </t>
  </si>
  <si>
    <t xml:space="preserve">Solar PV + thermal </t>
  </si>
  <si>
    <t>Offshore wind</t>
  </si>
  <si>
    <t>Onshore wind</t>
  </si>
  <si>
    <t xml:space="preserve">Solar utility scale </t>
  </si>
  <si>
    <t>Solar rooftop</t>
  </si>
  <si>
    <t>IRENA</t>
  </si>
  <si>
    <t>ENTSO-E Statistical Factsheet</t>
  </si>
  <si>
    <t xml:space="preserve">Load factor </t>
  </si>
  <si>
    <t>Mean</t>
  </si>
  <si>
    <t>Solar PV + thermal</t>
  </si>
  <si>
    <t xml:space="preserve">We assume the same load for solar PV and solar thermal </t>
  </si>
  <si>
    <t>We assume the same load for utility scale and distributed PV. We take the 2021 load in 2020</t>
  </si>
  <si>
    <t>Energy (MWh)</t>
  </si>
  <si>
    <t>Solar Utility scale</t>
  </si>
  <si>
    <t>MW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</si>
  <si>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</si>
  <si>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</si>
  <si>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</si>
  <si>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</si>
  <si>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</si>
  <si>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</si>
  <si>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</si>
  <si>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</si>
  <si>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</si>
  <si>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</si>
  <si>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</si>
  <si>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</si>
  <si>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</si>
  <si>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</si>
  <si>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</si>
  <si>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</si>
  <si>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</si>
  <si>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</si>
  <si>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</si>
  <si>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</si>
  <si>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</si>
  <si>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</si>
  <si>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</si>
  <si>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</si>
  <si>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Home rooftop</t>
  </si>
  <si>
    <t>Commercial &amp; Industrial rooftop</t>
  </si>
  <si>
    <t>home rooftop</t>
  </si>
  <si>
    <t>commercial &amp; industrial rooftop</t>
  </si>
  <si>
    <t>Split between home &amp; commercial rooftops</t>
  </si>
  <si>
    <t>Solar Power europe: EU Rooftop Solar Standard alone could solar power 56 million homes</t>
  </si>
  <si>
    <t>https://www.solarpowereurope.org/press-releases/eu-rooftop-solar-standard-alone-could-solar-power-56-million-homes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</si>
</sst>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E+00"/>
    <numFmt numFmtId="168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Protection="0">
      <alignment wrapText="1"/>
    </xf>
    <xf numFmtId="0" fontId="23" fillId="0" borderId="0" applyNumberFormat="0" applyProtection="0">
      <alignment horizontal="left"/>
    </xf>
    <xf numFmtId="0" fontId="22" fillId="0" borderId="19" applyNumberFormat="0" applyProtection="0">
      <alignment wrapText="1"/>
    </xf>
    <xf numFmtId="0" fontId="21" fillId="0" borderId="20" applyNumberFormat="0" applyFont="0" applyProtection="0">
      <alignment wrapText="1"/>
    </xf>
    <xf numFmtId="0" fontId="21" fillId="0" borderId="21" applyNumberFormat="0" applyProtection="0">
      <alignment wrapText="1"/>
    </xf>
    <xf numFmtId="0" fontId="21" fillId="0" borderId="0"/>
    <xf numFmtId="9" fontId="1" fillId="0" borderId="0" applyFont="0" applyFill="0" applyBorder="0" applyAlignment="0" applyProtection="0"/>
    <xf numFmtId="0" fontId="24" fillId="0" borderId="22" applyNumberFormat="0" applyProtection="0">
      <alignment horizontal="left" wrapText="1"/>
    </xf>
    <xf numFmtId="164" fontId="1" fillId="0" borderId="0" applyFont="0" applyFill="0" applyBorder="0" applyAlignment="0" applyProtection="0"/>
    <xf numFmtId="0" fontId="25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0" xfId="0" applyFill="1"/>
    <xf numFmtId="0" fontId="15" fillId="33" borderId="0" xfId="0" applyFont="1" applyFill="1"/>
    <xf numFmtId="0" fontId="18" fillId="33" borderId="0" xfId="0" applyFont="1" applyFill="1"/>
    <xf numFmtId="0" fontId="15" fillId="34" borderId="0" xfId="0" applyFont="1" applyFill="1"/>
    <xf numFmtId="0" fontId="0" fillId="34" borderId="0" xfId="0" applyFill="1"/>
    <xf numFmtId="0" fontId="19" fillId="0" borderId="0" xfId="36"/>
    <xf numFmtId="0" fontId="15" fillId="0" borderId="0" xfId="0" applyFont="1"/>
    <xf numFmtId="0" fontId="0" fillId="35" borderId="0" xfId="0" applyFill="1"/>
    <xf numFmtId="0" fontId="0" fillId="36" borderId="0" xfId="0" applyFill="1"/>
    <xf numFmtId="9" fontId="0" fillId="0" borderId="0" xfId="1" applyFont="1"/>
    <xf numFmtId="9" fontId="0" fillId="0" borderId="0" xfId="0" applyNumberFormat="1"/>
    <xf numFmtId="0" fontId="15" fillId="0" borderId="10" xfId="0" applyFont="1" applyBorder="1"/>
    <xf numFmtId="0" fontId="15" fillId="37" borderId="11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15" xfId="0" applyFont="1" applyBorder="1"/>
    <xf numFmtId="0" fontId="0" fillId="0" borderId="16" xfId="0" applyBorder="1"/>
    <xf numFmtId="0" fontId="15" fillId="0" borderId="13" xfId="0" applyFont="1" applyBorder="1"/>
    <xf numFmtId="1" fontId="0" fillId="0" borderId="0" xfId="0" applyNumberFormat="1"/>
    <xf numFmtId="1" fontId="0" fillId="0" borderId="14" xfId="0" applyNumberFormat="1" applyBorder="1"/>
    <xf numFmtId="0" fontId="0" fillId="38" borderId="0" xfId="0" applyFill="1"/>
    <xf numFmtId="1" fontId="0" fillId="0" borderId="16" xfId="0" applyNumberFormat="1" applyBorder="1"/>
    <xf numFmtId="1" fontId="0" fillId="0" borderId="17" xfId="0" applyNumberFormat="1" applyBorder="1"/>
    <xf numFmtId="0" fontId="17" fillId="0" borderId="0" xfId="0" applyFont="1"/>
    <xf numFmtId="0" fontId="0" fillId="39" borderId="0" xfId="0" applyFill="1"/>
    <xf numFmtId="0" fontId="13" fillId="0" borderId="0" xfId="0" applyFont="1"/>
    <xf numFmtId="0" fontId="20" fillId="37" borderId="0" xfId="0" applyFont="1" applyFill="1"/>
    <xf numFmtId="0" fontId="20" fillId="38" borderId="0" xfId="0" applyFont="1" applyFill="1"/>
    <xf numFmtId="0" fontId="0" fillId="0" borderId="14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27" fillId="0" borderId="0" xfId="0" applyFont="1"/>
    <xf numFmtId="0" fontId="0" fillId="33" borderId="23" xfId="0" applyFill="1" applyBorder="1"/>
    <xf numFmtId="0" fontId="0" fillId="0" borderId="24" xfId="0" applyBorder="1"/>
    <xf numFmtId="0" fontId="19" fillId="33" borderId="0" xfId="54" applyFill="1"/>
    <xf numFmtId="0" fontId="27" fillId="33" borderId="0" xfId="0" applyFont="1" applyFill="1"/>
    <xf numFmtId="0" fontId="18" fillId="0" borderId="0" xfId="0" applyFont="1" applyAlignment="1">
      <alignment vertical="center"/>
    </xf>
    <xf numFmtId="165" fontId="0" fillId="0" borderId="0" xfId="0" applyNumberFormat="1"/>
    <xf numFmtId="11" fontId="0" fillId="0" borderId="0" xfId="0" applyNumberFormat="1"/>
    <xf numFmtId="0" fontId="28" fillId="0" borderId="0" xfId="0" applyFont="1"/>
    <xf numFmtId="168" fontId="0" fillId="0" borderId="0" xfId="0" applyNumberFormat="1"/>
    <xf numFmtId="0" fontId="19" fillId="33" borderId="0" xfId="36" applyFill="1"/>
    <xf numFmtId="168" fontId="15" fillId="0" borderId="0" xfId="0" applyNumberFormat="1" applyFont="1"/>
  </cellXfs>
  <cellStyles count="5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48" xr:uid="{5A3B4FDA-E67F-40FF-990E-A44B6151E03C}"/>
    <cellStyle name="60% - Accent2 2" xfId="49" xr:uid="{A71AC128-8842-4C18-B1EF-96DAD3451589}"/>
    <cellStyle name="60% - Accent3 2" xfId="50" xr:uid="{E79D419D-A71A-49C5-842C-A152DA9927BF}"/>
    <cellStyle name="60% - Accent4 2" xfId="51" xr:uid="{1A78F7A0-B30C-4A38-BEA1-25996A8E799D}"/>
    <cellStyle name="60% - Accent5 2" xfId="52" xr:uid="{2667F50A-722B-4003-90C5-BBD3B96B7747}"/>
    <cellStyle name="60% - Accent6 2" xfId="53" xr:uid="{8DA4C98E-3DA2-471D-8703-6842FABAC997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Body: normal cell" xfId="41" xr:uid="{9D1BB1B1-EDB1-4C65-BC16-A9BE370D87D3}"/>
    <cellStyle name="Calculation" xfId="11" builtinId="22" customBuiltin="1"/>
    <cellStyle name="Check Cell" xfId="13" builtinId="23" customBuiltin="1"/>
    <cellStyle name="Explanatory Text" xfId="16" builtinId="53" customBuiltin="1"/>
    <cellStyle name="Font: Calibri, 9pt regular" xfId="37" xr:uid="{8EFF273C-2101-451C-AAF6-1DA4AC43FF61}"/>
    <cellStyle name="Footnotes: top row" xfId="42" xr:uid="{B35B7F86-F093-4913-BE2A-D79DBBEC481D}"/>
    <cellStyle name="Good" xfId="7" builtinId="26" customBuiltin="1"/>
    <cellStyle name="Header: bottom row" xfId="38" xr:uid="{4416516D-9C7A-4038-9B2B-E9A2DD5903E3}"/>
    <cellStyle name="Header: top rows" xfId="45" xr:uid="{CB3C8433-B878-47AC-B5F1-C214A8CA714F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6" builtinId="8"/>
    <cellStyle name="Input" xfId="9" builtinId="20" customBuiltin="1"/>
    <cellStyle name="Lien hypertexte 2" xfId="54" xr:uid="{FDB5B839-CE57-45C5-B95A-C2BE6880FC4E}"/>
    <cellStyle name="Linked Cell" xfId="12" builtinId="24" customBuiltin="1"/>
    <cellStyle name="Milliers 2" xfId="46" xr:uid="{C657E717-A6FA-4A7F-8DE6-D8EC911D8D92}"/>
    <cellStyle name="Neutral 2" xfId="47" xr:uid="{0B77152B-B75D-4A63-AD1B-788E4058FFED}"/>
    <cellStyle name="Normal" xfId="0" builtinId="0"/>
    <cellStyle name="Normal 2" xfId="43" xr:uid="{1D77C59C-DA7D-41A1-B09E-9941415B8553}"/>
    <cellStyle name="Note" xfId="15" builtinId="10" customBuiltin="1"/>
    <cellStyle name="Output" xfId="10" builtinId="21" customBuiltin="1"/>
    <cellStyle name="Parent row" xfId="40" xr:uid="{3A5E9224-36E2-4FA0-9AD9-C94077737E1D}"/>
    <cellStyle name="Percent" xfId="1" builtinId="5"/>
    <cellStyle name="Pourcentage 2" xfId="44" xr:uid="{39B0F964-4A8F-468F-9D3C-27F51DF316C7}"/>
    <cellStyle name="Table title" xfId="39" xr:uid="{5CCE4153-C622-4138-97F3-2563ED2DD390}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142142</xdr:rowOff>
    </xdr:from>
    <xdr:to>
      <xdr:col>2</xdr:col>
      <xdr:colOff>1266825</xdr:colOff>
      <xdr:row>6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138D1-841D-490C-B920-1743B2EE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50" y="326292"/>
          <a:ext cx="2025650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182928</xdr:colOff>
      <xdr:row>0</xdr:row>
      <xdr:rowOff>57150</xdr:rowOff>
    </xdr:from>
    <xdr:to>
      <xdr:col>8</xdr:col>
      <xdr:colOff>406995</xdr:colOff>
      <xdr:row>7</xdr:row>
      <xdr:rowOff>78105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B1290F8-242D-49B8-8E80-EDCFE8CF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928" y="57150"/>
          <a:ext cx="3275242" cy="1310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pi.solarpowereurope.org/uploads/5222_SPE_EMO_2022_full_report_ver_04_b23f096ef5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olarpowereurope.org/press-releases/eu-rooftop-solar-standard-alone-could-solar-power-56-million-hom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B6E5-3AAE-4BB5-A9E2-A69A34ECA6F1}">
  <dimension ref="B10:D23"/>
  <sheetViews>
    <sheetView tabSelected="1" workbookViewId="0">
      <selection activeCell="C19" sqref="C19"/>
    </sheetView>
  </sheetViews>
  <sheetFormatPr defaultColWidth="10.81640625" defaultRowHeight="14.5" x14ac:dyDescent="0.35"/>
  <cols>
    <col min="1" max="2" width="10.81640625" style="1"/>
    <col min="3" max="3" width="44" style="1" bestFit="1" customWidth="1"/>
    <col min="4" max="16384" width="10.81640625" style="1"/>
  </cols>
  <sheetData>
    <row r="10" spans="2:4" x14ac:dyDescent="0.35">
      <c r="B10" s="2"/>
    </row>
    <row r="11" spans="2:4" x14ac:dyDescent="0.35">
      <c r="B11" s="2" t="s">
        <v>0</v>
      </c>
    </row>
    <row r="13" spans="2:4" x14ac:dyDescent="0.35">
      <c r="B13" s="2" t="s">
        <v>1</v>
      </c>
      <c r="C13" s="2" t="s">
        <v>2</v>
      </c>
      <c r="D13" s="6" t="s">
        <v>3</v>
      </c>
    </row>
    <row r="14" spans="2:4" x14ac:dyDescent="0.35">
      <c r="C14" s="2" t="s">
        <v>4</v>
      </c>
      <c r="D14" s="37" t="s">
        <v>5</v>
      </c>
    </row>
    <row r="15" spans="2:4" x14ac:dyDescent="0.35">
      <c r="C15" s="2" t="s">
        <v>6</v>
      </c>
      <c r="D15" s="37" t="s">
        <v>7</v>
      </c>
    </row>
    <row r="16" spans="2:4" x14ac:dyDescent="0.35">
      <c r="C16" s="2" t="s">
        <v>8</v>
      </c>
      <c r="D16" s="1" t="s">
        <v>9</v>
      </c>
    </row>
    <row r="17" spans="2:4" x14ac:dyDescent="0.35">
      <c r="C17" s="2" t="s">
        <v>68</v>
      </c>
      <c r="D17" s="44" t="s">
        <v>69</v>
      </c>
    </row>
    <row r="18" spans="2:4" x14ac:dyDescent="0.35">
      <c r="C18" s="2"/>
    </row>
    <row r="19" spans="2:4" x14ac:dyDescent="0.35">
      <c r="B19" s="2" t="s">
        <v>10</v>
      </c>
    </row>
    <row r="21" spans="2:4" x14ac:dyDescent="0.35">
      <c r="B21" s="38"/>
    </row>
    <row r="22" spans="2:4" x14ac:dyDescent="0.35">
      <c r="C22" s="3"/>
    </row>
    <row r="23" spans="2:4" x14ac:dyDescent="0.35">
      <c r="B23" s="3"/>
      <c r="C23" s="3" t="s">
        <v>11</v>
      </c>
      <c r="D23" s="1" t="s">
        <v>12</v>
      </c>
    </row>
  </sheetData>
  <hyperlinks>
    <hyperlink ref="D13" r:id="rId1" display="Source : Solar Power europe : Global Market Outlook 2023-2027, figure 21.1" xr:uid="{970C4275-1DF1-4C9C-8780-AC7E2338970A}"/>
    <hyperlink ref="D14" r:id="rId2" xr:uid="{89C2EB55-9D18-4EB5-86FB-F0E1711AB597}"/>
    <hyperlink ref="D15" r:id="rId3" display="ENTSOE Statistical Factsheets 2018, 2021 and 2022" xr:uid="{B6CEE78D-E37F-4107-8CF7-EA8199B6453F}"/>
    <hyperlink ref="D17" r:id="rId4" xr:uid="{DF4A4DBC-A58B-4B49-AD50-B6F951953422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0363-802D-49C5-A324-7CE370994BC0}">
  <dimension ref="A1:L40"/>
  <sheetViews>
    <sheetView zoomScale="70" zoomScaleNormal="70" workbookViewId="0">
      <selection activeCell="B26" sqref="B26:J27"/>
    </sheetView>
  </sheetViews>
  <sheetFormatPr defaultColWidth="11.453125" defaultRowHeight="14.5" x14ac:dyDescent="0.35"/>
  <cols>
    <col min="1" max="1" width="41.54296875" customWidth="1"/>
    <col min="2" max="2" width="17.81640625" customWidth="1"/>
    <col min="3" max="3" width="14.1796875" bestFit="1" customWidth="1"/>
    <col min="4" max="4" width="11.81640625" bestFit="1" customWidth="1"/>
    <col min="5" max="6" width="14.1796875" bestFit="1" customWidth="1"/>
  </cols>
  <sheetData>
    <row r="1" spans="1:12" x14ac:dyDescent="0.35">
      <c r="A1" s="4" t="s">
        <v>13</v>
      </c>
      <c r="B1" s="4"/>
      <c r="C1" s="5"/>
    </row>
    <row r="2" spans="1:12" x14ac:dyDescent="0.35">
      <c r="A2" s="6" t="s">
        <v>14</v>
      </c>
      <c r="B2" s="6"/>
    </row>
    <row r="4" spans="1:12" x14ac:dyDescent="0.35">
      <c r="A4" t="s">
        <v>15</v>
      </c>
    </row>
    <row r="5" spans="1:12" x14ac:dyDescent="0.35">
      <c r="A5" s="7" t="s">
        <v>16</v>
      </c>
      <c r="B5" s="25">
        <v>2020</v>
      </c>
      <c r="C5" s="25">
        <v>2021</v>
      </c>
      <c r="D5" s="5">
        <v>2022</v>
      </c>
      <c r="E5" s="8">
        <v>2023</v>
      </c>
      <c r="F5" s="8">
        <v>2024</v>
      </c>
      <c r="G5" s="8">
        <v>2025</v>
      </c>
      <c r="H5" s="5">
        <v>2026</v>
      </c>
      <c r="I5" s="9">
        <v>2030</v>
      </c>
      <c r="J5" s="9">
        <v>2035</v>
      </c>
      <c r="K5" s="9">
        <v>2040</v>
      </c>
      <c r="L5" s="9">
        <v>2050</v>
      </c>
    </row>
    <row r="6" spans="1:12" x14ac:dyDescent="0.35">
      <c r="A6" t="s">
        <v>17</v>
      </c>
      <c r="B6" s="11">
        <f>C6</f>
        <v>0.34</v>
      </c>
      <c r="C6" s="11">
        <f>D6</f>
        <v>0.34</v>
      </c>
      <c r="D6" s="10">
        <v>0.34</v>
      </c>
      <c r="E6" s="10">
        <v>0.35750000000000004</v>
      </c>
      <c r="F6" s="10">
        <v>0.375</v>
      </c>
      <c r="G6" s="10">
        <v>0.39249999999999996</v>
      </c>
      <c r="H6" s="11">
        <v>0.41</v>
      </c>
      <c r="I6" s="11">
        <v>0.41</v>
      </c>
      <c r="J6" s="11">
        <v>0.41</v>
      </c>
      <c r="K6" s="11">
        <v>0.41</v>
      </c>
      <c r="L6" s="11">
        <v>0.41</v>
      </c>
    </row>
    <row r="7" spans="1:12" x14ac:dyDescent="0.35">
      <c r="A7" t="s">
        <v>18</v>
      </c>
      <c r="B7" s="11">
        <f>C7</f>
        <v>0.66</v>
      </c>
      <c r="C7" s="11">
        <f>D7</f>
        <v>0.66</v>
      </c>
      <c r="D7" s="10">
        <v>0.66</v>
      </c>
      <c r="E7" s="10">
        <v>0.64250000000000007</v>
      </c>
      <c r="F7" s="10">
        <v>0.625</v>
      </c>
      <c r="G7" s="10">
        <v>0.60749999999999993</v>
      </c>
      <c r="H7" s="11">
        <v>0.59</v>
      </c>
      <c r="I7" s="11">
        <v>0.59</v>
      </c>
      <c r="J7" s="11">
        <v>0.59</v>
      </c>
      <c r="K7" s="11">
        <v>0.59</v>
      </c>
      <c r="L7" s="11">
        <v>0.59</v>
      </c>
    </row>
    <row r="8" spans="1:12" x14ac:dyDescent="0.35">
      <c r="B8" s="11"/>
      <c r="C8" s="11"/>
      <c r="D8" s="10"/>
      <c r="E8" s="10"/>
      <c r="F8" s="10"/>
      <c r="G8" s="10"/>
      <c r="H8" s="11"/>
      <c r="I8" s="11"/>
      <c r="J8" s="11"/>
      <c r="K8" s="11"/>
      <c r="L8" s="11"/>
    </row>
    <row r="9" spans="1:12" x14ac:dyDescent="0.35">
      <c r="A9" t="s">
        <v>66</v>
      </c>
      <c r="B9">
        <v>68.8</v>
      </c>
      <c r="C9" s="45">
        <f>B9/SUM(B9:B10)</f>
        <v>0.39631336405529954</v>
      </c>
      <c r="D9" s="10"/>
      <c r="E9" s="10"/>
      <c r="F9" s="10"/>
      <c r="G9" s="10"/>
      <c r="H9" s="11"/>
      <c r="I9" s="11"/>
      <c r="J9" s="11"/>
      <c r="K9" s="11"/>
      <c r="L9" s="11"/>
    </row>
    <row r="10" spans="1:12" x14ac:dyDescent="0.35">
      <c r="A10" t="s">
        <v>67</v>
      </c>
      <c r="B10">
        <v>104.8</v>
      </c>
      <c r="C10" s="45">
        <f>B10/SUM(B9:B10)</f>
        <v>0.60368663594470051</v>
      </c>
      <c r="D10" s="10"/>
      <c r="E10" s="10"/>
      <c r="F10" s="10"/>
      <c r="G10" s="10"/>
      <c r="H10" s="11"/>
      <c r="I10" s="11"/>
      <c r="J10" s="11"/>
      <c r="K10" s="11"/>
      <c r="L10" s="11"/>
    </row>
    <row r="11" spans="1:12" x14ac:dyDescent="0.35">
      <c r="A11" s="24" t="s">
        <v>70</v>
      </c>
      <c r="C11" s="43"/>
      <c r="D11" s="10"/>
      <c r="E11" s="10"/>
      <c r="F11" s="10"/>
      <c r="G11" s="10"/>
      <c r="H11" s="11"/>
      <c r="I11" s="11"/>
      <c r="J11" s="11"/>
      <c r="K11" s="11"/>
      <c r="L11" s="11"/>
    </row>
    <row r="13" spans="1:12" x14ac:dyDescent="0.35">
      <c r="A13" s="8" t="s">
        <v>19</v>
      </c>
      <c r="B13" s="8"/>
    </row>
    <row r="14" spans="1:12" x14ac:dyDescent="0.35">
      <c r="A14" s="9" t="s">
        <v>20</v>
      </c>
      <c r="B14" s="9"/>
    </row>
    <row r="15" spans="1:12" x14ac:dyDescent="0.35">
      <c r="A15" s="9" t="s">
        <v>21</v>
      </c>
      <c r="B15" s="9"/>
    </row>
    <row r="17" spans="1:12" ht="15" thickBot="1" x14ac:dyDescent="0.4">
      <c r="A17" s="7" t="s">
        <v>9</v>
      </c>
    </row>
    <row r="18" spans="1:12" x14ac:dyDescent="0.35">
      <c r="A18" s="12" t="s">
        <v>22</v>
      </c>
      <c r="B18" s="13">
        <v>2020</v>
      </c>
      <c r="C18" s="13">
        <v>2021</v>
      </c>
      <c r="D18" s="13">
        <v>2022</v>
      </c>
      <c r="E18" s="14">
        <v>2025</v>
      </c>
      <c r="F18" s="14">
        <v>2030</v>
      </c>
      <c r="G18" s="14">
        <v>2035</v>
      </c>
      <c r="H18" s="14">
        <v>2040</v>
      </c>
      <c r="I18" s="14">
        <v>2045</v>
      </c>
      <c r="J18" s="15">
        <v>2050</v>
      </c>
    </row>
    <row r="19" spans="1:12" x14ac:dyDescent="0.35">
      <c r="A19" s="18" t="s">
        <v>23</v>
      </c>
      <c r="B19">
        <v>136620</v>
      </c>
      <c r="C19">
        <v>162354</v>
      </c>
      <c r="D19">
        <v>198326</v>
      </c>
      <c r="E19" s="19">
        <v>253217</v>
      </c>
      <c r="F19" s="19">
        <v>344702</v>
      </c>
      <c r="G19" s="19">
        <v>436187</v>
      </c>
      <c r="H19" s="19">
        <v>527672</v>
      </c>
      <c r="I19" s="19">
        <v>619157</v>
      </c>
      <c r="J19" s="20">
        <v>710642</v>
      </c>
    </row>
    <row r="20" spans="1:12" x14ac:dyDescent="0.35">
      <c r="A20" s="18" t="s">
        <v>24</v>
      </c>
      <c r="B20">
        <v>2321</v>
      </c>
      <c r="C20">
        <v>2321</v>
      </c>
      <c r="D20">
        <v>2321</v>
      </c>
      <c r="E20">
        <v>2321</v>
      </c>
      <c r="F20">
        <v>2321</v>
      </c>
      <c r="G20">
        <v>2321</v>
      </c>
      <c r="H20">
        <v>2321</v>
      </c>
      <c r="I20">
        <v>2321</v>
      </c>
      <c r="J20" s="29">
        <v>2321</v>
      </c>
    </row>
    <row r="21" spans="1:12" x14ac:dyDescent="0.35">
      <c r="A21" s="18" t="s">
        <v>25</v>
      </c>
      <c r="B21">
        <f>B19+B20</f>
        <v>138941</v>
      </c>
      <c r="C21">
        <v>164675</v>
      </c>
      <c r="D21">
        <v>200647</v>
      </c>
      <c r="E21" s="19">
        <v>255538</v>
      </c>
      <c r="F21" s="19">
        <v>347023</v>
      </c>
      <c r="G21" s="19">
        <v>438508</v>
      </c>
      <c r="H21" s="19">
        <v>529993</v>
      </c>
      <c r="I21" s="19">
        <v>621478</v>
      </c>
      <c r="J21" s="20">
        <v>712963</v>
      </c>
    </row>
    <row r="22" spans="1:12" x14ac:dyDescent="0.35">
      <c r="A22" s="18" t="s">
        <v>26</v>
      </c>
      <c r="B22">
        <v>14542</v>
      </c>
      <c r="C22">
        <v>15137</v>
      </c>
      <c r="D22">
        <v>16749</v>
      </c>
      <c r="E22" s="19">
        <v>24120</v>
      </c>
      <c r="F22" s="19">
        <v>36405</v>
      </c>
      <c r="G22" s="19">
        <v>48690</v>
      </c>
      <c r="H22" s="19">
        <v>60975</v>
      </c>
      <c r="I22" s="19">
        <v>73260</v>
      </c>
      <c r="J22" s="20">
        <v>85545</v>
      </c>
    </row>
    <row r="23" spans="1:12" ht="15" thickBot="1" x14ac:dyDescent="0.4">
      <c r="A23" s="16" t="s">
        <v>27</v>
      </c>
      <c r="B23" s="17">
        <v>162590</v>
      </c>
      <c r="C23" s="17">
        <v>173316</v>
      </c>
      <c r="D23" s="17">
        <v>187373</v>
      </c>
      <c r="E23" s="22">
        <v>209765</v>
      </c>
      <c r="F23" s="22">
        <v>247085</v>
      </c>
      <c r="G23" s="22">
        <v>284405</v>
      </c>
      <c r="H23" s="22">
        <v>321725</v>
      </c>
      <c r="I23" s="22">
        <v>359045</v>
      </c>
      <c r="J23" s="23">
        <v>396365</v>
      </c>
    </row>
    <row r="24" spans="1:12" x14ac:dyDescent="0.35">
      <c r="A24" s="7" t="s">
        <v>28</v>
      </c>
      <c r="B24">
        <f>B19*B6</f>
        <v>46450.8</v>
      </c>
      <c r="C24">
        <f>$C$19*C6</f>
        <v>55200.36</v>
      </c>
      <c r="D24">
        <f>$D$19*D6</f>
        <v>67430.840000000011</v>
      </c>
      <c r="E24">
        <f>$E$19*G6</f>
        <v>99387.672499999986</v>
      </c>
      <c r="F24">
        <f>$F$19*I6</f>
        <v>141327.81999999998</v>
      </c>
      <c r="G24">
        <f>$G$19*J6</f>
        <v>178836.66999999998</v>
      </c>
      <c r="H24">
        <f>$H$19*K6</f>
        <v>216345.52</v>
      </c>
      <c r="I24">
        <f>$I$19*L6</f>
        <v>253854.37</v>
      </c>
      <c r="J24">
        <f>$J$19*L6</f>
        <v>291363.21999999997</v>
      </c>
      <c r="K24" s="19"/>
      <c r="L24" s="19"/>
    </row>
    <row r="25" spans="1:12" x14ac:dyDescent="0.35">
      <c r="A25" s="7" t="s">
        <v>29</v>
      </c>
      <c r="B25">
        <f>B7*B19</f>
        <v>90169.2</v>
      </c>
      <c r="C25">
        <f>$C$19*C7</f>
        <v>107153.64</v>
      </c>
      <c r="D25">
        <f>$D$19*D7</f>
        <v>130895.16</v>
      </c>
      <c r="E25">
        <f>$E$19*G7</f>
        <v>153829.32749999998</v>
      </c>
      <c r="F25">
        <f>$F$19*I7</f>
        <v>203374.18</v>
      </c>
      <c r="G25">
        <f>$G$19*J7</f>
        <v>257350.33</v>
      </c>
      <c r="H25">
        <f>$H$19*K7</f>
        <v>311326.48</v>
      </c>
      <c r="I25">
        <f>$I$19*L7</f>
        <v>365302.63</v>
      </c>
      <c r="J25">
        <f>$J$19*L7</f>
        <v>419278.77999999997</v>
      </c>
    </row>
    <row r="26" spans="1:12" x14ac:dyDescent="0.35">
      <c r="A26" s="7" t="s">
        <v>64</v>
      </c>
      <c r="B26" s="19">
        <f>B25*$C9</f>
        <v>35735.258986175111</v>
      </c>
      <c r="C26" s="19">
        <f t="shared" ref="C26:J26" si="0">C25*$C9</f>
        <v>42466.419539170507</v>
      </c>
      <c r="D26" s="19">
        <f t="shared" si="0"/>
        <v>51875.501198156686</v>
      </c>
      <c r="E26" s="19">
        <f t="shared" si="0"/>
        <v>60964.618271889398</v>
      </c>
      <c r="F26" s="19">
        <f t="shared" si="0"/>
        <v>80599.905437788024</v>
      </c>
      <c r="G26" s="19">
        <f t="shared" si="0"/>
        <v>101991.37502304147</v>
      </c>
      <c r="H26" s="19">
        <f t="shared" si="0"/>
        <v>123382.84460829492</v>
      </c>
      <c r="I26" s="19">
        <f t="shared" si="0"/>
        <v>144774.3141935484</v>
      </c>
      <c r="J26" s="19">
        <f t="shared" si="0"/>
        <v>166165.78377880182</v>
      </c>
    </row>
    <row r="27" spans="1:12" x14ac:dyDescent="0.35">
      <c r="A27" s="7" t="s">
        <v>65</v>
      </c>
      <c r="B27" s="19">
        <f>B25*$C10</f>
        <v>54433.941013824886</v>
      </c>
      <c r="C27" s="19">
        <f t="shared" ref="C27:J27" si="1">C25*$C10</f>
        <v>64687.2204608295</v>
      </c>
      <c r="D27" s="19">
        <f t="shared" si="1"/>
        <v>79019.658801843325</v>
      </c>
      <c r="E27" s="19">
        <f t="shared" si="1"/>
        <v>92864.709228110602</v>
      </c>
      <c r="F27" s="19">
        <f t="shared" si="1"/>
        <v>122774.27456221198</v>
      </c>
      <c r="G27" s="19">
        <f t="shared" si="1"/>
        <v>155358.95497695854</v>
      </c>
      <c r="H27" s="19">
        <f t="shared" si="1"/>
        <v>187943.63539170509</v>
      </c>
      <c r="I27" s="19">
        <f t="shared" si="1"/>
        <v>220528.31580645163</v>
      </c>
      <c r="J27" s="19">
        <f t="shared" si="1"/>
        <v>253112.99622119815</v>
      </c>
    </row>
    <row r="29" spans="1:12" x14ac:dyDescent="0.35">
      <c r="A29" s="27" t="s">
        <v>30</v>
      </c>
      <c r="B29" s="27"/>
    </row>
    <row r="30" spans="1:12" x14ac:dyDescent="0.35">
      <c r="A30" s="28" t="s">
        <v>31</v>
      </c>
      <c r="B30" s="28"/>
    </row>
    <row r="32" spans="1:12" x14ac:dyDescent="0.35">
      <c r="A32" s="7" t="s">
        <v>32</v>
      </c>
      <c r="B32" s="21">
        <v>2021</v>
      </c>
      <c r="C32" s="21">
        <v>2022</v>
      </c>
      <c r="D32" s="35" t="s">
        <v>33</v>
      </c>
      <c r="E32" s="7">
        <v>2025</v>
      </c>
      <c r="F32" s="7">
        <v>2030</v>
      </c>
      <c r="G32" s="7">
        <v>2035</v>
      </c>
      <c r="H32" s="7">
        <v>2040</v>
      </c>
      <c r="I32" s="7">
        <v>2045</v>
      </c>
      <c r="J32" s="7">
        <v>2050</v>
      </c>
    </row>
    <row r="33" spans="1:10" x14ac:dyDescent="0.35">
      <c r="A33" t="s">
        <v>34</v>
      </c>
      <c r="B33">
        <v>1159.207116340968</v>
      </c>
      <c r="C33">
        <v>1223.8800000000001</v>
      </c>
      <c r="D33" s="36">
        <f>AVERAGE(B33:C33)</f>
        <v>1191.5435581704842</v>
      </c>
      <c r="E33">
        <f>D33</f>
        <v>1191.5435581704842</v>
      </c>
      <c r="F33">
        <f t="shared" ref="F33:J33" si="2">E33</f>
        <v>1191.5435581704842</v>
      </c>
      <c r="G33">
        <f t="shared" si="2"/>
        <v>1191.5435581704842</v>
      </c>
      <c r="H33">
        <f t="shared" si="2"/>
        <v>1191.5435581704842</v>
      </c>
      <c r="I33">
        <f t="shared" si="2"/>
        <v>1191.5435581704842</v>
      </c>
      <c r="J33">
        <f t="shared" si="2"/>
        <v>1191.5435581704842</v>
      </c>
    </row>
    <row r="34" spans="1:10" x14ac:dyDescent="0.35">
      <c r="A34" s="34" t="s">
        <v>35</v>
      </c>
      <c r="B34" s="26"/>
    </row>
    <row r="35" spans="1:10" x14ac:dyDescent="0.35">
      <c r="A35" s="24" t="s">
        <v>36</v>
      </c>
      <c r="B35" s="24"/>
    </row>
    <row r="36" spans="1:10" ht="15" thickBot="1" x14ac:dyDescent="0.4"/>
    <row r="37" spans="1:10" x14ac:dyDescent="0.35">
      <c r="A37" s="30" t="s">
        <v>37</v>
      </c>
      <c r="B37" s="14">
        <v>2020</v>
      </c>
      <c r="C37" s="14">
        <v>2021</v>
      </c>
      <c r="D37" s="14">
        <v>2022</v>
      </c>
      <c r="E37" s="14">
        <v>2025</v>
      </c>
      <c r="F37" s="14">
        <v>2030</v>
      </c>
      <c r="G37" s="14">
        <v>2035</v>
      </c>
      <c r="H37" s="14">
        <v>2040</v>
      </c>
      <c r="I37" s="14">
        <v>2045</v>
      </c>
      <c r="J37" s="15">
        <v>2050</v>
      </c>
    </row>
    <row r="38" spans="1:10" x14ac:dyDescent="0.35">
      <c r="A38" s="31" t="s">
        <v>38</v>
      </c>
      <c r="B38">
        <f>B33*B24</f>
        <v>53846097.919731043</v>
      </c>
      <c r="C38">
        <f>C24*$D$33</f>
        <v>65773633.366691671</v>
      </c>
      <c r="D38">
        <f>D24*$D$33</f>
        <v>80346783.024024621</v>
      </c>
      <c r="E38">
        <f>E24*$D$33</f>
        <v>118424740.92893277</v>
      </c>
      <c r="F38">
        <f>F24*$D$33</f>
        <v>168398253.51127768</v>
      </c>
      <c r="G38">
        <f t="shared" ref="G38:J38" si="3">G24*$D$33</f>
        <v>213091682.10316065</v>
      </c>
      <c r="H38">
        <f t="shared" si="3"/>
        <v>257785110.69504362</v>
      </c>
      <c r="I38">
        <f t="shared" si="3"/>
        <v>302478539.28692663</v>
      </c>
      <c r="J38">
        <f t="shared" si="3"/>
        <v>347171967.87880957</v>
      </c>
    </row>
    <row r="39" spans="1:10" x14ac:dyDescent="0.35">
      <c r="A39" s="31" t="s">
        <v>29</v>
      </c>
      <c r="B39">
        <f>B25*B33</f>
        <v>104524778.31477201</v>
      </c>
      <c r="C39">
        <f>C25*$D$33</f>
        <v>127678229.47651912</v>
      </c>
      <c r="D39">
        <f>D25*$D$33</f>
        <v>155967284.69369483</v>
      </c>
      <c r="E39">
        <f t="shared" ref="E39:J39" si="4">E25*$D$33</f>
        <v>183294344.24032268</v>
      </c>
      <c r="F39">
        <f t="shared" si="4"/>
        <v>242329194.07720453</v>
      </c>
      <c r="G39">
        <f t="shared" si="4"/>
        <v>306644127.90454829</v>
      </c>
      <c r="H39">
        <f t="shared" si="4"/>
        <v>370959061.73189205</v>
      </c>
      <c r="I39">
        <f t="shared" si="4"/>
        <v>435273995.55923587</v>
      </c>
      <c r="J39">
        <f t="shared" si="4"/>
        <v>499588929.38657957</v>
      </c>
    </row>
    <row r="40" spans="1:10" ht="15" thickBot="1" x14ac:dyDescent="0.4">
      <c r="A40" s="32" t="s">
        <v>23</v>
      </c>
      <c r="B40" s="17">
        <f>B38+B39</f>
        <v>158370876.23450306</v>
      </c>
      <c r="C40" s="17">
        <f>C38+C39</f>
        <v>193451862.84321079</v>
      </c>
      <c r="D40" s="17">
        <f t="shared" ref="D40:J40" si="5">D38+D39</f>
        <v>236314067.71771944</v>
      </c>
      <c r="E40" s="17">
        <f t="shared" si="5"/>
        <v>301719085.16925544</v>
      </c>
      <c r="F40" s="17">
        <f t="shared" si="5"/>
        <v>410727447.5884822</v>
      </c>
      <c r="G40" s="17">
        <f t="shared" si="5"/>
        <v>519735810.00770891</v>
      </c>
      <c r="H40" s="17">
        <f t="shared" si="5"/>
        <v>628744172.42693567</v>
      </c>
      <c r="I40" s="17">
        <f t="shared" si="5"/>
        <v>737752534.84616256</v>
      </c>
      <c r="J40" s="33">
        <f t="shared" si="5"/>
        <v>846760897.2653892</v>
      </c>
    </row>
  </sheetData>
  <hyperlinks>
    <hyperlink ref="A2" r:id="rId1" display="Source : Solar Power europe : Global Market Outlook 2023-2027, figure 21.1" xr:uid="{90D417A9-6D33-49E3-BB28-909BF90CA0C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91AD-8505-4655-9BE0-2634E71F3CC7}">
  <sheetPr>
    <tabColor theme="3"/>
  </sheetPr>
  <dimension ref="A1:AF25"/>
  <sheetViews>
    <sheetView workbookViewId="0">
      <selection activeCell="A8" sqref="A8:XFD8"/>
    </sheetView>
  </sheetViews>
  <sheetFormatPr defaultRowHeight="15" customHeight="1" x14ac:dyDescent="0.35"/>
  <cols>
    <col min="1" max="1" width="23.453125" customWidth="1"/>
    <col min="2" max="32" width="11" bestFit="1" customWidth="1"/>
  </cols>
  <sheetData>
    <row r="1" spans="1:32" x14ac:dyDescent="0.35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 x14ac:dyDescent="0.35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 x14ac:dyDescent="0.35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 x14ac:dyDescent="0.35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 x14ac:dyDescent="0.35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 x14ac:dyDescent="0.35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s="41" customFormat="1" x14ac:dyDescent="0.35">
      <c r="A8" t="s">
        <v>46</v>
      </c>
      <c r="B8" s="41">
        <f>'Raw data'!B26</f>
        <v>35735.258986175111</v>
      </c>
      <c r="C8" s="41">
        <f>'Raw data'!C26</f>
        <v>42466.419539170507</v>
      </c>
      <c r="D8" s="41">
        <f>'Raw data'!D26</f>
        <v>51875.501198156686</v>
      </c>
      <c r="E8" s="41">
        <f>($G$8-$D$8)/($G$1-$D$1)*(E1-$D$1)+$D$8</f>
        <v>54905.206889400921</v>
      </c>
      <c r="F8" s="41">
        <f>($G$8-$D$8)/($G$1-$D$1)*(F1-$D$1)+$D$8</f>
        <v>57934.912580645163</v>
      </c>
      <c r="G8" s="41">
        <f>'Raw data'!E26</f>
        <v>60964.618271889398</v>
      </c>
      <c r="H8" s="41">
        <f>($L$8-$G$8)/($L$1-$G$1)*(H1-$G$1)+$G$8</f>
        <v>64891.675705069123</v>
      </c>
      <c r="I8" s="41">
        <f>($L$8-$G$8)/($L$1-$G$1)*(I1-$G$1)+$G$8</f>
        <v>68818.733138248848</v>
      </c>
      <c r="J8" s="41">
        <f>($L$8-$G$8)/($L$1-$G$1)*(J1-$G$1)+$G$8</f>
        <v>72745.790571428573</v>
      </c>
      <c r="K8" s="41">
        <f>($L$8-$G$8)/($L$1-$G$1)*(K1-$G$1)+$G$8</f>
        <v>76672.848004608299</v>
      </c>
      <c r="L8" s="41">
        <f>'Raw data'!F26</f>
        <v>80599.905437788024</v>
      </c>
      <c r="M8" s="41">
        <f>($Q$8-$L$8)/($Q$1-$L$1)*(M1-$L$1)+$L$8</f>
        <v>84878.199354838711</v>
      </c>
      <c r="N8" s="41">
        <f>($Q$8-$L$8)/($Q$1-$L$1)*(N1-$L$1)+$L$8</f>
        <v>89156.493271889398</v>
      </c>
      <c r="O8" s="41">
        <f>($Q$8-$L$8)/($Q$1-$L$1)*(O1-$L$1)+$L$8</f>
        <v>93434.787188940099</v>
      </c>
      <c r="P8" s="41">
        <f>($Q$8-$L$8)/($Q$1-$L$1)*(P1-$L$1)+$L$8</f>
        <v>97713.081105990786</v>
      </c>
      <c r="Q8" s="41">
        <f>'Raw data'!G26</f>
        <v>101991.37502304147</v>
      </c>
      <c r="R8" s="41">
        <f>($V$8-$Q$8)/($V$1-$Q$1)*(R1-$Q$1)+$Q$8</f>
        <v>106269.66894009216</v>
      </c>
      <c r="S8" s="41">
        <f>($V$8-$Q$8)/($V$1-$Q$1)*(S1-$Q$1)+$Q$8</f>
        <v>110547.96285714285</v>
      </c>
      <c r="T8" s="41">
        <f>($V$8-$Q$8)/($V$1-$Q$1)*(T1-$Q$1)+$Q$8</f>
        <v>114826.25677419355</v>
      </c>
      <c r="U8" s="41">
        <f>($V$8-$Q$8)/($V$1-$Q$1)*(U1-$Q$1)+$Q$8</f>
        <v>119104.55069124424</v>
      </c>
      <c r="V8" s="41">
        <f>'Raw data'!H26</f>
        <v>123382.84460829492</v>
      </c>
      <c r="W8" s="41">
        <f>($AA$8-$V$8)/($AA$1-$V$1)*(W1-$V$1)+$V$8</f>
        <v>127661.13852534562</v>
      </c>
      <c r="X8" s="41">
        <f>($AA$8-$V$8)/($AA$1-$V$1)*(X1-$V$1)+$V$8</f>
        <v>131939.43244239633</v>
      </c>
      <c r="Y8" s="41">
        <f>($AA$8-$V$8)/($AA$1-$V$1)*(Y1-$V$1)+$V$8</f>
        <v>136217.726359447</v>
      </c>
      <c r="Z8" s="41">
        <f>($AA$8-$V$8)/($AA$1-$V$1)*(Z1-$V$1)+$V$8</f>
        <v>140496.0202764977</v>
      </c>
      <c r="AA8" s="41">
        <f>'Raw data'!I26</f>
        <v>144774.3141935484</v>
      </c>
      <c r="AB8" s="41">
        <f>($AF$8-$AA$8)/($AF$1-$AA$1)*(AB1-$AA$1)+$AA$8</f>
        <v>149052.60811059907</v>
      </c>
      <c r="AC8" s="41">
        <f>($AF$8-$AA$8)/($AF$1-$AA$1)*(AC1-$AA$1)+$AA$8</f>
        <v>153330.90202764978</v>
      </c>
      <c r="AD8" s="41">
        <f>($AF$8-$AA$8)/($AF$1-$AA$1)*(AD1-$AA$1)+$AA$8</f>
        <v>157609.19594470045</v>
      </c>
      <c r="AE8" s="41">
        <f>($AF$8-$AA$8)/($AF$1-$AA$1)*(AE1-$AA$1)+$AA$8</f>
        <v>161887.48986175115</v>
      </c>
      <c r="AF8" s="41">
        <f>'Raw data'!J26</f>
        <v>166165.78377880182</v>
      </c>
    </row>
    <row r="9" spans="1:32" x14ac:dyDescent="0.35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 x14ac:dyDescent="0.35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 x14ac:dyDescent="0.35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 x14ac:dyDescent="0.35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 x14ac:dyDescent="0.35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 x14ac:dyDescent="0.35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 x14ac:dyDescent="0.35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 x14ac:dyDescent="0.35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 x14ac:dyDescent="0.35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 x14ac:dyDescent="0.35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 x14ac:dyDescent="0.35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 x14ac:dyDescent="0.35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 x14ac:dyDescent="0.35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 x14ac:dyDescent="0.35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 x14ac:dyDescent="0.35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 x14ac:dyDescent="0.35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 x14ac:dyDescent="0.35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7C39-26D7-498E-8FF0-FB7C986760DE}">
  <sheetPr>
    <tabColor theme="3"/>
  </sheetPr>
  <dimension ref="A1:AF25"/>
  <sheetViews>
    <sheetView workbookViewId="0">
      <selection activeCell="A8" sqref="A8"/>
    </sheetView>
  </sheetViews>
  <sheetFormatPr defaultRowHeight="15" customHeight="1" x14ac:dyDescent="0.35"/>
  <cols>
    <col min="1" max="1" width="23.453125" customWidth="1"/>
    <col min="2" max="32" width="10.26953125" bestFit="1" customWidth="1"/>
  </cols>
  <sheetData>
    <row r="1" spans="1:32" x14ac:dyDescent="0.35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 x14ac:dyDescent="0.35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 x14ac:dyDescent="0.35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 x14ac:dyDescent="0.35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 x14ac:dyDescent="0.35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 x14ac:dyDescent="0.35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x14ac:dyDescent="0.35">
      <c r="A8" t="s">
        <v>46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</row>
    <row r="9" spans="1:32" x14ac:dyDescent="0.35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 x14ac:dyDescent="0.35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 x14ac:dyDescent="0.35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 x14ac:dyDescent="0.35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 x14ac:dyDescent="0.35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 x14ac:dyDescent="0.35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 x14ac:dyDescent="0.35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 x14ac:dyDescent="0.35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 x14ac:dyDescent="0.35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 x14ac:dyDescent="0.35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 x14ac:dyDescent="0.35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 x14ac:dyDescent="0.35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 x14ac:dyDescent="0.35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 x14ac:dyDescent="0.35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 x14ac:dyDescent="0.35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 x14ac:dyDescent="0.35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 x14ac:dyDescent="0.35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8D3C-C162-4C12-A357-7A35943E19EA}">
  <sheetPr>
    <tabColor theme="3"/>
  </sheetPr>
  <dimension ref="A1:AF25"/>
  <sheetViews>
    <sheetView workbookViewId="0">
      <selection activeCell="Y19" sqref="A14:Y19"/>
    </sheetView>
  </sheetViews>
  <sheetFormatPr defaultRowHeight="15" customHeight="1" x14ac:dyDescent="0.35"/>
  <cols>
    <col min="1" max="1" width="23.453125" customWidth="1"/>
    <col min="2" max="32" width="10.26953125" bestFit="1" customWidth="1"/>
  </cols>
  <sheetData>
    <row r="1" spans="1:32" x14ac:dyDescent="0.35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 x14ac:dyDescent="0.35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 x14ac:dyDescent="0.35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 x14ac:dyDescent="0.35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 x14ac:dyDescent="0.35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 x14ac:dyDescent="0.35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s="41" customFormat="1" x14ac:dyDescent="0.35">
      <c r="A8" t="s">
        <v>46</v>
      </c>
      <c r="B8" s="41">
        <f>'Raw data'!B27</f>
        <v>54433.941013824886</v>
      </c>
      <c r="C8" s="41">
        <f>'Raw data'!C27</f>
        <v>64687.2204608295</v>
      </c>
      <c r="D8" s="41">
        <f>'Raw data'!D27</f>
        <v>79019.658801843325</v>
      </c>
      <c r="E8" s="41">
        <f>($G$8-$D$8)/($G$1-$D$1)*(E1-$D$1)+$D$8</f>
        <v>83634.675610599079</v>
      </c>
      <c r="F8" s="41">
        <f>($G$8-$D$8)/($G$1-$D$1)*(F1-$D$1)+$D$8</f>
        <v>88249.692419354848</v>
      </c>
      <c r="G8" s="41">
        <f>'Raw data'!E27</f>
        <v>92864.709228110602</v>
      </c>
      <c r="H8" s="41">
        <f>($L$8-$G$8)/($L$1-$G$1)*(H1-$G$1)+$G$8</f>
        <v>98846.622294930872</v>
      </c>
      <c r="I8" s="41">
        <f>($L$8-$G$8)/($L$1-$G$1)*(I1-$G$1)+$G$8</f>
        <v>104828.53536175116</v>
      </c>
      <c r="J8" s="41">
        <f>($L$8-$G$8)/($L$1-$G$1)*(J1-$G$1)+$G$8</f>
        <v>110810.44842857143</v>
      </c>
      <c r="K8" s="41">
        <f>($L$8-$G$8)/($L$1-$G$1)*(K1-$G$1)+$G$8</f>
        <v>116792.3614953917</v>
      </c>
      <c r="L8" s="41">
        <f>'Raw data'!F27</f>
        <v>122774.27456221198</v>
      </c>
      <c r="M8" s="41">
        <f>($Q$8-$L$8)/($Q$1-$L$1)*(M1-$L$1)+$L$8</f>
        <v>129291.21064516129</v>
      </c>
      <c r="N8" s="41">
        <f>($Q$8-$L$8)/($Q$1-$L$1)*(N1-$L$1)+$L$8</f>
        <v>135808.14672811062</v>
      </c>
      <c r="O8" s="41">
        <f>($Q$8-$L$8)/($Q$1-$L$1)*(O1-$L$1)+$L$8</f>
        <v>142325.08281105993</v>
      </c>
      <c r="P8" s="41">
        <f>($Q$8-$L$8)/($Q$1-$L$1)*(P1-$L$1)+$L$8</f>
        <v>148842.01889400923</v>
      </c>
      <c r="Q8" s="41">
        <f>'Raw data'!G27</f>
        <v>155358.95497695854</v>
      </c>
      <c r="R8" s="41">
        <f>($V$8-$Q$8)/($V$1-$Q$1)*(R1-$Q$1)+$Q$8</f>
        <v>161875.89105990785</v>
      </c>
      <c r="S8" s="41">
        <f>($V$8-$Q$8)/($V$1-$Q$1)*(S1-$Q$1)+$Q$8</f>
        <v>168392.82714285716</v>
      </c>
      <c r="T8" s="41">
        <f>($V$8-$Q$8)/($V$1-$Q$1)*(T1-$Q$1)+$Q$8</f>
        <v>174909.76322580647</v>
      </c>
      <c r="U8" s="41">
        <f>($V$8-$Q$8)/($V$1-$Q$1)*(U1-$Q$1)+$Q$8</f>
        <v>181426.69930875578</v>
      </c>
      <c r="V8" s="41">
        <f>'Raw data'!H27</f>
        <v>187943.63539170509</v>
      </c>
      <c r="W8" s="41">
        <f>($AA$8-$V$8)/($AA$1-$V$1)*(W1-$V$1)+$V$8</f>
        <v>194460.5714746544</v>
      </c>
      <c r="X8" s="41">
        <f>($AA$8-$V$8)/($AA$1-$V$1)*(X1-$V$1)+$V$8</f>
        <v>200977.50755760371</v>
      </c>
      <c r="Y8" s="41">
        <f>($AA$8-$V$8)/($AA$1-$V$1)*(Y1-$V$1)+$V$8</f>
        <v>207494.44364055301</v>
      </c>
      <c r="Z8" s="41">
        <f>($AA$8-$V$8)/($AA$1-$V$1)*(Z1-$V$1)+$V$8</f>
        <v>214011.37972350232</v>
      </c>
      <c r="AA8" s="41">
        <f>'Raw data'!I27</f>
        <v>220528.31580645163</v>
      </c>
      <c r="AB8" s="41">
        <f>($AF$8-$AA$8)/($AF$1-$AA$1)*(AB1-$AA$1)+$AA$8</f>
        <v>227045.25188940094</v>
      </c>
      <c r="AC8" s="41">
        <f>($AF$8-$AA$8)/($AF$1-$AA$1)*(AC1-$AA$1)+$AA$8</f>
        <v>233562.18797235025</v>
      </c>
      <c r="AD8" s="41">
        <f>($AF$8-$AA$8)/($AF$1-$AA$1)*(AD1-$AA$1)+$AA$8</f>
        <v>240079.12405529956</v>
      </c>
      <c r="AE8" s="41">
        <f>($AF$8-$AA$8)/($AF$1-$AA$1)*(AE1-$AA$1)+$AA$8</f>
        <v>246596.06013824884</v>
      </c>
      <c r="AF8" s="41">
        <f>'Raw data'!J27</f>
        <v>253112.99622119815</v>
      </c>
    </row>
    <row r="9" spans="1:32" x14ac:dyDescent="0.35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 x14ac:dyDescent="0.35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 x14ac:dyDescent="0.35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 x14ac:dyDescent="0.35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 x14ac:dyDescent="0.35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 x14ac:dyDescent="0.35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 x14ac:dyDescent="0.35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 x14ac:dyDescent="0.35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 x14ac:dyDescent="0.35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 x14ac:dyDescent="0.35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 x14ac:dyDescent="0.35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 x14ac:dyDescent="0.35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 x14ac:dyDescent="0.35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 x14ac:dyDescent="0.35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 x14ac:dyDescent="0.35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 x14ac:dyDescent="0.35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 x14ac:dyDescent="0.35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BB03D5-F3EE-4A69-A906-27D8CFEDEF5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64EE33E6-86CE-45F3-86D8-8420B4E5C0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B60374-5757-430D-A601-6028B27D7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Raw data</vt:lpstr>
      <vt:lpstr>BDESC-urban-residential</vt:lpstr>
      <vt:lpstr>BDESC-rural-residential</vt:lpstr>
      <vt:lpstr>BDESC-commercial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Daniel O'Brien</cp:lastModifiedBy>
  <cp:revision/>
  <dcterms:created xsi:type="dcterms:W3CDTF">2023-10-20T08:56:55Z</dcterms:created>
  <dcterms:modified xsi:type="dcterms:W3CDTF">2024-05-17T18:53:23Z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