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elec\BRPSPTY\"/>
    </mc:Choice>
  </mc:AlternateContent>
  <xr:revisionPtr revIDLastSave="0" documentId="13_ncr:1_{E2DAECA0-0FBC-4FBC-82E2-68EDFCD898EF}" xr6:coauthVersionLast="47" xr6:coauthVersionMax="47" xr10:uidLastSave="{00000000-0000-0000-0000-000000000000}"/>
  <bookViews>
    <workbookView xWindow="-18120" yWindow="-3240" windowWidth="14340" windowHeight="8145" firstSheet="2" activeTab="5" xr2:uid="{8223E8A3-2731-4425-BB39-7296F4257534}"/>
  </bookViews>
  <sheets>
    <sheet name="About" sheetId="8" r:id="rId1"/>
    <sheet name="BILAN" sheetId="1" r:id="rId2"/>
    <sheet name="IRENA trends" sheetId="2" r:id="rId3"/>
    <sheet name="REF2020" sheetId="5" r:id="rId4"/>
    <sheet name="Fit for 55" sheetId="7" r:id="rId5"/>
    <sheet name="BRPSPTY" sheetId="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2" i="9" l="1"/>
  <c r="AH2" i="9"/>
  <c r="AI2" i="9" s="1"/>
  <c r="AJ2" i="9" s="1"/>
  <c r="AK2" i="9" s="1"/>
  <c r="AL2" i="9" s="1"/>
  <c r="AM2" i="9" s="1"/>
  <c r="AN2" i="9" s="1"/>
  <c r="AO2" i="9" s="1"/>
  <c r="AP2" i="9" s="1"/>
  <c r="AQ2" i="9" s="1"/>
  <c r="AR2" i="9" s="1"/>
  <c r="AS2" i="9" s="1"/>
  <c r="AT2" i="9" s="1"/>
  <c r="AU2" i="9" s="1"/>
  <c r="AV2" i="9" s="1"/>
  <c r="AW2" i="9" s="1"/>
  <c r="AX2" i="9" s="1"/>
  <c r="AY2" i="9" s="1"/>
  <c r="AZ2" i="9" s="1"/>
  <c r="BA2" i="9" s="1"/>
  <c r="BB2" i="9" s="1"/>
  <c r="BC2" i="9" s="1"/>
  <c r="BD2" i="9" s="1"/>
  <c r="BE2" i="9" s="1"/>
  <c r="BF2" i="9" s="1"/>
  <c r="BG2" i="9" s="1"/>
  <c r="BH2" i="9" s="1"/>
  <c r="BI2" i="9" s="1"/>
  <c r="BJ2" i="9" s="1"/>
  <c r="BK2" i="9" s="1"/>
  <c r="BL2" i="9" s="1"/>
  <c r="BM2" i="9" s="1"/>
  <c r="BN2" i="9" s="1"/>
  <c r="BO2" i="9" s="1"/>
  <c r="BP2" i="9" s="1"/>
  <c r="BQ2" i="9" s="1"/>
  <c r="BR2" i="9" s="1"/>
  <c r="BS2" i="9" s="1"/>
  <c r="BT2" i="9" s="1"/>
  <c r="BU2" i="9" s="1"/>
  <c r="BV2" i="9" s="1"/>
  <c r="BW2" i="9" s="1"/>
  <c r="BX2" i="9" s="1"/>
  <c r="BY2" i="9" s="1"/>
  <c r="BZ2" i="9" s="1"/>
  <c r="CA2" i="9" s="1"/>
  <c r="CB2" i="9" s="1"/>
  <c r="CC2" i="9" s="1"/>
  <c r="AG2" i="9"/>
  <c r="B39" i="1"/>
  <c r="C39" i="1"/>
  <c r="R20" i="1" l="1"/>
  <c r="Q20" i="1"/>
  <c r="O39" i="1"/>
  <c r="O38" i="1"/>
  <c r="O37" i="1"/>
  <c r="O31" i="1"/>
  <c r="O30" i="1"/>
  <c r="O29" i="1"/>
  <c r="D39" i="1"/>
  <c r="R5" i="2" l="1"/>
  <c r="Q5" i="2"/>
  <c r="L15" i="2" l="1"/>
  <c r="L16" i="2"/>
  <c r="L14" i="2"/>
  <c r="K15" i="2"/>
  <c r="C40" i="1" l="1"/>
  <c r="C37" i="1" s="1"/>
  <c r="D40" i="1"/>
  <c r="D37" i="1" s="1"/>
  <c r="B40" i="1"/>
  <c r="B37" i="1" s="1"/>
  <c r="P39" i="1"/>
  <c r="Q39" i="1"/>
  <c r="Q37" i="1"/>
  <c r="P37" i="1"/>
  <c r="Q38" i="1"/>
  <c r="P38" i="1"/>
  <c r="H39" i="1"/>
  <c r="G39" i="1"/>
  <c r="Q5" i="1"/>
  <c r="R5" i="1"/>
  <c r="S5" i="1"/>
  <c r="T5" i="1"/>
  <c r="U5" i="1"/>
  <c r="V5" i="1"/>
  <c r="O3" i="1"/>
  <c r="P3" i="1"/>
  <c r="Q3" i="1"/>
  <c r="R3" i="1"/>
  <c r="S3" i="1"/>
  <c r="T3" i="1"/>
  <c r="U3" i="1"/>
  <c r="V3" i="1"/>
  <c r="C15" i="2"/>
  <c r="D15" i="2"/>
  <c r="E15" i="2"/>
  <c r="F15" i="2"/>
  <c r="G15" i="2"/>
  <c r="H15" i="2"/>
  <c r="I15" i="2"/>
  <c r="J15" i="2"/>
  <c r="C16" i="2"/>
  <c r="D16" i="2"/>
  <c r="E16" i="2"/>
  <c r="F16" i="2"/>
  <c r="G16" i="2"/>
  <c r="H16" i="2"/>
  <c r="I16" i="2"/>
  <c r="J16" i="2"/>
  <c r="K16" i="2"/>
  <c r="C14" i="2"/>
  <c r="D14" i="2"/>
  <c r="E14" i="2"/>
  <c r="F14" i="2"/>
  <c r="G14" i="2"/>
  <c r="H14" i="2"/>
  <c r="I14" i="2"/>
  <c r="J14" i="2"/>
  <c r="K14" i="2"/>
  <c r="U9" i="2" l="1"/>
  <c r="S9" i="2"/>
  <c r="S3" i="2" s="1"/>
  <c r="S5" i="2" s="1"/>
  <c r="V11" i="2"/>
  <c r="W10" i="2"/>
  <c r="T9" i="2"/>
  <c r="U11" i="2"/>
  <c r="S11" i="2"/>
  <c r="S7" i="2" s="1"/>
  <c r="T11" i="2"/>
  <c r="X11" i="2"/>
  <c r="W11" i="2"/>
  <c r="X9" i="2"/>
  <c r="W9" i="2"/>
  <c r="V9" i="2"/>
  <c r="S10" i="2"/>
  <c r="S6" i="2" s="1"/>
  <c r="V10" i="2"/>
  <c r="U10" i="2"/>
  <c r="T10" i="2"/>
  <c r="X10" i="2"/>
  <c r="T3" i="2" l="1"/>
  <c r="U3" i="2" s="1"/>
  <c r="V3" i="2" s="1"/>
  <c r="W3" i="2" s="1"/>
  <c r="X3" i="2" s="1"/>
  <c r="Q7" i="1"/>
  <c r="Q8" i="1"/>
  <c r="T7" i="2"/>
  <c r="Q6" i="1"/>
  <c r="T6" i="2"/>
  <c r="R7" i="1" l="1"/>
  <c r="R8" i="1"/>
  <c r="U7" i="2"/>
  <c r="Q4" i="1"/>
  <c r="U6" i="2"/>
  <c r="V6" i="2" l="1"/>
  <c r="S7" i="1"/>
  <c r="V7" i="2"/>
  <c r="S8" i="1"/>
  <c r="T7" i="1" l="1"/>
  <c r="W6" i="2"/>
  <c r="U7" i="1" s="1"/>
  <c r="T8" i="1"/>
  <c r="W7" i="2"/>
  <c r="X6" i="2" l="1"/>
  <c r="U8" i="1"/>
  <c r="X7" i="2"/>
  <c r="V7" i="1" l="1"/>
  <c r="V8" i="1"/>
  <c r="Q30" i="1" l="1"/>
  <c r="R30" i="1"/>
  <c r="S30" i="1"/>
  <c r="T30" i="1"/>
  <c r="U30" i="1"/>
  <c r="Q29" i="1"/>
  <c r="R29" i="1"/>
  <c r="S29" i="1"/>
  <c r="T29" i="1"/>
  <c r="U29" i="1"/>
  <c r="P29" i="1"/>
  <c r="P30" i="1"/>
  <c r="Q31" i="1"/>
  <c r="R31" i="1"/>
  <c r="S31" i="1"/>
  <c r="T31" i="1"/>
  <c r="U31" i="1"/>
  <c r="P31" i="1"/>
  <c r="D5" i="5"/>
  <c r="E5" i="5"/>
  <c r="S20" i="1" s="1"/>
  <c r="F5" i="5"/>
  <c r="G5" i="5"/>
  <c r="H5" i="5"/>
  <c r="C5" i="5"/>
  <c r="C36" i="5"/>
  <c r="G38" i="1" s="1"/>
  <c r="D36" i="5"/>
  <c r="H38" i="1" s="1"/>
  <c r="E36" i="5"/>
  <c r="I38" i="1" s="1"/>
  <c r="F36" i="5"/>
  <c r="J38" i="1" s="1"/>
  <c r="G36" i="5"/>
  <c r="K38" i="1" s="1"/>
  <c r="H36" i="5"/>
  <c r="L38" i="1" s="1"/>
  <c r="B36" i="5"/>
  <c r="D38" i="1" s="1"/>
  <c r="B32" i="5"/>
  <c r="C32" i="5"/>
  <c r="D32" i="5"/>
  <c r="E32" i="5"/>
  <c r="F32" i="5"/>
  <c r="G32" i="5"/>
  <c r="H32" i="5"/>
  <c r="B33" i="5"/>
  <c r="C33" i="5"/>
  <c r="D33" i="5"/>
  <c r="E33" i="5"/>
  <c r="F33" i="5"/>
  <c r="G33" i="5"/>
  <c r="H33" i="5"/>
  <c r="C31" i="5"/>
  <c r="D31" i="5"/>
  <c r="E31" i="5"/>
  <c r="F31" i="5"/>
  <c r="G31" i="5"/>
  <c r="H31" i="5"/>
  <c r="B31" i="5"/>
  <c r="T20" i="1" l="1"/>
  <c r="U20" i="1" s="1"/>
  <c r="V20" i="1" s="1"/>
  <c r="B2" i="9"/>
  <c r="C28" i="1" l="1"/>
  <c r="C29" i="1"/>
  <c r="C30" i="1"/>
  <c r="C31" i="1"/>
  <c r="C32" i="1"/>
  <c r="B28" i="1"/>
  <c r="B29" i="1"/>
  <c r="B30" i="1"/>
  <c r="B31" i="1"/>
  <c r="B32" i="1"/>
  <c r="B27" i="1"/>
  <c r="C27" i="1" l="1"/>
  <c r="D28" i="1"/>
  <c r="D32" i="1"/>
  <c r="D31" i="1"/>
  <c r="D30" i="1"/>
  <c r="D29" i="1"/>
  <c r="E29" i="1" l="1"/>
  <c r="P15" i="1"/>
  <c r="O15" i="1"/>
  <c r="Q15" i="1"/>
  <c r="R15" i="1"/>
  <c r="S15" i="1"/>
  <c r="T15" i="1"/>
  <c r="U15" i="1"/>
  <c r="V15" i="1"/>
  <c r="E28" i="1"/>
  <c r="P14" i="1"/>
  <c r="O14" i="1"/>
  <c r="Q14" i="1"/>
  <c r="R14" i="1"/>
  <c r="T14" i="1"/>
  <c r="S14" i="1"/>
  <c r="U14" i="1"/>
  <c r="V14" i="1"/>
  <c r="D27" i="1"/>
  <c r="O13" i="1" l="1"/>
  <c r="O19" i="1" s="1"/>
  <c r="E37" i="1" s="1"/>
  <c r="F29" i="1"/>
  <c r="E27" i="1"/>
  <c r="P13" i="1"/>
  <c r="P19" i="1" s="1"/>
  <c r="Q13" i="1"/>
  <c r="Q19" i="1" s="1"/>
  <c r="G37" i="1" s="1"/>
  <c r="F28" i="1"/>
  <c r="F37" i="1" l="1"/>
  <c r="F40" i="1"/>
  <c r="G29" i="1"/>
  <c r="G28" i="1"/>
  <c r="F27" i="1"/>
  <c r="G27" i="1" s="1"/>
  <c r="H27" i="1" s="1"/>
  <c r="I27" i="1" s="1"/>
  <c r="J27" i="1" s="1"/>
  <c r="C2" i="9"/>
  <c r="D2" i="9"/>
  <c r="H29" i="1"/>
  <c r="H28" i="1" l="1"/>
  <c r="I29" i="1"/>
  <c r="G2" i="9"/>
  <c r="E2" i="9" s="1"/>
  <c r="E40" i="1"/>
  <c r="T5" i="2"/>
  <c r="R4" i="1"/>
  <c r="I28" i="1" l="1"/>
  <c r="J28" i="1" s="1"/>
  <c r="F2" i="9"/>
  <c r="J29" i="1"/>
  <c r="U5" i="2"/>
  <c r="S4" i="1"/>
  <c r="R6" i="1"/>
  <c r="R13" i="1" s="1"/>
  <c r="R19" i="1" s="1"/>
  <c r="H37" i="1" s="1"/>
  <c r="L2" i="9" l="1"/>
  <c r="S6" i="1"/>
  <c r="S13" i="1" s="1"/>
  <c r="S19" i="1" s="1"/>
  <c r="I37" i="1" s="1"/>
  <c r="K2" i="9" l="1"/>
  <c r="J2" i="9"/>
  <c r="H2" i="9"/>
  <c r="I2" i="9"/>
  <c r="Q2" i="9"/>
  <c r="T4" i="1"/>
  <c r="V5" i="2"/>
  <c r="N2" i="9" l="1"/>
  <c r="O2" i="9"/>
  <c r="P2" i="9"/>
  <c r="M2" i="9"/>
  <c r="T6" i="1"/>
  <c r="T13" i="1" s="1"/>
  <c r="T19" i="1" s="1"/>
  <c r="J37" i="1" s="1"/>
  <c r="V2" i="9" l="1"/>
  <c r="W5" i="2"/>
  <c r="U4" i="1"/>
  <c r="U2" i="9" l="1"/>
  <c r="S2" i="9"/>
  <c r="R2" i="9"/>
  <c r="T2" i="9"/>
  <c r="U6" i="1"/>
  <c r="U13" i="1" s="1"/>
  <c r="U19" i="1" s="1"/>
  <c r="K37" i="1" s="1"/>
  <c r="AA2" i="9" l="1"/>
  <c r="V4" i="1"/>
  <c r="X5" i="2"/>
  <c r="V6" i="1" l="1"/>
  <c r="V13" i="1" s="1"/>
  <c r="V19" i="1" s="1"/>
  <c r="L37" i="1" s="1"/>
  <c r="X2" i="9"/>
  <c r="Z2" i="9"/>
  <c r="W2" i="9"/>
  <c r="Y2" i="9"/>
  <c r="AF2" i="9" l="1"/>
  <c r="AC2" i="9" l="1"/>
  <c r="AD2" i="9"/>
  <c r="AE2" i="9"/>
  <c r="AB2" i="9"/>
</calcChain>
</file>

<file path=xl/sharedStrings.xml><?xml version="1.0" encoding="utf-8"?>
<sst xmlns="http://schemas.openxmlformats.org/spreadsheetml/2006/main" count="205" uniqueCount="93">
  <si>
    <t>BAU RPS Percentage This Year</t>
  </si>
  <si>
    <t xml:space="preserve">Sources : </t>
  </si>
  <si>
    <t xml:space="preserve">Historic and forecast capacities </t>
  </si>
  <si>
    <t>BPMCCS variable</t>
  </si>
  <si>
    <t>Historic capacities and load calculation</t>
  </si>
  <si>
    <t>ENTSO-E Statistical Factsheets</t>
  </si>
  <si>
    <t xml:space="preserve">Electricity production + Comparison </t>
  </si>
  <si>
    <t>REF2020</t>
  </si>
  <si>
    <t>Fit for 55</t>
  </si>
  <si>
    <t>Notes :</t>
  </si>
  <si>
    <t>The purpose of this variable is to specify the renewable portfolio standard</t>
  </si>
  <si>
    <t>requirement that must be met in the BAU case (which the user may increase</t>
  </si>
  <si>
    <t>via a policy lever, affecting the policy case).</t>
  </si>
  <si>
    <t>The renewable capacities projection established in the BPMCCS file is used</t>
  </si>
  <si>
    <t>Finally, constant loads for each technology are assumed, enabling to derive power generation from capacity.</t>
  </si>
  <si>
    <t>For the evolution of total generation comparison scenario such as REF2020 and FF55 are used. The renewable electricity production is divided by total generation to obtain RPS%.</t>
  </si>
  <si>
    <t>The result at the 2030 horizon has been compared with EU policy targets:</t>
  </si>
  <si>
    <t xml:space="preserve"> - with the present methodology, the BAU RPS percentage is 46,8 %</t>
  </si>
  <si>
    <t xml:space="preserve"> - in the revised RED I (2016), the RPS percentage expected is 49%</t>
  </si>
  <si>
    <t>- in the REF2020 scenario the RPS% in 2030 is 59%</t>
  </si>
  <si>
    <t>- in the FF55 scenario the RPS% in 2030 is 65%</t>
  </si>
  <si>
    <t>Calculation of loads</t>
  </si>
  <si>
    <t xml:space="preserve">Our Proposal </t>
  </si>
  <si>
    <t xml:space="preserve">Historical </t>
  </si>
  <si>
    <t>Capacity (MW)</t>
  </si>
  <si>
    <t>Calculated using 2019-2020 increase</t>
  </si>
  <si>
    <t>Solar PV</t>
  </si>
  <si>
    <t>IRENA</t>
  </si>
  <si>
    <t>IRENA Renewable statistics</t>
  </si>
  <si>
    <t xml:space="preserve">Solar thermal </t>
  </si>
  <si>
    <t>ENTSO-E</t>
  </si>
  <si>
    <t>GEXIT scenarized (old + new)  (GEXIT deep-dives)</t>
  </si>
  <si>
    <t xml:space="preserve">Solar PV + thermal </t>
  </si>
  <si>
    <t>GEXIT scénarisé (old + new)  (GEXIT deep-dives)</t>
  </si>
  <si>
    <t>Calculated from capacities and loads</t>
  </si>
  <si>
    <t>Offshore wind</t>
  </si>
  <si>
    <t>Calculé à partir des capacités et des loads</t>
  </si>
  <si>
    <t>Fit for 55 data</t>
  </si>
  <si>
    <t>Onshore wind</t>
  </si>
  <si>
    <t>Fit for 55 extrapolated with REF2020 trend</t>
  </si>
  <si>
    <t>For solar PV, solar thermal, wind onshore and wind offshorewe finally historic capacities from IRENA are taken</t>
  </si>
  <si>
    <t>Hydro</t>
  </si>
  <si>
    <t>For hydropower, Biomass, Geothermal and other RE, historic data are taken from ENTSO-E Stat Factsheet</t>
  </si>
  <si>
    <t>Biomass</t>
  </si>
  <si>
    <t>Other RES</t>
  </si>
  <si>
    <t>Energy (TWh)</t>
  </si>
  <si>
    <t>Solar PV + thermal</t>
  </si>
  <si>
    <t>Historical</t>
  </si>
  <si>
    <t>Renewable tot</t>
  </si>
  <si>
    <t>Electricité tot</t>
  </si>
  <si>
    <t>Comparison with other scenario</t>
  </si>
  <si>
    <t>Load</t>
  </si>
  <si>
    <t>Mean</t>
  </si>
  <si>
    <t>FF50</t>
  </si>
  <si>
    <t>Calculation of RPS %</t>
  </si>
  <si>
    <t>RPS%</t>
  </si>
  <si>
    <t>Our proposal</t>
  </si>
  <si>
    <t>na</t>
  </si>
  <si>
    <t>Historic</t>
  </si>
  <si>
    <t>Source : IRENA</t>
  </si>
  <si>
    <t>https://www.irena.org/-/media/Files/IRENA/Agency/Publication/2022/Apr/IRENA_RE_Capacity_Statistics_2022.pdf?rev=460f190dea15442eba8373d9625341ae</t>
  </si>
  <si>
    <t>Hypothese 1</t>
  </si>
  <si>
    <t>Historical installation rate</t>
  </si>
  <si>
    <t>Solar tot</t>
  </si>
  <si>
    <t>Wind offshore</t>
  </si>
  <si>
    <t>Wind onshore</t>
  </si>
  <si>
    <t>New added capacity (MW)</t>
  </si>
  <si>
    <t>Trends (GW)</t>
  </si>
  <si>
    <t>We take the increase between 2019 and 2020 and we apply it to other years</t>
  </si>
  <si>
    <t xml:space="preserve">Increase rate taken </t>
  </si>
  <si>
    <t>ELECTRICITY</t>
  </si>
  <si>
    <t>Gross Electricity generation by source (GWh)</t>
  </si>
  <si>
    <t>Trend %</t>
  </si>
  <si>
    <t>Renewables</t>
  </si>
  <si>
    <t>Biomass-waste (including biogas and waste gas)</t>
  </si>
  <si>
    <t>Hydro (pumping excluded)</t>
  </si>
  <si>
    <t>Lakes</t>
  </si>
  <si>
    <t>Run of river</t>
  </si>
  <si>
    <t>Wind power</t>
  </si>
  <si>
    <t>Solar</t>
  </si>
  <si>
    <t>Geothermal heat, other renewables (tidal etc.)</t>
  </si>
  <si>
    <t>Net Installed Power Capacity per plant type (MWe)</t>
  </si>
  <si>
    <t>Hydro (pure pumping excluded)</t>
  </si>
  <si>
    <t>Geothermal heat and other renewables (tidal etc.)</t>
  </si>
  <si>
    <t>RPS %</t>
  </si>
  <si>
    <t>Nuclear energy</t>
  </si>
  <si>
    <t>Fossil fuels</t>
  </si>
  <si>
    <t>Solid fossil fuels</t>
  </si>
  <si>
    <t>Petroleum products</t>
  </si>
  <si>
    <t>Natural and manufactured gases</t>
  </si>
  <si>
    <t>Hydrogen and synthetic hydrocarbons</t>
  </si>
  <si>
    <t>Unit : dimensionless</t>
  </si>
  <si>
    <t>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</si>
</sst>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_-* #,##0_-;\-* #,##0_-;_-* &quot;-&quot;??_-;_-@_-"/>
    <numFmt numFmtId="166" formatCode="_-* #,##0.0\ _€_-;\-* #,##0.0\ _€_-;_-* &quot;-&quot;?\ _€_-;_-@_-"/>
    <numFmt numFmtId="167" formatCode="0.0"/>
    <numFmt numFmtId="168" formatCode="General_)"/>
    <numFmt numFmtId="169" formatCode="???,???.00"/>
    <numFmt numFmtId="170" formatCode="#,##0.0000"/>
    <numFmt numFmtId="171" formatCode="0.000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name val="Courier"/>
      <family val="3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i/>
      <sz val="8"/>
      <name val="Arial"/>
      <family val="2"/>
      <charset val="161"/>
    </font>
    <font>
      <sz val="10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8"/>
      <name val="Helvetica"/>
    </font>
    <font>
      <b/>
      <sz val="12"/>
      <color indexed="10"/>
      <name val="Arial"/>
      <family val="2"/>
    </font>
    <font>
      <sz val="10"/>
      <name val="Arial"/>
      <family val="2"/>
      <charset val="161"/>
    </font>
    <font>
      <sz val="9"/>
      <color theme="1"/>
      <name val="Calibri"/>
      <family val="2"/>
      <scheme val="minor"/>
    </font>
    <font>
      <b/>
      <sz val="10"/>
      <name val="Arial"/>
      <family val="2"/>
      <charset val="161"/>
    </font>
    <font>
      <b/>
      <i/>
      <sz val="8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  <xf numFmtId="168" fontId="6" fillId="0" borderId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169" fontId="11" fillId="0" borderId="0" applyNumberFormat="0" applyProtection="0">
      <alignment horizontal="center" vertical="center"/>
    </xf>
    <xf numFmtId="49" fontId="12" fillId="0" borderId="13" applyNumberFormat="0" applyFont="0" applyFill="0" applyBorder="0" applyProtection="0">
      <alignment horizontal="left" vertical="center" indent="5"/>
    </xf>
    <xf numFmtId="4" fontId="13" fillId="0" borderId="14" applyFill="0" applyBorder="0" applyProtection="0">
      <alignment horizontal="right" vertical="center"/>
    </xf>
    <xf numFmtId="164" fontId="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0" fillId="0" borderId="0"/>
    <xf numFmtId="0" fontId="5" fillId="0" borderId="0"/>
    <xf numFmtId="0" fontId="3" fillId="0" borderId="0"/>
    <xf numFmtId="4" fontId="12" fillId="0" borderId="9" applyFill="0" applyBorder="0" applyProtection="0">
      <alignment horizontal="right" vertical="center"/>
    </xf>
    <xf numFmtId="0" fontId="12" fillId="0" borderId="9" applyNumberFormat="0" applyFill="0" applyAlignment="0" applyProtection="0"/>
    <xf numFmtId="0" fontId="15" fillId="12" borderId="0" applyNumberFormat="0" applyFont="0" applyBorder="0" applyAlignment="0" applyProtection="0"/>
    <xf numFmtId="170" fontId="12" fillId="13" borderId="9" applyNumberFormat="0" applyFont="0" applyBorder="0" applyAlignment="0" applyProtection="0">
      <alignment horizontal="right" vertical="center"/>
    </xf>
    <xf numFmtId="0" fontId="12" fillId="0" borderId="0"/>
    <xf numFmtId="0" fontId="16" fillId="0" borderId="15">
      <alignment horizontal="center"/>
      <protection hidden="1"/>
    </xf>
    <xf numFmtId="0" fontId="17" fillId="0" borderId="0"/>
    <xf numFmtId="0" fontId="8" fillId="0" borderId="0"/>
    <xf numFmtId="0" fontId="10" fillId="0" borderId="0"/>
    <xf numFmtId="164" fontId="3" fillId="0" borderId="0" applyFont="0" applyFill="0" applyBorder="0" applyAlignment="0" applyProtection="0"/>
    <xf numFmtId="167" fontId="10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51">
    <xf numFmtId="0" fontId="0" fillId="0" borderId="0" xfId="0"/>
    <xf numFmtId="165" fontId="0" fillId="0" borderId="0" xfId="0" applyNumberFormat="1"/>
    <xf numFmtId="0" fontId="0" fillId="6" borderId="0" xfId="0" applyFill="1"/>
    <xf numFmtId="0" fontId="0" fillId="7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0" fillId="0" borderId="7" xfId="0" applyBorder="1"/>
    <xf numFmtId="0" fontId="0" fillId="0" borderId="8" xfId="0" applyBorder="1"/>
    <xf numFmtId="0" fontId="0" fillId="5" borderId="8" xfId="0" applyFill="1" applyBorder="1"/>
    <xf numFmtId="0" fontId="0" fillId="0" borderId="11" xfId="0" applyBorder="1"/>
    <xf numFmtId="0" fontId="0" fillId="0" borderId="12" xfId="0" applyBorder="1"/>
    <xf numFmtId="0" fontId="2" fillId="0" borderId="0" xfId="1"/>
    <xf numFmtId="165" fontId="0" fillId="0" borderId="0" xfId="2" applyNumberFormat="1" applyFont="1"/>
    <xf numFmtId="166" fontId="0" fillId="0" borderId="0" xfId="0" applyNumberFormat="1"/>
    <xf numFmtId="9" fontId="0" fillId="0" borderId="0" xfId="3" applyFont="1"/>
    <xf numFmtId="0" fontId="4" fillId="2" borderId="2" xfId="1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2" borderId="2" xfId="0" applyFont="1" applyFill="1" applyBorder="1"/>
    <xf numFmtId="0" fontId="1" fillId="7" borderId="2" xfId="0" applyFont="1" applyFill="1" applyBorder="1"/>
    <xf numFmtId="0" fontId="1" fillId="0" borderId="7" xfId="0" applyFont="1" applyBorder="1"/>
    <xf numFmtId="0" fontId="1" fillId="0" borderId="4" xfId="0" applyFont="1" applyBorder="1"/>
    <xf numFmtId="1" fontId="0" fillId="0" borderId="0" xfId="0" applyNumberFormat="1"/>
    <xf numFmtId="1" fontId="0" fillId="0" borderId="8" xfId="0" applyNumberFormat="1" applyBorder="1"/>
    <xf numFmtId="168" fontId="19" fillId="11" borderId="0" xfId="5" applyFont="1" applyFill="1" applyAlignment="1">
      <alignment horizontal="left" vertical="center" indent="1"/>
    </xf>
    <xf numFmtId="168" fontId="7" fillId="0" borderId="1" xfId="5" applyFont="1" applyBorder="1"/>
    <xf numFmtId="168" fontId="7" fillId="0" borderId="2" xfId="5" quotePrefix="1" applyFont="1" applyBorder="1"/>
    <xf numFmtId="168" fontId="7" fillId="0" borderId="3" xfId="5" quotePrefix="1" applyFont="1" applyBorder="1"/>
    <xf numFmtId="168" fontId="7" fillId="0" borderId="17" xfId="5" applyFont="1" applyBorder="1" applyAlignment="1">
      <alignment horizontal="left" indent="1"/>
    </xf>
    <xf numFmtId="168" fontId="8" fillId="0" borderId="16" xfId="5" applyFont="1" applyBorder="1"/>
    <xf numFmtId="168" fontId="8" fillId="0" borderId="18" xfId="5" applyFont="1" applyBorder="1"/>
    <xf numFmtId="168" fontId="7" fillId="0" borderId="7" xfId="5" applyFont="1" applyBorder="1" applyAlignment="1">
      <alignment horizontal="left" indent="1"/>
    </xf>
    <xf numFmtId="1" fontId="7" fillId="0" borderId="0" xfId="5" applyNumberFormat="1" applyFont="1"/>
    <xf numFmtId="1" fontId="7" fillId="0" borderId="8" xfId="5" applyNumberFormat="1" applyFont="1" applyBorder="1"/>
    <xf numFmtId="168" fontId="8" fillId="0" borderId="7" xfId="5" applyFont="1" applyBorder="1" applyAlignment="1">
      <alignment horizontal="left" indent="1"/>
    </xf>
    <xf numFmtId="1" fontId="8" fillId="0" borderId="0" xfId="5" applyNumberFormat="1" applyFont="1"/>
    <xf numFmtId="1" fontId="8" fillId="0" borderId="8" xfId="5" applyNumberFormat="1" applyFont="1" applyBorder="1"/>
    <xf numFmtId="1" fontId="8" fillId="0" borderId="0" xfId="5" applyNumberFormat="1" applyFont="1" applyAlignment="1">
      <alignment horizontal="right"/>
    </xf>
    <xf numFmtId="1" fontId="8" fillId="0" borderId="8" xfId="5" applyNumberFormat="1" applyFont="1" applyBorder="1" applyAlignment="1">
      <alignment horizontal="right"/>
    </xf>
    <xf numFmtId="168" fontId="8" fillId="0" borderId="7" xfId="5" applyFont="1" applyBorder="1" applyAlignment="1">
      <alignment horizontal="left" indent="2"/>
    </xf>
    <xf numFmtId="168" fontId="9" fillId="0" borderId="7" xfId="5" applyFont="1" applyBorder="1" applyAlignment="1">
      <alignment horizontal="left" indent="4"/>
    </xf>
    <xf numFmtId="168" fontId="9" fillId="0" borderId="7" xfId="5" applyFont="1" applyBorder="1" applyAlignment="1">
      <alignment horizontal="left" indent="2"/>
    </xf>
    <xf numFmtId="168" fontId="8" fillId="0" borderId="4" xfId="5" applyFont="1" applyBorder="1" applyAlignment="1">
      <alignment horizontal="left" indent="2"/>
    </xf>
    <xf numFmtId="1" fontId="8" fillId="0" borderId="5" xfId="5" applyNumberFormat="1" applyFont="1" applyBorder="1" applyAlignment="1">
      <alignment horizontal="right"/>
    </xf>
    <xf numFmtId="1" fontId="8" fillId="0" borderId="6" xfId="5" applyNumberFormat="1" applyFont="1" applyBorder="1" applyAlignment="1">
      <alignment horizontal="right"/>
    </xf>
    <xf numFmtId="9" fontId="0" fillId="0" borderId="0" xfId="3" applyFont="1" applyBorder="1"/>
    <xf numFmtId="9" fontId="0" fillId="0" borderId="8" xfId="3" applyFont="1" applyBorder="1"/>
    <xf numFmtId="168" fontId="20" fillId="0" borderId="7" xfId="5" applyFont="1" applyBorder="1" applyAlignment="1">
      <alignment horizontal="left" indent="1"/>
    </xf>
    <xf numFmtId="9" fontId="7" fillId="0" borderId="0" xfId="3" applyFont="1" applyFill="1" applyBorder="1"/>
    <xf numFmtId="1" fontId="21" fillId="0" borderId="5" xfId="5" applyNumberFormat="1" applyFont="1" applyBorder="1"/>
    <xf numFmtId="1" fontId="21" fillId="0" borderId="6" xfId="5" applyNumberFormat="1" applyFont="1" applyBorder="1"/>
    <xf numFmtId="168" fontId="8" fillId="0" borderId="0" xfId="5" applyFont="1" applyAlignment="1">
      <alignment horizontal="left" indent="2"/>
    </xf>
    <xf numFmtId="168" fontId="9" fillId="0" borderId="0" xfId="5" applyFont="1" applyAlignment="1">
      <alignment horizontal="left" indent="4"/>
    </xf>
    <xf numFmtId="1" fontId="0" fillId="0" borderId="5" xfId="0" applyNumberFormat="1" applyBorder="1"/>
    <xf numFmtId="1" fontId="0" fillId="0" borderId="6" xfId="0" applyNumberFormat="1" applyBorder="1"/>
    <xf numFmtId="2" fontId="0" fillId="0" borderId="0" xfId="0" applyNumberFormat="1"/>
    <xf numFmtId="2" fontId="0" fillId="3" borderId="8" xfId="0" applyNumberFormat="1" applyFill="1" applyBorder="1"/>
    <xf numFmtId="9" fontId="0" fillId="0" borderId="5" xfId="3" applyFont="1" applyBorder="1"/>
    <xf numFmtId="168" fontId="8" fillId="0" borderId="0" xfId="5" applyFont="1" applyAlignment="1">
      <alignment horizontal="left" indent="1"/>
    </xf>
    <xf numFmtId="168" fontId="7" fillId="0" borderId="19" xfId="5" applyFont="1" applyBorder="1" applyAlignment="1">
      <alignment horizontal="left" indent="1"/>
    </xf>
    <xf numFmtId="168" fontId="7" fillId="0" borderId="0" xfId="5" quotePrefix="1" applyFont="1"/>
    <xf numFmtId="168" fontId="9" fillId="0" borderId="0" xfId="5" applyFont="1" applyAlignment="1">
      <alignment horizontal="left" indent="2"/>
    </xf>
    <xf numFmtId="168" fontId="7" fillId="0" borderId="0" xfId="5" applyFont="1" applyAlignment="1">
      <alignment horizontal="left" indent="1"/>
    </xf>
    <xf numFmtId="168" fontId="7" fillId="0" borderId="0" xfId="5" applyFont="1"/>
    <xf numFmtId="0" fontId="1" fillId="0" borderId="2" xfId="3" applyNumberFormat="1" applyFont="1" applyBorder="1"/>
    <xf numFmtId="0" fontId="1" fillId="0" borderId="3" xfId="3" applyNumberFormat="1" applyFont="1" applyBorder="1"/>
    <xf numFmtId="0" fontId="22" fillId="0" borderId="0" xfId="0" applyFont="1"/>
    <xf numFmtId="165" fontId="0" fillId="0" borderId="0" xfId="2" applyNumberFormat="1" applyFont="1" applyBorder="1"/>
    <xf numFmtId="165" fontId="0" fillId="0" borderId="5" xfId="2" applyNumberFormat="1" applyFont="1" applyBorder="1"/>
    <xf numFmtId="9" fontId="0" fillId="0" borderId="5" xfId="3" applyFont="1" applyFill="1" applyBorder="1"/>
    <xf numFmtId="0" fontId="1" fillId="7" borderId="3" xfId="0" applyFont="1" applyFill="1" applyBorder="1"/>
    <xf numFmtId="0" fontId="1" fillId="2" borderId="3" xfId="0" applyFont="1" applyFill="1" applyBorder="1"/>
    <xf numFmtId="0" fontId="0" fillId="0" borderId="3" xfId="0" applyBorder="1"/>
    <xf numFmtId="0" fontId="22" fillId="4" borderId="0" xfId="0" applyFont="1" applyFill="1"/>
    <xf numFmtId="0" fontId="0" fillId="8" borderId="0" xfId="0" applyFill="1"/>
    <xf numFmtId="0" fontId="23" fillId="0" borderId="0" xfId="0" applyFont="1"/>
    <xf numFmtId="0" fontId="1" fillId="8" borderId="0" xfId="0" applyFont="1" applyFill="1"/>
    <xf numFmtId="0" fontId="22" fillId="8" borderId="0" xfId="0" applyFont="1" applyFill="1"/>
    <xf numFmtId="0" fontId="24" fillId="8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3" applyNumberFormat="1" applyFont="1" applyBorder="1"/>
    <xf numFmtId="165" fontId="0" fillId="4" borderId="0" xfId="3" applyNumberFormat="1" applyFont="1" applyFill="1" applyBorder="1"/>
    <xf numFmtId="165" fontId="0" fillId="0" borderId="0" xfId="3" applyNumberFormat="1" applyFont="1" applyFill="1" applyBorder="1"/>
    <xf numFmtId="166" fontId="0" fillId="0" borderId="8" xfId="0" applyNumberFormat="1" applyBorder="1"/>
    <xf numFmtId="165" fontId="0" fillId="0" borderId="5" xfId="3" applyNumberFormat="1" applyFont="1" applyBorder="1"/>
    <xf numFmtId="165" fontId="0" fillId="4" borderId="5" xfId="3" applyNumberFormat="1" applyFont="1" applyFill="1" applyBorder="1"/>
    <xf numFmtId="165" fontId="0" fillId="0" borderId="5" xfId="3" applyNumberFormat="1" applyFont="1" applyFill="1" applyBorder="1"/>
    <xf numFmtId="166" fontId="0" fillId="0" borderId="6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4" borderId="8" xfId="0" applyNumberFormat="1" applyFill="1" applyBorder="1"/>
    <xf numFmtId="171" fontId="0" fillId="0" borderId="0" xfId="0" applyNumberFormat="1"/>
    <xf numFmtId="171" fontId="0" fillId="0" borderId="0" xfId="3" applyNumberFormat="1" applyFont="1"/>
    <xf numFmtId="0" fontId="25" fillId="8" borderId="0" xfId="1" applyFont="1" applyFill="1"/>
    <xf numFmtId="0" fontId="4" fillId="7" borderId="2" xfId="1" applyFont="1" applyFill="1" applyBorder="1"/>
    <xf numFmtId="2" fontId="0" fillId="3" borderId="5" xfId="0" applyNumberFormat="1" applyFill="1" applyBorder="1"/>
    <xf numFmtId="2" fontId="0" fillId="3" borderId="6" xfId="0" applyNumberFormat="1" applyFill="1" applyBorder="1"/>
    <xf numFmtId="0" fontId="2" fillId="8" borderId="0" xfId="1" applyFill="1"/>
    <xf numFmtId="0" fontId="28" fillId="8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6" fillId="16" borderId="1" xfId="0" applyFont="1" applyFill="1" applyBorder="1"/>
    <xf numFmtId="0" fontId="26" fillId="16" borderId="2" xfId="0" applyFont="1" applyFill="1" applyBorder="1"/>
    <xf numFmtId="165" fontId="26" fillId="16" borderId="2" xfId="0" applyNumberFormat="1" applyFont="1" applyFill="1" applyBorder="1"/>
    <xf numFmtId="0" fontId="27" fillId="16" borderId="2" xfId="0" applyFont="1" applyFill="1" applyBorder="1"/>
    <xf numFmtId="0" fontId="0" fillId="16" borderId="3" xfId="0" applyFill="1" applyBorder="1"/>
    <xf numFmtId="0" fontId="0" fillId="10" borderId="7" xfId="0" applyFill="1" applyBorder="1"/>
    <xf numFmtId="0" fontId="22" fillId="0" borderId="7" xfId="0" applyFont="1" applyBorder="1"/>
    <xf numFmtId="0" fontId="26" fillId="16" borderId="20" xfId="0" applyFont="1" applyFill="1" applyBorder="1"/>
    <xf numFmtId="0" fontId="26" fillId="16" borderId="21" xfId="0" applyFont="1" applyFill="1" applyBorder="1"/>
    <xf numFmtId="0" fontId="26" fillId="16" borderId="22" xfId="0" applyFont="1" applyFill="1" applyBorder="1"/>
    <xf numFmtId="0" fontId="26" fillId="16" borderId="3" xfId="0" applyFont="1" applyFill="1" applyBorder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7" borderId="5" xfId="0" applyFill="1" applyBorder="1"/>
    <xf numFmtId="0" fontId="0" fillId="5" borderId="0" xfId="0" applyFill="1"/>
    <xf numFmtId="0" fontId="0" fillId="5" borderId="5" xfId="0" applyFill="1" applyBorder="1"/>
    <xf numFmtId="0" fontId="0" fillId="5" borderId="6" xfId="0" applyFill="1" applyBorder="1"/>
    <xf numFmtId="2" fontId="0" fillId="2" borderId="5" xfId="0" applyNumberFormat="1" applyFill="1" applyBorder="1"/>
    <xf numFmtId="2" fontId="0" fillId="17" borderId="5" xfId="0" applyNumberFormat="1" applyFill="1" applyBorder="1"/>
    <xf numFmtId="2" fontId="0" fillId="18" borderId="5" xfId="0" applyNumberFormat="1" applyFill="1" applyBorder="1"/>
    <xf numFmtId="2" fontId="0" fillId="18" borderId="6" xfId="0" applyNumberFormat="1" applyFill="1" applyBorder="1"/>
    <xf numFmtId="0" fontId="26" fillId="16" borderId="7" xfId="0" applyFont="1" applyFill="1" applyBorder="1"/>
    <xf numFmtId="0" fontId="1" fillId="2" borderId="0" xfId="0" applyFont="1" applyFill="1"/>
    <xf numFmtId="0" fontId="1" fillId="8" borderId="10" xfId="0" applyFont="1" applyFill="1" applyBorder="1"/>
    <xf numFmtId="165" fontId="0" fillId="0" borderId="5" xfId="0" applyNumberFormat="1" applyBorder="1"/>
    <xf numFmtId="165" fontId="0" fillId="0" borderId="6" xfId="0" applyNumberFormat="1" applyBorder="1"/>
    <xf numFmtId="0" fontId="0" fillId="9" borderId="0" xfId="0" applyFill="1"/>
    <xf numFmtId="0" fontId="0" fillId="14" borderId="0" xfId="0" applyFill="1"/>
    <xf numFmtId="0" fontId="0" fillId="15" borderId="0" xfId="0" applyFill="1"/>
    <xf numFmtId="0" fontId="26" fillId="0" borderId="0" xfId="0" applyFont="1"/>
    <xf numFmtId="9" fontId="1" fillId="0" borderId="7" xfId="3" applyFont="1" applyFill="1" applyBorder="1"/>
    <xf numFmtId="9" fontId="1" fillId="0" borderId="4" xfId="3" applyFont="1" applyFill="1" applyBorder="1"/>
    <xf numFmtId="9" fontId="1" fillId="0" borderId="1" xfId="3" applyFont="1" applyBorder="1"/>
    <xf numFmtId="9" fontId="0" fillId="17" borderId="0" xfId="3" applyFont="1" applyFill="1" applyBorder="1"/>
    <xf numFmtId="9" fontId="0" fillId="17" borderId="5" xfId="3" applyFont="1" applyFill="1" applyBorder="1"/>
    <xf numFmtId="9" fontId="0" fillId="17" borderId="6" xfId="3" applyFont="1" applyFill="1" applyBorder="1"/>
    <xf numFmtId="9" fontId="0" fillId="17" borderId="8" xfId="3" applyFont="1" applyFill="1" applyBorder="1"/>
    <xf numFmtId="0" fontId="28" fillId="8" borderId="0" xfId="0" quotePrefix="1" applyFont="1" applyFill="1"/>
    <xf numFmtId="9" fontId="1" fillId="0" borderId="20" xfId="3" applyFont="1" applyFill="1" applyBorder="1"/>
    <xf numFmtId="9" fontId="0" fillId="0" borderId="21" xfId="3" applyFont="1" applyFill="1" applyBorder="1"/>
    <xf numFmtId="9" fontId="0" fillId="0" borderId="21" xfId="3" applyFont="1" applyBorder="1"/>
    <xf numFmtId="9" fontId="0" fillId="0" borderId="22" xfId="3" applyFont="1" applyBorder="1"/>
  </cellXfs>
  <cellStyles count="39">
    <cellStyle name="5x indented GHG Textfiels" xfId="9" xr:uid="{BC2B1FE9-FEF6-4EDB-AEE6-5F9F4BD6B5B1}"/>
    <cellStyle name="Bold GHG Numbers (0.00)" xfId="10" xr:uid="{050FB566-BF8C-4367-83B9-5715EAE56346}"/>
    <cellStyle name="Comma" xfId="2" builtinId="3"/>
    <cellStyle name="Comma 2" xfId="11" xr:uid="{04CC347E-15C4-4288-AECA-4053B4114C3B}"/>
    <cellStyle name="Comma 2 2" xfId="29" xr:uid="{8119C757-388A-4E08-9B27-5065EE74C31D}"/>
    <cellStyle name="Comma 2 2 2" xfId="37" xr:uid="{1B764E00-9949-4A42-81A6-BBC0CC6E88F8}"/>
    <cellStyle name="Comma 2 3" xfId="33" xr:uid="{F61233E3-CC03-4ABC-B493-0C1A87788829}"/>
    <cellStyle name="Comma 3" xfId="25" xr:uid="{718034E4-950E-45C3-8AB0-E1E105885CF6}"/>
    <cellStyle name="Comma 3 2" xfId="26" xr:uid="{235387A2-7019-400B-B0B7-C83279534953}"/>
    <cellStyle name="Comma 3 3" xfId="31" xr:uid="{B1732850-30B8-42F3-B8B3-FB1C7EA2C4BA}"/>
    <cellStyle name="Comma 3 3 2" xfId="38" xr:uid="{E6754493-0270-4E81-BB23-2C3E3FEF0EC2}"/>
    <cellStyle name="Comma 3 4" xfId="35" xr:uid="{31406180-6F8C-45DB-913C-7AA8FE2D94D6}"/>
    <cellStyle name="Comma 4" xfId="32" xr:uid="{E67A91BF-0B89-434A-B860-0758DE20BBE2}"/>
    <cellStyle name="Headline" xfId="12" xr:uid="{3C4DC9EA-607A-4776-8345-D5B1E88260F3}"/>
    <cellStyle name="Hyperlink" xfId="1" builtinId="8"/>
    <cellStyle name="Milliers 2" xfId="28" xr:uid="{F60A42A5-E563-452E-8476-89DE7806BD83}"/>
    <cellStyle name="Normal" xfId="0" builtinId="0"/>
    <cellStyle name="Normal 2" xfId="13" xr:uid="{EBD6BEF4-2BA0-4DBA-8C66-34D70F918551}"/>
    <cellStyle name="Normal 3" xfId="14" xr:uid="{69ABE12B-4474-4CD8-9DA0-8FD6BEAB0CA1}"/>
    <cellStyle name="Normal 4" xfId="15" xr:uid="{B3C3C841-6662-44F3-9ED6-CF66F893657C}"/>
    <cellStyle name="Normal 4 2" xfId="30" xr:uid="{0F7E8A91-8B46-49A4-9004-41F438FBE18E}"/>
    <cellStyle name="Normal 4 3" xfId="34" xr:uid="{B92E7D79-A4DF-4591-9AE7-4EE25347808F}"/>
    <cellStyle name="Normal 5" xfId="8" xr:uid="{4180342D-6060-414F-A3A2-EAB9C5444918}"/>
    <cellStyle name="Normal 6" xfId="23" xr:uid="{567B22C0-4C06-4FF6-B224-D740822015CE}"/>
    <cellStyle name="Normal 6 2" xfId="24" xr:uid="{DAD7AD18-A859-496D-8EB2-175534AF5515}"/>
    <cellStyle name="Normal 7" xfId="22" xr:uid="{C9516D62-1155-4F4D-8FD6-5FCE35E402E6}"/>
    <cellStyle name="Normal 8" xfId="4" xr:uid="{CA448585-77E3-48CA-8B6E-CA98CC3BF57F}"/>
    <cellStyle name="Normal GHG Numbers (0.00)" xfId="16" xr:uid="{9D0E3810-F577-4559-8959-5C5F25A8B129}"/>
    <cellStyle name="Normal GHG whole table" xfId="17" xr:uid="{3B571F2A-EF7B-4138-A04B-0D414225FE48}"/>
    <cellStyle name="Normal GHG-Shade" xfId="18" xr:uid="{D5B4AFE0-4ACA-4A4A-9B33-66EF2A9C7F88}"/>
    <cellStyle name="Normal_AppendixAU" xfId="5" xr:uid="{94F924FD-613A-45A9-B24C-FA8469E0BFE3}"/>
    <cellStyle name="Pattern" xfId="19" xr:uid="{1AB7B5DF-6DBD-449F-93B0-42494E8A20B6}"/>
    <cellStyle name="Percent" xfId="3" builtinId="5"/>
    <cellStyle name="Percent 2" xfId="7" xr:uid="{C6428BE6-EE4C-4842-BC45-55FE4012D7CA}"/>
    <cellStyle name="Percent 3" xfId="27" xr:uid="{D5E8EC6B-C679-4387-B9BE-3BAA6EDACB18}"/>
    <cellStyle name="Pourcentage 2" xfId="6" xr:uid="{1BB4279A-C0D9-4C07-BAFF-F1DA59F92414}"/>
    <cellStyle name="Standard_FI00EU01" xfId="20" xr:uid="{3E789D27-8C7C-460B-A393-8FC3798092C5}"/>
    <cellStyle name="Year" xfId="21" xr:uid="{0DCB7748-04D1-42ED-9044-6068BC7C016C}"/>
    <cellStyle name="Κόμμα 2" xfId="36" xr:uid="{4A6CC986-0271-4803-B2BD-6ADEE65D66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Evolution</a:t>
            </a:r>
            <a:r>
              <a:rPr lang="en-US" sz="1400" baseline="0"/>
              <a:t> of solar capacity in different scenarios (GW)</a:t>
            </a:r>
            <a:endParaRPr lang="en-US" sz="1400"/>
          </a:p>
        </c:rich>
      </c:tx>
      <c:layout>
        <c:manualLayout>
          <c:xMode val="edge"/>
          <c:yMode val="edge"/>
          <c:x val="0.12118639598057002"/>
          <c:y val="7.1903180951431948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327426258473292E-2"/>
          <c:y val="7.1577720176058734E-2"/>
          <c:w val="0.93626571333180775"/>
          <c:h val="0.8480044565396222"/>
        </c:manualLayout>
      </c:layout>
      <c:scatterChart>
        <c:scatterStyle val="lineMarker"/>
        <c:varyColors val="0"/>
        <c:ser>
          <c:idx val="10"/>
          <c:order val="0"/>
          <c:tx>
            <c:v>Our proposal</c:v>
          </c:tx>
          <c:spPr>
            <a:ln w="19050"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</c:spPr>
          </c:marker>
          <c:xVal>
            <c:numRef>
              <c:f>BILAN!$O$3:$V$3</c:f>
              <c:numCache>
                <c:formatCode>General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BILAN!$O$6:$V$6</c:f>
              <c:numCache>
                <c:formatCode>General</c:formatCode>
                <c:ptCount val="8"/>
                <c:pt idx="0">
                  <c:v>164675</c:v>
                </c:pt>
                <c:pt idx="1">
                  <c:v>200647</c:v>
                </c:pt>
                <c:pt idx="2">
                  <c:v>255538</c:v>
                </c:pt>
                <c:pt idx="3">
                  <c:v>347023</c:v>
                </c:pt>
                <c:pt idx="4">
                  <c:v>438508</c:v>
                </c:pt>
                <c:pt idx="5">
                  <c:v>529993</c:v>
                </c:pt>
                <c:pt idx="6">
                  <c:v>621478</c:v>
                </c:pt>
                <c:pt idx="7">
                  <c:v>712963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E816-4DEC-A10C-D4939EB8D542}"/>
            </c:ext>
          </c:extLst>
        </c:ser>
        <c:ser>
          <c:idx val="12"/>
          <c:order val="1"/>
          <c:tx>
            <c:v>Historical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'IRENA trends'!$B$3:$L$3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xVal>
          <c:yVal>
            <c:numRef>
              <c:f>'IRENA trends'!$B$4:$L$4</c:f>
              <c:numCache>
                <c:formatCode>_-* #,##0_-;\-* #,##0_-;_-* "-"??_-;_-@_-</c:formatCode>
                <c:ptCount val="11"/>
                <c:pt idx="0">
                  <c:v>69453</c:v>
                </c:pt>
                <c:pt idx="1">
                  <c:v>77722</c:v>
                </c:pt>
                <c:pt idx="2">
                  <c:v>81662</c:v>
                </c:pt>
                <c:pt idx="3">
                  <c:v>85768</c:v>
                </c:pt>
                <c:pt idx="4">
                  <c:v>89576</c:v>
                </c:pt>
                <c:pt idx="5">
                  <c:v>94318</c:v>
                </c:pt>
                <c:pt idx="6">
                  <c:v>102149</c:v>
                </c:pt>
                <c:pt idx="7">
                  <c:v>118323</c:v>
                </c:pt>
                <c:pt idx="8">
                  <c:v>136620</c:v>
                </c:pt>
                <c:pt idx="9">
                  <c:v>162354</c:v>
                </c:pt>
                <c:pt idx="10" formatCode="_-* #,##0.0\ _€_-;\-* #,##0.0\ _€_-;_-* &quot;-&quot;?\ _€_-;_-@_-">
                  <c:v>198326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E816-4DEC-A10C-D4939EB8D542}"/>
            </c:ext>
          </c:extLst>
        </c:ser>
        <c:ser>
          <c:idx val="13"/>
          <c:order val="2"/>
          <c:tx>
            <c:v>FF55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1-7124-4751-9A83-D33B567ECD71}"/>
              </c:ext>
            </c:extLst>
          </c:dPt>
          <c:xVal>
            <c:numRef>
              <c:f>BILAN!$Q$34</c:f>
              <c:numCache>
                <c:formatCode>General</c:formatCode>
                <c:ptCount val="1"/>
                <c:pt idx="0">
                  <c:v>2030</c:v>
                </c:pt>
              </c:numCache>
            </c:numRef>
          </c:xVal>
          <c:yVal>
            <c:numRef>
              <c:f>BILAN!$Q$37</c:f>
              <c:numCache>
                <c:formatCode>0</c:formatCode>
                <c:ptCount val="1"/>
                <c:pt idx="0">
                  <c:v>383044.78807615401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E816-4DEC-A10C-D4939EB8D542}"/>
            </c:ext>
          </c:extLst>
        </c:ser>
        <c:ser>
          <c:idx val="0"/>
          <c:order val="3"/>
          <c:tx>
            <c:v>REF2020</c:v>
          </c:tx>
          <c:spPr>
            <a:ln>
              <a:noFill/>
            </a:ln>
          </c:spPr>
          <c:marker>
            <c:spPr>
              <a:noFill/>
            </c:spPr>
          </c:marker>
          <c:xVal>
            <c:numRef>
              <c:f>BILAN!$P$26:$U$26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xVal>
          <c:yVal>
            <c:numRef>
              <c:f>BILAN!$P$29:$U$29</c:f>
              <c:numCache>
                <c:formatCode>0</c:formatCode>
                <c:ptCount val="6"/>
                <c:pt idx="0">
                  <c:v>209951.5747231447</c:v>
                </c:pt>
                <c:pt idx="1">
                  <c:v>307495.43764080713</c:v>
                </c:pt>
                <c:pt idx="2">
                  <c:v>368085.12693201337</c:v>
                </c:pt>
                <c:pt idx="3">
                  <c:v>425428.64943114878</c:v>
                </c:pt>
                <c:pt idx="4">
                  <c:v>497993.65133490582</c:v>
                </c:pt>
                <c:pt idx="5">
                  <c:v>513894.97433035483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3-4AE2-ADD1-B521A3C49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23103"/>
        <c:axId val="603129263"/>
        <c:extLst/>
      </c:scatterChart>
      <c:valAx>
        <c:axId val="605223103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29263"/>
        <c:crosses val="autoZero"/>
        <c:crossBetween val="midCat"/>
      </c:valAx>
      <c:valAx>
        <c:axId val="603129263"/>
        <c:scaling>
          <c:orientation val="minMax"/>
          <c:max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Capacity</a:t>
                </a:r>
                <a:r>
                  <a:rPr lang="en-US" sz="1400" baseline="0"/>
                  <a:t> (GW)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23103"/>
        <c:crosses val="autoZero"/>
        <c:crossBetween val="midCat"/>
        <c:dispUnits>
          <c:builtInUnit val="thousands"/>
        </c:dispUnits>
      </c:valAx>
    </c:plotArea>
    <c:legend>
      <c:legendPos val="b"/>
      <c:layout>
        <c:manualLayout>
          <c:xMode val="edge"/>
          <c:yMode val="edge"/>
          <c:x val="0.25243952215057297"/>
          <c:y val="0.96079206111310955"/>
          <c:w val="0.43563726768834132"/>
          <c:h val="3.9208058649940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winf offshore capacity in different scenarios (GW)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Our proposal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BILAN!$O$3:$V$3</c:f>
              <c:numCache>
                <c:formatCode>General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BILAN!$O$7:$V$7</c:f>
              <c:numCache>
                <c:formatCode>General</c:formatCode>
                <c:ptCount val="8"/>
                <c:pt idx="0">
                  <c:v>15137</c:v>
                </c:pt>
                <c:pt idx="1">
                  <c:v>16749</c:v>
                </c:pt>
                <c:pt idx="2">
                  <c:v>24120</c:v>
                </c:pt>
                <c:pt idx="3">
                  <c:v>36405</c:v>
                </c:pt>
                <c:pt idx="4">
                  <c:v>48690</c:v>
                </c:pt>
                <c:pt idx="5">
                  <c:v>60975</c:v>
                </c:pt>
                <c:pt idx="6">
                  <c:v>73260</c:v>
                </c:pt>
                <c:pt idx="7">
                  <c:v>85545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9E-4527-87DF-8D024FC5B3BD}"/>
            </c:ext>
          </c:extLst>
        </c:ser>
        <c:ser>
          <c:idx val="1"/>
          <c:order val="1"/>
          <c:tx>
            <c:v>Historical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'IRENA trends'!$B$3:$L$3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xVal>
          <c:yVal>
            <c:numRef>
              <c:f>'IRENA trends'!$B$5:$L$5</c:f>
              <c:numCache>
                <c:formatCode>_-* #,##0_-;\-* #,##0_-;_-* "-"??_-;_-@_-</c:formatCode>
                <c:ptCount val="11"/>
                <c:pt idx="0">
                  <c:v>2015</c:v>
                </c:pt>
                <c:pt idx="1">
                  <c:v>2985</c:v>
                </c:pt>
                <c:pt idx="2">
                  <c:v>3472</c:v>
                </c:pt>
                <c:pt idx="3">
                  <c:v>5900</c:v>
                </c:pt>
                <c:pt idx="4">
                  <c:v>7337</c:v>
                </c:pt>
                <c:pt idx="5">
                  <c:v>8812</c:v>
                </c:pt>
                <c:pt idx="6">
                  <c:v>10545</c:v>
                </c:pt>
                <c:pt idx="7">
                  <c:v>12085</c:v>
                </c:pt>
                <c:pt idx="8">
                  <c:v>14542</c:v>
                </c:pt>
                <c:pt idx="9">
                  <c:v>15137</c:v>
                </c:pt>
                <c:pt idx="10" formatCode="_-* #,##0.0\ _€_-;\-* #,##0.0\ _€_-;_-* &quot;-&quot;?\ _€_-;_-@_-">
                  <c:v>16749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9E-4527-87DF-8D024FC5B3BD}"/>
            </c:ext>
          </c:extLst>
        </c:ser>
        <c:ser>
          <c:idx val="2"/>
          <c:order val="2"/>
          <c:tx>
            <c:v>FF55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BILAN!$Q$34</c:f>
              <c:numCache>
                <c:formatCode>General</c:formatCode>
                <c:ptCount val="1"/>
                <c:pt idx="0">
                  <c:v>2030</c:v>
                </c:pt>
              </c:numCache>
            </c:numRef>
          </c:xVal>
          <c:yVal>
            <c:numRef>
              <c:f>BILAN!$Q$38</c:f>
              <c:numCache>
                <c:formatCode>0</c:formatCode>
                <c:ptCount val="1"/>
                <c:pt idx="0">
                  <c:v>66358.228846777594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9E-4527-87DF-8D024FC5B3BD}"/>
            </c:ext>
          </c:extLst>
        </c:ser>
        <c:ser>
          <c:idx val="4"/>
          <c:order val="3"/>
          <c:tx>
            <c:v>REF2020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BILAN!$Q$26:$U$26</c:f>
              <c:numCache>
                <c:formatCode>General</c:formatCode>
                <c:ptCount val="5"/>
                <c:pt idx="0">
                  <c:v>2030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BILAN!$Q$30:$U$30</c:f>
              <c:numCache>
                <c:formatCode>0</c:formatCode>
                <c:ptCount val="5"/>
                <c:pt idx="0">
                  <c:v>54313.55417925994</c:v>
                </c:pt>
                <c:pt idx="1">
                  <c:v>69064.989868685749</c:v>
                </c:pt>
                <c:pt idx="2">
                  <c:v>80367.394075143005</c:v>
                </c:pt>
                <c:pt idx="3">
                  <c:v>91284.653901099256</c:v>
                </c:pt>
                <c:pt idx="4">
                  <c:v>95023.201612612349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9E-4527-87DF-8D024FC5B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22015"/>
        <c:axId val="759333807"/>
      </c:scatterChart>
      <c:valAx>
        <c:axId val="759922015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33807"/>
        <c:crosses val="autoZero"/>
        <c:crossBetween val="midCat"/>
      </c:valAx>
      <c:valAx>
        <c:axId val="7593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  <a:r>
                  <a:rPr lang="en-US" baseline="0"/>
                  <a:t> (GW)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22015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of Onshore wind capacity in different scenarios (GW)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Our proposal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BILAN!$O$3:$V$3</c:f>
              <c:numCache>
                <c:formatCode>General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BILAN!$O$8:$V$8</c:f>
              <c:numCache>
                <c:formatCode>General</c:formatCode>
                <c:ptCount val="8"/>
                <c:pt idx="0">
                  <c:v>173316</c:v>
                </c:pt>
                <c:pt idx="1">
                  <c:v>187373</c:v>
                </c:pt>
                <c:pt idx="2">
                  <c:v>209765</c:v>
                </c:pt>
                <c:pt idx="3">
                  <c:v>247085</c:v>
                </c:pt>
                <c:pt idx="4">
                  <c:v>284405</c:v>
                </c:pt>
                <c:pt idx="5">
                  <c:v>321725</c:v>
                </c:pt>
                <c:pt idx="6">
                  <c:v>359045</c:v>
                </c:pt>
                <c:pt idx="7">
                  <c:v>396365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EF-44F2-A67A-3E70C1C4BCD2}"/>
            </c:ext>
          </c:extLst>
        </c:ser>
        <c:ser>
          <c:idx val="1"/>
          <c:order val="2"/>
          <c:tx>
            <c:v>Historical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'IRENA trends'!$B$3:$L$3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xVal>
          <c:yVal>
            <c:numRef>
              <c:f>'IRENA trends'!$B$6:$L$6</c:f>
              <c:numCache>
                <c:formatCode>_-* #,##0_-;\-* #,##0_-;_-* "-"??_-;_-@_-</c:formatCode>
                <c:ptCount val="11"/>
                <c:pt idx="0">
                  <c:v>95172</c:v>
                </c:pt>
                <c:pt idx="1">
                  <c:v>102692</c:v>
                </c:pt>
                <c:pt idx="2">
                  <c:v>112198</c:v>
                </c:pt>
                <c:pt idx="3">
                  <c:v>121311</c:v>
                </c:pt>
                <c:pt idx="4">
                  <c:v>130717</c:v>
                </c:pt>
                <c:pt idx="5">
                  <c:v>140152</c:v>
                </c:pt>
                <c:pt idx="6">
                  <c:v>146711</c:v>
                </c:pt>
                <c:pt idx="7">
                  <c:v>155126</c:v>
                </c:pt>
                <c:pt idx="8">
                  <c:v>162590</c:v>
                </c:pt>
                <c:pt idx="9">
                  <c:v>173316</c:v>
                </c:pt>
                <c:pt idx="10" formatCode="_-* #,##0.0\ _€_-;\-* #,##0.0\ _€_-;_-* &quot;-&quot;?\ _€_-;_-@_-">
                  <c:v>187373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EF-44F2-A67A-3E70C1C4BCD2}"/>
            </c:ext>
          </c:extLst>
        </c:ser>
        <c:ser>
          <c:idx val="2"/>
          <c:order val="3"/>
          <c:tx>
            <c:v>FF55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BILAN!$Q$34</c:f>
              <c:numCache>
                <c:formatCode>General</c:formatCode>
                <c:ptCount val="1"/>
                <c:pt idx="0">
                  <c:v>2030</c:v>
                </c:pt>
              </c:numCache>
            </c:numRef>
          </c:xVal>
          <c:yVal>
            <c:numRef>
              <c:f>BILAN!$Q$39</c:f>
              <c:numCache>
                <c:formatCode>0</c:formatCode>
                <c:ptCount val="1"/>
                <c:pt idx="0">
                  <c:v>360987.9386301139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EF-44F2-A67A-3E70C1C4BCD2}"/>
            </c:ext>
          </c:extLst>
        </c:ser>
        <c:ser>
          <c:idx val="3"/>
          <c:order val="4"/>
          <c:tx>
            <c:v>REF2020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BILAN!$Q$26:$U$26</c:f>
              <c:numCache>
                <c:formatCode>General</c:formatCode>
                <c:ptCount val="5"/>
                <c:pt idx="0">
                  <c:v>2030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BILAN!$Q$31:$U$31</c:f>
              <c:numCache>
                <c:formatCode>0</c:formatCode>
                <c:ptCount val="5"/>
                <c:pt idx="0">
                  <c:v>294810.32797166158</c:v>
                </c:pt>
                <c:pt idx="1">
                  <c:v>335678.3946952775</c:v>
                </c:pt>
                <c:pt idx="2">
                  <c:v>362079.36471334193</c:v>
                </c:pt>
                <c:pt idx="3">
                  <c:v>401733.19940916699</c:v>
                </c:pt>
                <c:pt idx="4">
                  <c:v>412615.47339026764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EF-44F2-A67A-3E70C1C4B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781055"/>
        <c:axId val="6031215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GEXIT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BILAN!#REF!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BILAN!#REF!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6CEF-44F2-A67A-3E70C1C4BCD2}"/>
                  </c:ext>
                </c:extLst>
              </c15:ser>
            </c15:filteredScatterSeries>
          </c:ext>
        </c:extLst>
      </c:scatterChart>
      <c:valAx>
        <c:axId val="862781055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21583"/>
        <c:crosses val="autoZero"/>
        <c:crossBetween val="midCat"/>
      </c:valAx>
      <c:valAx>
        <c:axId val="6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  <a:r>
                  <a:rPr lang="en-US" baseline="0"/>
                  <a:t> (GW)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81055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331521625941452E-2"/>
          <c:y val="0.95377204155175366"/>
          <c:w val="0.79524058880717252"/>
          <c:h val="3.0873394936834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the RPS % for</a:t>
            </a:r>
            <a:r>
              <a:rPr lang="en-US" baseline="0"/>
              <a:t> electricity generation in the EU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BILAN!$A$37</c:f>
              <c:strCache>
                <c:ptCount val="1"/>
                <c:pt idx="0">
                  <c:v>Our proposal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BILAN!$E$36:$L$36</c:f>
              <c:numCache>
                <c:formatCode>General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BILAN!$E$37:$L$37</c:f>
              <c:numCache>
                <c:formatCode>0%</c:formatCode>
                <c:ptCount val="8"/>
                <c:pt idx="0">
                  <c:v>0.38847727423831385</c:v>
                </c:pt>
                <c:pt idx="1">
                  <c:v>0.40678144979051944</c:v>
                </c:pt>
                <c:pt idx="2">
                  <c:v>0.43776277976854933</c:v>
                </c:pt>
                <c:pt idx="3">
                  <c:v>0.46855834667947915</c:v>
                </c:pt>
                <c:pt idx="4">
                  <c:v>0.51689770795083423</c:v>
                </c:pt>
                <c:pt idx="5">
                  <c:v>0.5624426676847577</c:v>
                </c:pt>
                <c:pt idx="6">
                  <c:v>0.60599878300587817</c:v>
                </c:pt>
                <c:pt idx="7">
                  <c:v>0.64922534473928728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F9-49F4-AC9D-0ECF42D143BA}"/>
            </c:ext>
          </c:extLst>
        </c:ser>
        <c:ser>
          <c:idx val="3"/>
          <c:order val="1"/>
          <c:tx>
            <c:strRef>
              <c:f>BILAN!$A$38</c:f>
              <c:strCache>
                <c:ptCount val="1"/>
                <c:pt idx="0">
                  <c:v>REF2020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BILAN!$H$36:$L$36</c:f>
              <c:numCache>
                <c:formatCode>General</c:formatCode>
                <c:ptCount val="5"/>
                <c:pt idx="0">
                  <c:v>2030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BILAN!$H$38:$L$38</c:f>
              <c:numCache>
                <c:formatCode>0%</c:formatCode>
                <c:ptCount val="5"/>
                <c:pt idx="0">
                  <c:v>0.5897982041685671</c:v>
                </c:pt>
                <c:pt idx="1">
                  <c:v>0.6435280145974398</c:v>
                </c:pt>
                <c:pt idx="2">
                  <c:v>0.68785361291447078</c:v>
                </c:pt>
                <c:pt idx="3">
                  <c:v>0.73580524714135076</c:v>
                </c:pt>
                <c:pt idx="4">
                  <c:v>0.74320679601787454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F9-49F4-AC9D-0ECF42D143BA}"/>
            </c:ext>
          </c:extLst>
        </c:ser>
        <c:ser>
          <c:idx val="4"/>
          <c:order val="2"/>
          <c:tx>
            <c:strRef>
              <c:f>BILAN!$A$39</c:f>
              <c:strCache>
                <c:ptCount val="1"/>
                <c:pt idx="0">
                  <c:v>FF50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BILAN!$H$36</c:f>
              <c:numCache>
                <c:formatCode>General</c:formatCode>
                <c:ptCount val="1"/>
                <c:pt idx="0">
                  <c:v>2030</c:v>
                </c:pt>
              </c:numCache>
            </c:numRef>
          </c:xVal>
          <c:yVal>
            <c:numRef>
              <c:f>BILAN!$H$39</c:f>
              <c:numCache>
                <c:formatCode>0%</c:formatCode>
                <c:ptCount val="1"/>
                <c:pt idx="0">
                  <c:v>0.65023194345107793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F9-49F4-AC9D-0ECF42D143BA}"/>
            </c:ext>
          </c:extLst>
        </c:ser>
        <c:ser>
          <c:idx val="0"/>
          <c:order val="3"/>
          <c:tx>
            <c:strRef>
              <c:f>BILAN!$A$40</c:f>
              <c:strCache>
                <c:ptCount val="1"/>
                <c:pt idx="0">
                  <c:v>Historical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BILAN!$B$36:$E$36</c:f>
              <c:numCache>
                <c:formatCode>General</c:formatCode>
                <c:ptCount val="4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2021</c:v>
                </c:pt>
              </c:numCache>
            </c:numRef>
          </c:xVal>
          <c:yVal>
            <c:numRef>
              <c:f>BILAN!$B$40:$E$40</c:f>
              <c:numCache>
                <c:formatCode>0%</c:formatCode>
                <c:ptCount val="4"/>
                <c:pt idx="0">
                  <c:v>0.22783216755643329</c:v>
                </c:pt>
                <c:pt idx="1">
                  <c:v>0.30720780292455185</c:v>
                </c:pt>
                <c:pt idx="2">
                  <c:v>0.39912416911933146</c:v>
                </c:pt>
                <c:pt idx="3">
                  <c:v>0.38847727423831385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F9-49F4-AC9D-0ECF42D14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173855"/>
        <c:axId val="981455487"/>
      </c:scatterChart>
      <c:valAx>
        <c:axId val="937173855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55487"/>
        <c:crosses val="autoZero"/>
        <c:crossBetween val="midCat"/>
      </c:valAx>
      <c:valAx>
        <c:axId val="9814554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7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2</xdr:row>
      <xdr:rowOff>161192</xdr:rowOff>
    </xdr:from>
    <xdr:to>
      <xdr:col>2</xdr:col>
      <xdr:colOff>1762125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CD05783-671F-4199-8986-1353E448E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" y="529492"/>
          <a:ext cx="2235200" cy="83819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580350</xdr:colOff>
      <xdr:row>8</xdr:row>
      <xdr:rowOff>104775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2AFC330F-D4BA-4F23-B000-CC9A91755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5242" cy="1268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969818</xdr:colOff>
      <xdr:row>42</xdr:row>
      <xdr:rowOff>31461</xdr:rowOff>
    </xdr:from>
    <xdr:to>
      <xdr:col>20</xdr:col>
      <xdr:colOff>69272</xdr:colOff>
      <xdr:row>63</xdr:row>
      <xdr:rowOff>17319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5B2D41F-AC92-707C-4AFA-ADC1A173F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492552</xdr:colOff>
      <xdr:row>42</xdr:row>
      <xdr:rowOff>10492</xdr:rowOff>
    </xdr:from>
    <xdr:to>
      <xdr:col>23</xdr:col>
      <xdr:colOff>5757335</xdr:colOff>
      <xdr:row>63</xdr:row>
      <xdr:rowOff>63500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483161B-DFA0-B077-8F3F-625E43531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133096</xdr:colOff>
      <xdr:row>42</xdr:row>
      <xdr:rowOff>77178</xdr:rowOff>
    </xdr:from>
    <xdr:to>
      <xdr:col>13</xdr:col>
      <xdr:colOff>694765</xdr:colOff>
      <xdr:row>62</xdr:row>
      <xdr:rowOff>67235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F2A9EB72-395D-C366-31C8-BDBDE9392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220942</xdr:colOff>
      <xdr:row>42</xdr:row>
      <xdr:rowOff>68211</xdr:rowOff>
    </xdr:from>
    <xdr:to>
      <xdr:col>5</xdr:col>
      <xdr:colOff>705972</xdr:colOff>
      <xdr:row>62</xdr:row>
      <xdr:rowOff>56030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741720A4-02DA-4022-B597-D80FA4764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ergy.ec.europa.eu/document/download/dbfc4056-8657-403a-b852-93c3ef04e05a_en?filename=ff55_mix_energy-transport-ghg.xlsx" TargetMode="External"/><Relationship Id="rId2" Type="http://schemas.openxmlformats.org/officeDocument/2006/relationships/hyperlink" Target="https://energy.ec.europa.eu/document/download/1485062e-2d65-47cb-887a-a755edc2ec36_en?filename=ref2020_energy-transport-ghg.xlsx" TargetMode="External"/><Relationship Id="rId1" Type="http://schemas.openxmlformats.org/officeDocument/2006/relationships/hyperlink" Target="https://www.entsoe.eu/data/power-stats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ur-lex.europa.eu/resource.html?uri=cellar:1bdc63bd-b7e9-11e6-9e3c-01aa75ed71a1.0001.02/DOC_2&amp;format=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tsoe.eu/data/power-stats/" TargetMode="External"/><Relationship Id="rId2" Type="http://schemas.openxmlformats.org/officeDocument/2006/relationships/hyperlink" Target="https://www.entsoe.eu/data/power-stats/" TargetMode="External"/><Relationship Id="rId1" Type="http://schemas.openxmlformats.org/officeDocument/2006/relationships/hyperlink" Target="https://www.irena.org/-/media/Files/IRENA/Agency/Publication/2022/Apr/IRENA_RE_Capacity_Statistics_2022.pdf?rev=460f190dea15442eba8373d9625341ae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rena.org/-/media/Files/IRENA/Agency/Publication/2022/Apr/IRENA_RE_Capacity_Statistics_2022.pdf?rev=460f190dea15442eba8373d9625341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C8E5F-7B39-42FA-8A2F-FEDC71A3AF55}">
  <dimension ref="B11:D33"/>
  <sheetViews>
    <sheetView zoomScaleNormal="100" workbookViewId="0">
      <selection activeCell="C36" sqref="C36"/>
    </sheetView>
  </sheetViews>
  <sheetFormatPr defaultColWidth="10.81640625" defaultRowHeight="14.5" x14ac:dyDescent="0.35"/>
  <cols>
    <col min="1" max="2" width="10.81640625" style="79"/>
    <col min="3" max="3" width="45.26953125" style="79" bestFit="1" customWidth="1"/>
    <col min="4" max="16384" width="10.81640625" style="79"/>
  </cols>
  <sheetData>
    <row r="11" spans="2:4" x14ac:dyDescent="0.35">
      <c r="B11" s="80" t="s">
        <v>0</v>
      </c>
    </row>
    <row r="12" spans="2:4" x14ac:dyDescent="0.35">
      <c r="B12" s="81"/>
    </row>
    <row r="13" spans="2:4" x14ac:dyDescent="0.35">
      <c r="B13" s="81" t="s">
        <v>1</v>
      </c>
      <c r="C13" s="81" t="s">
        <v>2</v>
      </c>
      <c r="D13" t="s">
        <v>3</v>
      </c>
    </row>
    <row r="14" spans="2:4" x14ac:dyDescent="0.35">
      <c r="B14" s="81"/>
      <c r="C14" s="81" t="s">
        <v>4</v>
      </c>
      <c r="D14" s="103" t="s">
        <v>5</v>
      </c>
    </row>
    <row r="15" spans="2:4" x14ac:dyDescent="0.35">
      <c r="B15" s="81"/>
      <c r="C15" s="81" t="s">
        <v>6</v>
      </c>
      <c r="D15" s="103" t="s">
        <v>7</v>
      </c>
    </row>
    <row r="16" spans="2:4" x14ac:dyDescent="0.35">
      <c r="B16" s="81"/>
      <c r="C16" s="81" t="s">
        <v>6</v>
      </c>
      <c r="D16" s="103" t="s">
        <v>8</v>
      </c>
    </row>
    <row r="17" spans="2:3" x14ac:dyDescent="0.35">
      <c r="B17" s="81"/>
      <c r="C17" s="82"/>
    </row>
    <row r="19" spans="2:3" x14ac:dyDescent="0.35">
      <c r="B19" s="81" t="s">
        <v>9</v>
      </c>
    </row>
    <row r="20" spans="2:3" x14ac:dyDescent="0.35">
      <c r="B20" s="104" t="s">
        <v>10</v>
      </c>
      <c r="C20" s="83"/>
    </row>
    <row r="21" spans="2:3" x14ac:dyDescent="0.35">
      <c r="B21" s="104" t="s">
        <v>11</v>
      </c>
      <c r="C21" s="83"/>
    </row>
    <row r="22" spans="2:3" x14ac:dyDescent="0.35">
      <c r="B22" s="104" t="s">
        <v>12</v>
      </c>
      <c r="C22" s="83"/>
    </row>
    <row r="23" spans="2:3" x14ac:dyDescent="0.35">
      <c r="B23" s="104"/>
      <c r="C23" s="83"/>
    </row>
    <row r="24" spans="2:3" x14ac:dyDescent="0.35">
      <c r="B24" s="104" t="s">
        <v>13</v>
      </c>
      <c r="C24" s="83"/>
    </row>
    <row r="25" spans="2:3" x14ac:dyDescent="0.35">
      <c r="B25" s="104" t="s">
        <v>14</v>
      </c>
      <c r="C25" s="83"/>
    </row>
    <row r="26" spans="2:3" x14ac:dyDescent="0.35">
      <c r="B26" s="104" t="s">
        <v>15</v>
      </c>
      <c r="C26" s="83"/>
    </row>
    <row r="27" spans="2:3" x14ac:dyDescent="0.35">
      <c r="B27" s="104"/>
      <c r="C27" s="83"/>
    </row>
    <row r="28" spans="2:3" x14ac:dyDescent="0.35">
      <c r="B28" s="104" t="s">
        <v>16</v>
      </c>
      <c r="C28" s="83"/>
    </row>
    <row r="29" spans="2:3" x14ac:dyDescent="0.35">
      <c r="B29" s="104" t="s">
        <v>17</v>
      </c>
      <c r="C29" s="83"/>
    </row>
    <row r="30" spans="2:3" x14ac:dyDescent="0.35">
      <c r="B30" s="99" t="s">
        <v>18</v>
      </c>
      <c r="C30" s="83"/>
    </row>
    <row r="31" spans="2:3" x14ac:dyDescent="0.35">
      <c r="B31" s="146" t="s">
        <v>19</v>
      </c>
      <c r="C31" s="83"/>
    </row>
    <row r="32" spans="2:3" x14ac:dyDescent="0.35">
      <c r="B32" s="146" t="s">
        <v>20</v>
      </c>
      <c r="C32" s="83"/>
    </row>
    <row r="33" spans="2:3" x14ac:dyDescent="0.35">
      <c r="B33" s="83"/>
      <c r="C33" s="83"/>
    </row>
  </sheetData>
  <hyperlinks>
    <hyperlink ref="D14" r:id="rId1" display="ENTSOE Statistical Factsheets" xr:uid="{E6A935CE-82BC-4D4E-8FF5-967DD524AE34}"/>
    <hyperlink ref="D15" r:id="rId2" xr:uid="{E47FA569-B596-41C2-9DA9-11BF295579D5}"/>
    <hyperlink ref="D16" r:id="rId3" xr:uid="{A49D1597-A9F1-47AC-BF75-D64F5E5BB90B}"/>
    <hyperlink ref="B30" r:id="rId4" display=" - in the xxx directive" xr:uid="{CACE6C56-A0F4-43F8-B1D5-BD909593213D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DE8-43E2-4163-8706-5C463FFB4A11}">
  <dimension ref="A1:AB41"/>
  <sheetViews>
    <sheetView topLeftCell="G1" zoomScale="45" zoomScaleNormal="55" workbookViewId="0">
      <selection activeCell="X19" sqref="X19"/>
    </sheetView>
  </sheetViews>
  <sheetFormatPr defaultColWidth="11.453125" defaultRowHeight="14.5" x14ac:dyDescent="0.35"/>
  <cols>
    <col min="1" max="1" width="24.1796875" bestFit="1" customWidth="1"/>
    <col min="5" max="5" width="13.54296875" bestFit="1" customWidth="1"/>
    <col min="12" max="12" width="16.81640625" bestFit="1" customWidth="1"/>
    <col min="14" max="14" width="27.81640625" bestFit="1" customWidth="1"/>
    <col min="17" max="20" width="13.54296875" bestFit="1" customWidth="1"/>
    <col min="21" max="22" width="13.1796875" bestFit="1" customWidth="1"/>
    <col min="23" max="23" width="18.453125" bestFit="1" customWidth="1"/>
    <col min="24" max="24" width="96.54296875" bestFit="1" customWidth="1"/>
  </cols>
  <sheetData>
    <row r="1" spans="1:28" x14ac:dyDescent="0.35">
      <c r="A1" s="108" t="s">
        <v>21</v>
      </c>
      <c r="B1" s="109"/>
      <c r="C1" s="109"/>
      <c r="D1" s="109"/>
      <c r="E1" s="109"/>
      <c r="F1" s="109"/>
      <c r="G1" s="109"/>
      <c r="H1" s="110"/>
      <c r="I1" s="110"/>
      <c r="J1" s="110"/>
      <c r="K1" s="111"/>
      <c r="L1" s="112"/>
      <c r="N1" s="108" t="s">
        <v>22</v>
      </c>
      <c r="O1" s="109"/>
      <c r="P1" s="109"/>
      <c r="Q1" s="109"/>
      <c r="R1" s="109"/>
      <c r="S1" s="109"/>
      <c r="T1" s="109"/>
      <c r="U1" s="109"/>
      <c r="V1" s="118"/>
    </row>
    <row r="2" spans="1:28" x14ac:dyDescent="0.35">
      <c r="A2" s="113" t="s">
        <v>23</v>
      </c>
      <c r="L2" s="12"/>
      <c r="N2" s="11"/>
      <c r="V2" s="12"/>
      <c r="X2" s="71" t="s">
        <v>1</v>
      </c>
    </row>
    <row r="3" spans="1:28" x14ac:dyDescent="0.35">
      <c r="A3" s="10" t="s">
        <v>24</v>
      </c>
      <c r="B3" s="20">
        <v>2021</v>
      </c>
      <c r="C3" s="20">
        <v>2022</v>
      </c>
      <c r="D3" s="100">
        <v>2021</v>
      </c>
      <c r="E3" s="75">
        <v>2022</v>
      </c>
      <c r="G3" s="4"/>
      <c r="H3" s="4"/>
      <c r="I3" s="4"/>
      <c r="J3" s="4"/>
      <c r="L3" s="12"/>
      <c r="N3" s="10" t="s">
        <v>24</v>
      </c>
      <c r="O3" s="21">
        <f>'IRENA trends'!Q2</f>
        <v>2021</v>
      </c>
      <c r="P3" s="21">
        <f>'IRENA trends'!R2</f>
        <v>2022</v>
      </c>
      <c r="Q3" s="21">
        <f>'IRENA trends'!S2</f>
        <v>2025</v>
      </c>
      <c r="R3" s="21">
        <f>'IRENA trends'!T2</f>
        <v>2030</v>
      </c>
      <c r="S3" s="21">
        <f>'IRENA trends'!U2</f>
        <v>2035</v>
      </c>
      <c r="T3" s="21">
        <f>'IRENA trends'!V2</f>
        <v>2040</v>
      </c>
      <c r="U3" s="21">
        <f>'IRENA trends'!W2</f>
        <v>2045</v>
      </c>
      <c r="V3" s="22">
        <f>'IRENA trends'!X2</f>
        <v>2050</v>
      </c>
      <c r="W3" s="40"/>
      <c r="X3" s="123" t="s">
        <v>25</v>
      </c>
      <c r="Y3" s="40"/>
      <c r="Z3" s="40"/>
      <c r="AA3" s="40"/>
      <c r="AB3" s="40"/>
    </row>
    <row r="4" spans="1:28" x14ac:dyDescent="0.35">
      <c r="A4" s="11" t="s">
        <v>26</v>
      </c>
      <c r="B4">
        <v>111912</v>
      </c>
      <c r="C4">
        <v>117617</v>
      </c>
      <c r="D4">
        <v>162354</v>
      </c>
      <c r="E4" s="12">
        <v>198326</v>
      </c>
      <c r="F4" s="3" t="s">
        <v>27</v>
      </c>
      <c r="L4" s="12"/>
      <c r="N4" s="25" t="s">
        <v>26</v>
      </c>
      <c r="O4" s="3">
        <v>162354</v>
      </c>
      <c r="P4" s="3">
        <v>198326</v>
      </c>
      <c r="Q4" s="123">
        <f>'IRENA trends'!S3</f>
        <v>253217</v>
      </c>
      <c r="R4" s="123">
        <f>'IRENA trends'!T3</f>
        <v>344702</v>
      </c>
      <c r="S4" s="123">
        <f>'IRENA trends'!U3</f>
        <v>436187</v>
      </c>
      <c r="T4" s="123">
        <f>'IRENA trends'!V3</f>
        <v>527672</v>
      </c>
      <c r="U4" s="123">
        <f>'IRENA trends'!W3</f>
        <v>619157</v>
      </c>
      <c r="V4" s="13">
        <f>'IRENA trends'!X3</f>
        <v>710642</v>
      </c>
      <c r="W4" s="40"/>
      <c r="X4" s="3" t="s">
        <v>28</v>
      </c>
      <c r="Y4" s="40"/>
      <c r="Z4" s="40"/>
      <c r="AA4" s="40"/>
      <c r="AB4" s="40"/>
    </row>
    <row r="5" spans="1:28" x14ac:dyDescent="0.35">
      <c r="A5" s="11" t="s">
        <v>29</v>
      </c>
      <c r="B5">
        <v>2304</v>
      </c>
      <c r="C5">
        <v>2304</v>
      </c>
      <c r="D5">
        <v>2321</v>
      </c>
      <c r="E5" s="12">
        <v>2321</v>
      </c>
      <c r="F5" s="105" t="s">
        <v>30</v>
      </c>
      <c r="L5" s="12"/>
      <c r="N5" s="25" t="s">
        <v>29</v>
      </c>
      <c r="O5" s="3">
        <v>2321</v>
      </c>
      <c r="P5" s="3">
        <v>2321</v>
      </c>
      <c r="Q5" s="123">
        <f>'IRENA trends'!S4</f>
        <v>2321</v>
      </c>
      <c r="R5" s="123">
        <f>'IRENA trends'!T4</f>
        <v>2321</v>
      </c>
      <c r="S5" s="123">
        <f>'IRENA trends'!U4</f>
        <v>2321</v>
      </c>
      <c r="T5" s="123">
        <f>'IRENA trends'!V4</f>
        <v>2321</v>
      </c>
      <c r="U5" s="123">
        <f>'IRENA trends'!W4</f>
        <v>2321</v>
      </c>
      <c r="V5" s="13">
        <f>'IRENA trends'!X4</f>
        <v>2321</v>
      </c>
      <c r="W5" s="42"/>
      <c r="X5" s="106" t="s">
        <v>31</v>
      </c>
      <c r="Y5" s="42"/>
      <c r="Z5" s="42"/>
      <c r="AA5" s="42"/>
      <c r="AB5" s="42"/>
    </row>
    <row r="6" spans="1:28" x14ac:dyDescent="0.35">
      <c r="A6" s="11" t="s">
        <v>32</v>
      </c>
      <c r="B6">
        <v>114216</v>
      </c>
      <c r="C6">
        <v>134851</v>
      </c>
      <c r="D6">
        <v>164675</v>
      </c>
      <c r="E6" s="12">
        <v>200647</v>
      </c>
      <c r="F6" s="106" t="s">
        <v>33</v>
      </c>
      <c r="L6" s="12"/>
      <c r="N6" s="25" t="s">
        <v>32</v>
      </c>
      <c r="O6" s="3">
        <v>164675</v>
      </c>
      <c r="P6" s="3">
        <v>200647</v>
      </c>
      <c r="Q6" s="123">
        <f>'IRENA trends'!S5</f>
        <v>255538</v>
      </c>
      <c r="R6" s="123">
        <f>'IRENA trends'!T5</f>
        <v>347023</v>
      </c>
      <c r="S6" s="123">
        <f>'IRENA trends'!U5</f>
        <v>438508</v>
      </c>
      <c r="T6" s="123">
        <f>'IRENA trends'!V5</f>
        <v>529993</v>
      </c>
      <c r="U6" s="123">
        <f>'IRENA trends'!W5</f>
        <v>621478</v>
      </c>
      <c r="V6" s="13">
        <f>'IRENA trends'!X5</f>
        <v>712963</v>
      </c>
      <c r="W6" s="42"/>
      <c r="X6" s="107" t="s">
        <v>34</v>
      </c>
      <c r="Y6" s="42"/>
      <c r="Z6" s="42"/>
      <c r="AA6" s="42"/>
      <c r="AB6" s="42"/>
    </row>
    <row r="7" spans="1:28" x14ac:dyDescent="0.35">
      <c r="A7" s="11" t="s">
        <v>35</v>
      </c>
      <c r="B7">
        <v>14223</v>
      </c>
      <c r="C7">
        <v>14851</v>
      </c>
      <c r="D7">
        <v>15137</v>
      </c>
      <c r="E7" s="12">
        <v>16749</v>
      </c>
      <c r="F7" s="107" t="s">
        <v>36</v>
      </c>
      <c r="L7" s="12"/>
      <c r="N7" s="25" t="s">
        <v>35</v>
      </c>
      <c r="O7" s="3">
        <v>15137</v>
      </c>
      <c r="P7" s="3">
        <v>16749</v>
      </c>
      <c r="Q7" s="123">
        <f>'IRENA trends'!S6</f>
        <v>24120</v>
      </c>
      <c r="R7" s="123">
        <f>'IRENA trends'!T6</f>
        <v>36405</v>
      </c>
      <c r="S7" s="123">
        <f>'IRENA trends'!U6</f>
        <v>48690</v>
      </c>
      <c r="T7" s="123">
        <f>'IRENA trends'!V6</f>
        <v>60975</v>
      </c>
      <c r="U7" s="123">
        <f>'IRENA trends'!W6</f>
        <v>73260</v>
      </c>
      <c r="V7" s="13">
        <f>'IRENA trends'!X6</f>
        <v>85545</v>
      </c>
      <c r="X7" s="135" t="s">
        <v>37</v>
      </c>
    </row>
    <row r="8" spans="1:28" ht="15" thickBot="1" x14ac:dyDescent="0.4">
      <c r="A8" s="7" t="s">
        <v>38</v>
      </c>
      <c r="B8" s="8">
        <v>159448</v>
      </c>
      <c r="C8" s="8">
        <v>170572</v>
      </c>
      <c r="D8" s="8">
        <v>173316</v>
      </c>
      <c r="E8" s="9">
        <v>187373</v>
      </c>
      <c r="L8" s="12"/>
      <c r="N8" s="26" t="s">
        <v>38</v>
      </c>
      <c r="O8" s="122">
        <v>173316</v>
      </c>
      <c r="P8" s="122">
        <v>187373</v>
      </c>
      <c r="Q8" s="124">
        <f>'IRENA trends'!S7</f>
        <v>209765</v>
      </c>
      <c r="R8" s="124">
        <f>'IRENA trends'!T7</f>
        <v>247085</v>
      </c>
      <c r="S8" s="124">
        <f>'IRENA trends'!U7</f>
        <v>284405</v>
      </c>
      <c r="T8" s="124">
        <f>'IRENA trends'!V7</f>
        <v>321725</v>
      </c>
      <c r="U8" s="124">
        <f>'IRENA trends'!W7</f>
        <v>359045</v>
      </c>
      <c r="V8" s="125">
        <f>'IRENA trends'!X7</f>
        <v>396365</v>
      </c>
      <c r="X8" s="136" t="s">
        <v>39</v>
      </c>
    </row>
    <row r="9" spans="1:28" x14ac:dyDescent="0.35">
      <c r="A9" s="11"/>
      <c r="B9" s="105">
        <v>2021</v>
      </c>
      <c r="C9" s="105">
        <v>2022</v>
      </c>
      <c r="L9" s="12"/>
      <c r="N9" s="114" t="s">
        <v>40</v>
      </c>
      <c r="V9" s="12"/>
      <c r="X9" s="137" t="s">
        <v>5</v>
      </c>
    </row>
    <row r="10" spans="1:28" x14ac:dyDescent="0.35">
      <c r="A10" s="11" t="s">
        <v>41</v>
      </c>
      <c r="B10">
        <v>108828</v>
      </c>
      <c r="C10">
        <v>113504</v>
      </c>
      <c r="L10" s="12"/>
      <c r="N10" s="114" t="s">
        <v>42</v>
      </c>
      <c r="V10" s="12"/>
      <c r="X10" s="71"/>
    </row>
    <row r="11" spans="1:28" ht="15" thickBot="1" x14ac:dyDescent="0.4">
      <c r="A11" s="11" t="s">
        <v>43</v>
      </c>
      <c r="B11">
        <v>21045</v>
      </c>
      <c r="C11">
        <v>18935</v>
      </c>
      <c r="L11" s="12"/>
      <c r="N11" s="11"/>
      <c r="V11" s="12"/>
      <c r="X11" s="71"/>
    </row>
    <row r="12" spans="1:28" x14ac:dyDescent="0.35">
      <c r="A12" s="11" t="s">
        <v>44</v>
      </c>
      <c r="B12">
        <v>1869</v>
      </c>
      <c r="C12">
        <v>1563</v>
      </c>
      <c r="L12" s="12"/>
      <c r="N12" s="10" t="s">
        <v>45</v>
      </c>
      <c r="O12" s="21">
        <v>2021</v>
      </c>
      <c r="P12" s="21">
        <v>2022</v>
      </c>
      <c r="Q12" s="21">
        <v>2025</v>
      </c>
      <c r="R12" s="21">
        <v>2030</v>
      </c>
      <c r="S12" s="21">
        <v>2035</v>
      </c>
      <c r="T12" s="21">
        <v>2040</v>
      </c>
      <c r="U12" s="21">
        <v>2045</v>
      </c>
      <c r="V12" s="22">
        <v>2050</v>
      </c>
    </row>
    <row r="13" spans="1:28" x14ac:dyDescent="0.35">
      <c r="A13" s="11"/>
      <c r="L13" s="12"/>
      <c r="N13" s="25" t="s">
        <v>46</v>
      </c>
      <c r="O13" s="121">
        <f>O6*$D$27/1000000</f>
        <v>196.13107367359149</v>
      </c>
      <c r="P13" s="121">
        <f t="shared" ref="P13:V13" si="0">P6*$D$27/1000000</f>
        <v>238.97441347736518</v>
      </c>
      <c r="Q13" s="121">
        <f t="shared" si="0"/>
        <v>304.35064402248196</v>
      </c>
      <c r="R13" s="121">
        <f t="shared" si="0"/>
        <v>413.31102826434335</v>
      </c>
      <c r="S13" s="121">
        <f t="shared" si="0"/>
        <v>522.27141250620468</v>
      </c>
      <c r="T13" s="121">
        <f t="shared" si="0"/>
        <v>631.23179674806602</v>
      </c>
      <c r="U13" s="121">
        <f t="shared" si="0"/>
        <v>740.19218098992746</v>
      </c>
      <c r="V13" s="96">
        <f t="shared" si="0"/>
        <v>849.1525652317888</v>
      </c>
    </row>
    <row r="14" spans="1:28" x14ac:dyDescent="0.35">
      <c r="A14" s="11"/>
      <c r="H14" s="1"/>
      <c r="I14" s="1"/>
      <c r="J14" s="1"/>
      <c r="L14" s="12"/>
      <c r="N14" s="25" t="s">
        <v>35</v>
      </c>
      <c r="O14" s="121">
        <f>O7*$D$28/1000000</f>
        <v>48.734117843659156</v>
      </c>
      <c r="P14" s="121">
        <f t="shared" ref="P14:V14" si="1">P7*$D$28/1000000</f>
        <v>53.924010025992416</v>
      </c>
      <c r="Q14" s="121">
        <f t="shared" si="1"/>
        <v>77.65521056940338</v>
      </c>
      <c r="R14" s="121">
        <f t="shared" si="1"/>
        <v>117.2072114750883</v>
      </c>
      <c r="S14" s="121">
        <f t="shared" si="1"/>
        <v>156.75921238077325</v>
      </c>
      <c r="T14" s="121">
        <f t="shared" si="1"/>
        <v>196.31121328645816</v>
      </c>
      <c r="U14" s="121">
        <f t="shared" si="1"/>
        <v>235.86321419214309</v>
      </c>
      <c r="V14" s="96">
        <f t="shared" si="1"/>
        <v>275.41521509782802</v>
      </c>
    </row>
    <row r="15" spans="1:28" ht="15" thickBot="1" x14ac:dyDescent="0.4">
      <c r="A15" s="113" t="s">
        <v>47</v>
      </c>
      <c r="H15" s="1"/>
      <c r="I15" s="1"/>
      <c r="J15" s="1"/>
      <c r="L15" s="12"/>
      <c r="N15" s="25" t="s">
        <v>38</v>
      </c>
      <c r="O15" s="121">
        <f>O8*$D$29/1000000</f>
        <v>354.29745102923397</v>
      </c>
      <c r="P15" s="121">
        <f t="shared" ref="P15:V15" si="2">P8*$D$29/1000000</f>
        <v>383.03316653800374</v>
      </c>
      <c r="Q15" s="121">
        <f t="shared" si="2"/>
        <v>428.80752391670285</v>
      </c>
      <c r="R15" s="121">
        <f t="shared" si="2"/>
        <v>505.09811954786795</v>
      </c>
      <c r="S15" s="121">
        <f t="shared" si="2"/>
        <v>581.38871517903306</v>
      </c>
      <c r="T15" s="121">
        <f t="shared" si="2"/>
        <v>657.67931081019822</v>
      </c>
      <c r="U15" s="121">
        <f t="shared" si="2"/>
        <v>733.96990644136338</v>
      </c>
      <c r="V15" s="96">
        <f t="shared" si="2"/>
        <v>810.26050207252831</v>
      </c>
    </row>
    <row r="16" spans="1:28" x14ac:dyDescent="0.35">
      <c r="A16" s="10" t="s">
        <v>45</v>
      </c>
      <c r="B16" s="23">
        <v>2021</v>
      </c>
      <c r="C16" s="76">
        <v>2022</v>
      </c>
      <c r="D16" s="4"/>
      <c r="E16" s="4"/>
      <c r="F16" s="4"/>
      <c r="G16" s="4"/>
      <c r="H16" s="4"/>
      <c r="I16" s="4"/>
      <c r="J16" s="1"/>
      <c r="L16" s="12"/>
      <c r="N16" s="25" t="s">
        <v>41</v>
      </c>
      <c r="O16" s="119">
        <v>319.60000000000002</v>
      </c>
      <c r="P16" s="119">
        <v>255.6</v>
      </c>
      <c r="Q16" s="120">
        <v>340</v>
      </c>
      <c r="R16" s="120">
        <v>342</v>
      </c>
      <c r="S16" s="120">
        <v>341</v>
      </c>
      <c r="T16" s="120">
        <v>341</v>
      </c>
      <c r="U16" s="120">
        <v>342</v>
      </c>
      <c r="V16" s="61">
        <v>341</v>
      </c>
    </row>
    <row r="17" spans="1:22" x14ac:dyDescent="0.35">
      <c r="A17" s="11" t="s">
        <v>46</v>
      </c>
      <c r="B17">
        <v>132.4</v>
      </c>
      <c r="C17" s="12">
        <v>164.9</v>
      </c>
      <c r="J17" s="1"/>
      <c r="L17" s="12"/>
      <c r="N17" s="25" t="s">
        <v>43</v>
      </c>
      <c r="O17" s="119">
        <v>80.8</v>
      </c>
      <c r="P17" s="119">
        <v>80.2</v>
      </c>
      <c r="Q17" s="120">
        <v>56</v>
      </c>
      <c r="R17" s="120">
        <v>68</v>
      </c>
      <c r="S17" s="120">
        <v>59</v>
      </c>
      <c r="T17" s="120">
        <v>42</v>
      </c>
      <c r="U17" s="120">
        <v>32</v>
      </c>
      <c r="V17" s="61">
        <v>27</v>
      </c>
    </row>
    <row r="18" spans="1:22" ht="15" thickBot="1" x14ac:dyDescent="0.4">
      <c r="A18" s="11" t="s">
        <v>35</v>
      </c>
      <c r="B18">
        <v>45.9</v>
      </c>
      <c r="C18" s="12">
        <v>47.7</v>
      </c>
      <c r="J18" s="1"/>
      <c r="L18" s="12"/>
      <c r="N18" s="26" t="s">
        <v>44</v>
      </c>
      <c r="O18" s="126">
        <v>5.7</v>
      </c>
      <c r="P18" s="126">
        <v>5.0999999999999996</v>
      </c>
      <c r="Q18" s="101">
        <v>31</v>
      </c>
      <c r="R18" s="101">
        <v>32</v>
      </c>
      <c r="S18" s="101">
        <v>33</v>
      </c>
      <c r="T18" s="101">
        <v>34</v>
      </c>
      <c r="U18" s="101">
        <v>34</v>
      </c>
      <c r="V18" s="102">
        <v>35</v>
      </c>
    </row>
    <row r="19" spans="1:22" x14ac:dyDescent="0.35">
      <c r="A19" s="11" t="s">
        <v>38</v>
      </c>
      <c r="B19">
        <v>323.60000000000002</v>
      </c>
      <c r="C19" s="12">
        <v>351.2</v>
      </c>
      <c r="J19" s="1"/>
      <c r="L19" s="12"/>
      <c r="N19" s="10" t="s">
        <v>48</v>
      </c>
      <c r="O19" s="94">
        <f>SUM(O13:O18)</f>
        <v>1005.2626425464847</v>
      </c>
      <c r="P19" s="94">
        <f>SUM(P13:P18)</f>
        <v>1016.8315900413614</v>
      </c>
      <c r="Q19" s="94">
        <f>SUM(Q13:Q18)</f>
        <v>1237.8133785085881</v>
      </c>
      <c r="R19" s="94">
        <f t="shared" ref="R19:V19" si="3">SUM(R13:R18)</f>
        <v>1477.6163592872997</v>
      </c>
      <c r="S19" s="94">
        <f t="shared" si="3"/>
        <v>1693.419340066011</v>
      </c>
      <c r="T19" s="94">
        <f t="shared" si="3"/>
        <v>1902.2223208447224</v>
      </c>
      <c r="U19" s="94">
        <f t="shared" si="3"/>
        <v>2118.0253016234337</v>
      </c>
      <c r="V19" s="95">
        <f t="shared" si="3"/>
        <v>2337.8282824021453</v>
      </c>
    </row>
    <row r="20" spans="1:22" ht="15" thickBot="1" x14ac:dyDescent="0.4">
      <c r="A20" s="11" t="s">
        <v>41</v>
      </c>
      <c r="B20">
        <v>319.60000000000002</v>
      </c>
      <c r="C20" s="12">
        <v>255.6</v>
      </c>
      <c r="J20" s="1"/>
      <c r="L20" s="12"/>
      <c r="N20" s="26" t="s">
        <v>49</v>
      </c>
      <c r="O20" s="126">
        <v>2587.6999999999998</v>
      </c>
      <c r="P20" s="126">
        <v>2499.6999999999998</v>
      </c>
      <c r="Q20" s="127">
        <f>'Fit for 55'!F4/1000</f>
        <v>2827.589360527717</v>
      </c>
      <c r="R20" s="127">
        <f>'Fit for 55'!G4/1000</f>
        <v>3153.5375898405973</v>
      </c>
      <c r="S20" s="128">
        <f>R20*(1+'REF2020'!E5)</f>
        <v>3276.12081465659</v>
      </c>
      <c r="T20" s="128">
        <f>S20*(1+'REF2020'!F5)</f>
        <v>3382.0732852204146</v>
      </c>
      <c r="U20" s="128">
        <f>T20*(1+'REF2020'!G5)</f>
        <v>3495.0982758044402</v>
      </c>
      <c r="V20" s="129">
        <f>U20*(1+'REF2020'!H5)</f>
        <v>3600.9504270677526</v>
      </c>
    </row>
    <row r="21" spans="1:22" x14ac:dyDescent="0.35">
      <c r="A21" s="11" t="s">
        <v>43</v>
      </c>
      <c r="B21">
        <v>80.8</v>
      </c>
      <c r="C21" s="12">
        <v>80.2</v>
      </c>
      <c r="J21" s="1"/>
      <c r="L21" s="12"/>
      <c r="O21" s="60"/>
      <c r="P21" s="60"/>
      <c r="Q21" s="60"/>
      <c r="R21" s="60"/>
      <c r="S21" s="60"/>
      <c r="T21" s="60"/>
      <c r="U21" s="60"/>
      <c r="V21" s="60"/>
    </row>
    <row r="22" spans="1:22" ht="15" thickBot="1" x14ac:dyDescent="0.4">
      <c r="A22" s="11" t="s">
        <v>44</v>
      </c>
      <c r="B22">
        <v>5.7</v>
      </c>
      <c r="C22" s="12">
        <v>5.0999999999999996</v>
      </c>
      <c r="L22" s="12"/>
    </row>
    <row r="23" spans="1:22" x14ac:dyDescent="0.35">
      <c r="A23" s="5" t="s">
        <v>48</v>
      </c>
      <c r="B23" s="6">
        <v>908</v>
      </c>
      <c r="C23" s="77">
        <v>904.7</v>
      </c>
      <c r="L23" s="12"/>
      <c r="N23" s="108" t="s">
        <v>50</v>
      </c>
      <c r="O23" s="109"/>
      <c r="P23" s="109"/>
      <c r="Q23" s="109"/>
      <c r="R23" s="109"/>
      <c r="S23" s="109"/>
      <c r="T23" s="109"/>
      <c r="U23" s="118"/>
      <c r="V23" s="138"/>
    </row>
    <row r="24" spans="1:22" ht="15" thickBot="1" x14ac:dyDescent="0.4">
      <c r="A24" s="7" t="s">
        <v>49</v>
      </c>
      <c r="B24" s="8">
        <v>2587.6999999999998</v>
      </c>
      <c r="C24" s="9">
        <v>2499.6999999999998</v>
      </c>
      <c r="L24" s="12"/>
      <c r="N24" s="11"/>
      <c r="O24" s="42"/>
      <c r="U24" s="12"/>
    </row>
    <row r="25" spans="1:22" ht="15" thickBot="1" x14ac:dyDescent="0.4">
      <c r="A25" s="11"/>
      <c r="L25" s="12"/>
      <c r="N25" s="130" t="s">
        <v>7</v>
      </c>
      <c r="O25" s="40"/>
      <c r="U25" s="12"/>
    </row>
    <row r="26" spans="1:22" x14ac:dyDescent="0.35">
      <c r="A26" s="25" t="s">
        <v>51</v>
      </c>
      <c r="B26" s="131">
        <v>2021</v>
      </c>
      <c r="C26" s="131">
        <v>2022</v>
      </c>
      <c r="D26" s="132" t="s">
        <v>52</v>
      </c>
      <c r="E26" s="4">
        <v>2025</v>
      </c>
      <c r="F26" s="4">
        <v>2030</v>
      </c>
      <c r="G26" s="4">
        <v>2035</v>
      </c>
      <c r="H26" s="4">
        <v>2040</v>
      </c>
      <c r="I26" s="4">
        <v>2045</v>
      </c>
      <c r="J26" s="4">
        <v>2050</v>
      </c>
      <c r="L26" s="12"/>
      <c r="N26" s="10" t="s">
        <v>24</v>
      </c>
      <c r="O26" s="21">
        <v>2020</v>
      </c>
      <c r="P26" s="21">
        <v>2025</v>
      </c>
      <c r="Q26" s="21">
        <v>2030</v>
      </c>
      <c r="R26" s="21">
        <v>2035</v>
      </c>
      <c r="S26" s="21">
        <v>2040</v>
      </c>
      <c r="T26" s="21">
        <v>2045</v>
      </c>
      <c r="U26" s="22">
        <v>2050</v>
      </c>
    </row>
    <row r="27" spans="1:22" x14ac:dyDescent="0.35">
      <c r="A27" s="11" t="s">
        <v>32</v>
      </c>
      <c r="B27">
        <f t="shared" ref="B27:C29" si="4">B17*1000000/B6</f>
        <v>1159.207116340968</v>
      </c>
      <c r="C27">
        <f t="shared" si="4"/>
        <v>1222.8311247228423</v>
      </c>
      <c r="D27" s="14">
        <f t="shared" ref="D27:D32" si="5">AVERAGE(B27:C27)</f>
        <v>1191.0191205319052</v>
      </c>
      <c r="E27">
        <f>D27</f>
        <v>1191.0191205319052</v>
      </c>
      <c r="F27">
        <f t="shared" ref="F27:J27" si="6">E27</f>
        <v>1191.0191205319052</v>
      </c>
      <c r="G27">
        <f t="shared" si="6"/>
        <v>1191.0191205319052</v>
      </c>
      <c r="H27">
        <f t="shared" si="6"/>
        <v>1191.0191205319052</v>
      </c>
      <c r="I27">
        <f t="shared" si="6"/>
        <v>1191.0191205319052</v>
      </c>
      <c r="J27">
        <f t="shared" si="6"/>
        <v>1191.0191205319052</v>
      </c>
      <c r="L27" s="12"/>
      <c r="N27" s="11" t="s">
        <v>26</v>
      </c>
      <c r="U27" s="12"/>
    </row>
    <row r="28" spans="1:22" x14ac:dyDescent="0.35">
      <c r="A28" s="11" t="s">
        <v>35</v>
      </c>
      <c r="B28">
        <f t="shared" si="4"/>
        <v>3227.167264290234</v>
      </c>
      <c r="C28">
        <f t="shared" si="4"/>
        <v>3211.9049222274593</v>
      </c>
      <c r="D28" s="14">
        <f t="shared" si="5"/>
        <v>3219.5360932588464</v>
      </c>
      <c r="E28">
        <f>D28</f>
        <v>3219.5360932588464</v>
      </c>
      <c r="F28">
        <f t="shared" ref="F28:J28" si="7">E28</f>
        <v>3219.5360932588464</v>
      </c>
      <c r="G28">
        <f t="shared" si="7"/>
        <v>3219.5360932588464</v>
      </c>
      <c r="H28">
        <f t="shared" si="7"/>
        <v>3219.5360932588464</v>
      </c>
      <c r="I28">
        <f t="shared" si="7"/>
        <v>3219.5360932588464</v>
      </c>
      <c r="J28">
        <f t="shared" si="7"/>
        <v>3219.5360932588464</v>
      </c>
      <c r="L28" s="12"/>
      <c r="N28" s="11" t="s">
        <v>29</v>
      </c>
      <c r="U28" s="12"/>
    </row>
    <row r="29" spans="1:22" x14ac:dyDescent="0.35">
      <c r="A29" s="11" t="s">
        <v>38</v>
      </c>
      <c r="B29">
        <f t="shared" si="4"/>
        <v>2029.50178114495</v>
      </c>
      <c r="C29">
        <f t="shared" si="4"/>
        <v>2058.9545763665783</v>
      </c>
      <c r="D29" s="14">
        <f t="shared" si="5"/>
        <v>2044.228178755764</v>
      </c>
      <c r="E29">
        <f>D29</f>
        <v>2044.228178755764</v>
      </c>
      <c r="F29">
        <f t="shared" ref="F29:J29" si="8">E29</f>
        <v>2044.228178755764</v>
      </c>
      <c r="G29">
        <f t="shared" si="8"/>
        <v>2044.228178755764</v>
      </c>
      <c r="H29">
        <f t="shared" si="8"/>
        <v>2044.228178755764</v>
      </c>
      <c r="I29">
        <f t="shared" si="8"/>
        <v>2044.228178755764</v>
      </c>
      <c r="J29">
        <f t="shared" si="8"/>
        <v>2044.228178755764</v>
      </c>
      <c r="L29" s="12"/>
      <c r="N29" s="11" t="s">
        <v>32</v>
      </c>
      <c r="O29" s="27">
        <f>'REF2020'!B27</f>
        <v>126065.82677891671</v>
      </c>
      <c r="P29" s="27">
        <f>'REF2020'!C27</f>
        <v>209951.5747231447</v>
      </c>
      <c r="Q29" s="27">
        <f>'REF2020'!D27</f>
        <v>307495.43764080713</v>
      </c>
      <c r="R29" s="27">
        <f>'REF2020'!E27</f>
        <v>368085.12693201337</v>
      </c>
      <c r="S29" s="27">
        <f>'REF2020'!F27</f>
        <v>425428.64943114878</v>
      </c>
      <c r="T29" s="27">
        <f>'REF2020'!G27</f>
        <v>497993.65133490582</v>
      </c>
      <c r="U29" s="28">
        <f>'REF2020'!H27</f>
        <v>513894.97433035483</v>
      </c>
    </row>
    <row r="30" spans="1:22" x14ac:dyDescent="0.35">
      <c r="A30" s="11" t="s">
        <v>41</v>
      </c>
      <c r="B30">
        <f t="shared" ref="B30:C32" si="9">B20*1000000/B10</f>
        <v>2936.7442202374391</v>
      </c>
      <c r="C30">
        <f t="shared" si="9"/>
        <v>2251.9030166337752</v>
      </c>
      <c r="D30" s="14">
        <f t="shared" si="5"/>
        <v>2594.3236184356074</v>
      </c>
      <c r="E30">
        <v>2594.3236184356074</v>
      </c>
      <c r="F30">
        <v>2594.3236184356074</v>
      </c>
      <c r="G30">
        <v>2594.3236184356074</v>
      </c>
      <c r="H30">
        <v>2594.3236184356074</v>
      </c>
      <c r="I30">
        <v>2594.3236184356074</v>
      </c>
      <c r="J30">
        <v>2594.3236184356074</v>
      </c>
      <c r="L30" s="12"/>
      <c r="N30" s="11" t="s">
        <v>35</v>
      </c>
      <c r="O30" s="27">
        <f>'REF2020'!B26</f>
        <v>13545.85</v>
      </c>
      <c r="P30" s="27">
        <f>'REF2020'!C26</f>
        <v>30819.055045611356</v>
      </c>
      <c r="Q30" s="27">
        <f>'REF2020'!D26</f>
        <v>54313.55417925994</v>
      </c>
      <c r="R30" s="27">
        <f>'REF2020'!E26</f>
        <v>69064.989868685749</v>
      </c>
      <c r="S30" s="27">
        <f>'REF2020'!F26</f>
        <v>80367.394075143005</v>
      </c>
      <c r="T30" s="27">
        <f>'REF2020'!G26</f>
        <v>91284.653901099256</v>
      </c>
      <c r="U30" s="28">
        <f>'REF2020'!H26</f>
        <v>95023.201612612349</v>
      </c>
    </row>
    <row r="31" spans="1:22" ht="15" thickBot="1" x14ac:dyDescent="0.4">
      <c r="A31" s="11" t="s">
        <v>43</v>
      </c>
      <c r="B31">
        <f t="shared" si="9"/>
        <v>3839.3917795200759</v>
      </c>
      <c r="C31">
        <f t="shared" si="9"/>
        <v>4235.5426458938473</v>
      </c>
      <c r="D31" s="14">
        <f t="shared" si="5"/>
        <v>4037.4672127069616</v>
      </c>
      <c r="E31">
        <v>4037.4672127069616</v>
      </c>
      <c r="F31">
        <v>4037.4672127069616</v>
      </c>
      <c r="G31">
        <v>4037.4672127069616</v>
      </c>
      <c r="H31">
        <v>4037.4672127069616</v>
      </c>
      <c r="I31">
        <v>4037.4672127069616</v>
      </c>
      <c r="J31">
        <v>4037.4672127069616</v>
      </c>
      <c r="L31" s="12"/>
      <c r="N31" s="7" t="s">
        <v>38</v>
      </c>
      <c r="O31" s="54">
        <f>'REF2020'!B25</f>
        <v>164777.64482614843</v>
      </c>
      <c r="P31" s="54">
        <f>'REF2020'!C25</f>
        <v>226640.29257638197</v>
      </c>
      <c r="Q31" s="54">
        <f>'REF2020'!D25</f>
        <v>294810.32797166158</v>
      </c>
      <c r="R31" s="54">
        <f>'REF2020'!E25</f>
        <v>335678.3946952775</v>
      </c>
      <c r="S31" s="54">
        <f>'REF2020'!F25</f>
        <v>362079.36471334193</v>
      </c>
      <c r="T31" s="54">
        <f>'REF2020'!G25</f>
        <v>401733.19940916699</v>
      </c>
      <c r="U31" s="55">
        <f>'REF2020'!H25</f>
        <v>412615.47339026764</v>
      </c>
    </row>
    <row r="32" spans="1:22" ht="15" thickBot="1" x14ac:dyDescent="0.4">
      <c r="A32" s="11" t="s">
        <v>44</v>
      </c>
      <c r="B32">
        <f t="shared" si="9"/>
        <v>3049.7592295345103</v>
      </c>
      <c r="C32">
        <f t="shared" si="9"/>
        <v>3262.9558541266792</v>
      </c>
      <c r="D32" s="15">
        <f t="shared" si="5"/>
        <v>3156.3575418305945</v>
      </c>
      <c r="E32">
        <v>3156.3575418305945</v>
      </c>
      <c r="F32">
        <v>3156.3575418305945</v>
      </c>
      <c r="G32">
        <v>3156.3575418305945</v>
      </c>
      <c r="H32">
        <v>3156.3575418305945</v>
      </c>
      <c r="I32">
        <v>3156.3575418305945</v>
      </c>
      <c r="J32">
        <v>3156.3575418305945</v>
      </c>
      <c r="L32" s="12"/>
      <c r="N32" s="11"/>
      <c r="U32" s="12"/>
    </row>
    <row r="33" spans="1:22" ht="15" thickBot="1" x14ac:dyDescent="0.4">
      <c r="A33" s="11"/>
      <c r="L33" s="12"/>
      <c r="N33" s="130" t="s">
        <v>53</v>
      </c>
      <c r="O33" s="40"/>
      <c r="U33" s="12"/>
    </row>
    <row r="34" spans="1:22" ht="15" thickBot="1" x14ac:dyDescent="0.4">
      <c r="A34" s="115" t="s">
        <v>54</v>
      </c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7"/>
      <c r="N34" s="10" t="s">
        <v>24</v>
      </c>
      <c r="O34" s="21">
        <v>2020</v>
      </c>
      <c r="P34" s="21">
        <v>2025</v>
      </c>
      <c r="Q34" s="21">
        <v>2030</v>
      </c>
      <c r="R34" s="21">
        <v>2035</v>
      </c>
      <c r="S34" s="21">
        <v>2040</v>
      </c>
      <c r="T34" s="21">
        <v>2045</v>
      </c>
      <c r="U34" s="22">
        <v>2050</v>
      </c>
    </row>
    <row r="35" spans="1:22" ht="15" thickBot="1" x14ac:dyDescent="0.4">
      <c r="A35" s="11"/>
      <c r="L35" s="12"/>
      <c r="N35" s="11" t="s">
        <v>26</v>
      </c>
      <c r="U35" s="12"/>
    </row>
    <row r="36" spans="1:22" ht="15" thickBot="1" x14ac:dyDescent="0.4">
      <c r="A36" s="141" t="s">
        <v>55</v>
      </c>
      <c r="B36" s="69">
        <v>2010</v>
      </c>
      <c r="C36" s="69">
        <v>2015</v>
      </c>
      <c r="D36" s="69">
        <v>2020</v>
      </c>
      <c r="E36" s="69">
        <v>2021</v>
      </c>
      <c r="F36" s="69">
        <v>2022</v>
      </c>
      <c r="G36" s="69">
        <v>2025</v>
      </c>
      <c r="H36" s="69">
        <v>2030</v>
      </c>
      <c r="I36" s="69">
        <v>2035</v>
      </c>
      <c r="J36" s="69">
        <v>2040</v>
      </c>
      <c r="K36" s="69">
        <v>2045</v>
      </c>
      <c r="L36" s="70">
        <v>2050</v>
      </c>
      <c r="N36" s="11" t="s">
        <v>29</v>
      </c>
      <c r="U36" s="12"/>
    </row>
    <row r="37" spans="1:22" ht="15" thickBot="1" x14ac:dyDescent="0.4">
      <c r="A37" s="147" t="s">
        <v>56</v>
      </c>
      <c r="B37" s="148">
        <f>B40</f>
        <v>0.22783216755643329</v>
      </c>
      <c r="C37" s="148">
        <f>C40</f>
        <v>0.30720780292455185</v>
      </c>
      <c r="D37" s="148">
        <f>D40</f>
        <v>0.39912416911933146</v>
      </c>
      <c r="E37" s="149">
        <f>O19/O20</f>
        <v>0.38847727423831385</v>
      </c>
      <c r="F37" s="149">
        <f t="shared" ref="F37:L37" si="10">P19/P20</f>
        <v>0.40678144979051944</v>
      </c>
      <c r="G37" s="149">
        <f t="shared" si="10"/>
        <v>0.43776277976854933</v>
      </c>
      <c r="H37" s="149">
        <f t="shared" si="10"/>
        <v>0.46855834667947915</v>
      </c>
      <c r="I37" s="149">
        <f t="shared" si="10"/>
        <v>0.51689770795083423</v>
      </c>
      <c r="J37" s="149">
        <f t="shared" si="10"/>
        <v>0.5624426676847577</v>
      </c>
      <c r="K37" s="149">
        <f t="shared" si="10"/>
        <v>0.60599878300587817</v>
      </c>
      <c r="L37" s="150">
        <f t="shared" si="10"/>
        <v>0.64922534473928728</v>
      </c>
      <c r="N37" s="11" t="s">
        <v>32</v>
      </c>
      <c r="O37" s="27">
        <f>'Fit for 55'!E32</f>
        <v>126065.82677891671</v>
      </c>
      <c r="P37" s="27">
        <f>'Fit for 55'!F32</f>
        <v>236400.8827248521</v>
      </c>
      <c r="Q37" s="27">
        <f>'Fit for 55'!G32</f>
        <v>383044.78807615401</v>
      </c>
      <c r="R37" s="27" t="s">
        <v>57</v>
      </c>
      <c r="S37" s="27" t="s">
        <v>57</v>
      </c>
      <c r="T37" s="27" t="s">
        <v>57</v>
      </c>
      <c r="U37" s="28" t="s">
        <v>57</v>
      </c>
    </row>
    <row r="38" spans="1:22" x14ac:dyDescent="0.35">
      <c r="A38" s="139" t="s">
        <v>7</v>
      </c>
      <c r="B38" s="142"/>
      <c r="C38" s="142"/>
      <c r="D38" s="50">
        <f>'REF2020'!B36</f>
        <v>0.39798002118013448</v>
      </c>
      <c r="E38" s="142"/>
      <c r="F38" s="142"/>
      <c r="G38" s="50">
        <f>'REF2020'!C36</f>
        <v>0.49592733428221919</v>
      </c>
      <c r="H38" s="50">
        <f>'REF2020'!D36</f>
        <v>0.5897982041685671</v>
      </c>
      <c r="I38" s="50">
        <f>'REF2020'!E36</f>
        <v>0.6435280145974398</v>
      </c>
      <c r="J38" s="50">
        <f>'REF2020'!F36</f>
        <v>0.68785361291447078</v>
      </c>
      <c r="K38" s="50">
        <f>'REF2020'!G36</f>
        <v>0.73580524714135076</v>
      </c>
      <c r="L38" s="51">
        <f>'REF2020'!H36</f>
        <v>0.74320679601787454</v>
      </c>
      <c r="N38" s="11" t="s">
        <v>35</v>
      </c>
      <c r="O38" s="27">
        <f>'Fit for 55'!E31</f>
        <v>13545.85</v>
      </c>
      <c r="P38" s="27">
        <f>'Fit for 55'!F31</f>
        <v>32973.097002880189</v>
      </c>
      <c r="Q38" s="27">
        <f>'Fit for 55'!G31</f>
        <v>66358.228846777594</v>
      </c>
      <c r="R38" s="27" t="s">
        <v>57</v>
      </c>
      <c r="S38" s="27" t="s">
        <v>57</v>
      </c>
      <c r="T38" s="27" t="s">
        <v>57</v>
      </c>
      <c r="U38" s="28" t="s">
        <v>57</v>
      </c>
    </row>
    <row r="39" spans="1:22" ht="15" thickBot="1" x14ac:dyDescent="0.4">
      <c r="A39" s="139" t="s">
        <v>53</v>
      </c>
      <c r="B39" s="50">
        <f>'Fit for 55'!C6/'Fit for 55'!C4</f>
        <v>0.22783216755643329</v>
      </c>
      <c r="C39" s="50">
        <f>'Fit for 55'!D6/'Fit for 55'!D4</f>
        <v>0.30720780292455185</v>
      </c>
      <c r="D39" s="50">
        <f>'Fit for 55'!E6/'Fit for 55'!E4</f>
        <v>0.39912416911933146</v>
      </c>
      <c r="E39" s="142"/>
      <c r="F39" s="142"/>
      <c r="G39" s="50">
        <f>'Fit for 55'!F6/'Fit for 55'!F4</f>
        <v>0.53839187300682489</v>
      </c>
      <c r="H39" s="50">
        <f>'Fit for 55'!G6/'Fit for 55'!G4</f>
        <v>0.65023194345107793</v>
      </c>
      <c r="I39" s="142"/>
      <c r="J39" s="142"/>
      <c r="K39" s="142"/>
      <c r="L39" s="145"/>
      <c r="N39" s="7" t="s">
        <v>38</v>
      </c>
      <c r="O39" s="54">
        <f>'Fit for 55'!E30</f>
        <v>164777.64482614843</v>
      </c>
      <c r="P39" s="54">
        <f>'Fit for 55'!F30</f>
        <v>264123.37976467115</v>
      </c>
      <c r="Q39" s="54">
        <f>'Fit for 55'!G30</f>
        <v>360987.9386301139</v>
      </c>
      <c r="R39" s="58" t="s">
        <v>57</v>
      </c>
      <c r="S39" s="58" t="s">
        <v>57</v>
      </c>
      <c r="T39" s="58" t="s">
        <v>57</v>
      </c>
      <c r="U39" s="59" t="s">
        <v>57</v>
      </c>
    </row>
    <row r="40" spans="1:22" ht="15" thickBot="1" x14ac:dyDescent="0.4">
      <c r="A40" s="140" t="s">
        <v>47</v>
      </c>
      <c r="B40" s="74">
        <f>'Fit for 55'!C6/'Fit for 55'!C4</f>
        <v>0.22783216755643329</v>
      </c>
      <c r="C40" s="74">
        <f>'Fit for 55'!D6/'Fit for 55'!D4</f>
        <v>0.30720780292455185</v>
      </c>
      <c r="D40" s="74">
        <f>'Fit for 55'!E6/'Fit for 55'!E4</f>
        <v>0.39912416911933146</v>
      </c>
      <c r="E40" s="62">
        <f>O19/O20</f>
        <v>0.38847727423831385</v>
      </c>
      <c r="F40" s="74">
        <f>P19/P20</f>
        <v>0.40678144979051944</v>
      </c>
      <c r="G40" s="143"/>
      <c r="H40" s="143"/>
      <c r="I40" s="143"/>
      <c r="J40" s="143"/>
      <c r="K40" s="143"/>
      <c r="L40" s="144"/>
      <c r="M40" s="72"/>
      <c r="N40" s="72"/>
      <c r="O40" s="72"/>
      <c r="P40" s="72"/>
      <c r="Q40" s="72"/>
      <c r="R40" s="72"/>
      <c r="S40" s="72"/>
      <c r="T40" s="72"/>
      <c r="U40" s="72"/>
      <c r="V40" s="72"/>
    </row>
    <row r="41" spans="1:22" x14ac:dyDescent="0.35">
      <c r="B41" t="s">
        <v>58</v>
      </c>
      <c r="M41" s="72"/>
      <c r="N41" s="72"/>
      <c r="O41" s="72"/>
      <c r="P41" s="72"/>
      <c r="Q41" s="72"/>
      <c r="R41" s="72"/>
      <c r="S41" s="72"/>
      <c r="T41" s="72"/>
      <c r="U41" s="72"/>
      <c r="V41" s="72"/>
    </row>
  </sheetData>
  <hyperlinks>
    <hyperlink ref="D3" r:id="rId1" display="https://www.irena.org/-/media/Files/IRENA/Agency/Publication/2022/Apr/IRENA_RE_Capacity_Statistics_2022.pdf?rev=460f190dea15442eba8373d9625341ae" xr:uid="{A9A0FB5A-ADE3-4E30-A818-B6F0C5947598}"/>
    <hyperlink ref="B3" r:id="rId2" display="https://www.entsoe.eu/data/power-stats/" xr:uid="{C8627398-0A8F-41A1-9634-B886C03DACA9}"/>
    <hyperlink ref="C3" r:id="rId3" display="https://www.entsoe.eu/data/power-stats/" xr:uid="{AC178E95-2C92-4DA0-AD1C-277514CEC6B3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F8F09-F02E-4EDD-8B7E-2AD217B58DBC}">
  <dimension ref="A1:X40"/>
  <sheetViews>
    <sheetView zoomScale="85" zoomScaleNormal="85" workbookViewId="0">
      <selection activeCell="P19" sqref="P19"/>
    </sheetView>
  </sheetViews>
  <sheetFormatPr defaultColWidth="11.453125" defaultRowHeight="14.5" x14ac:dyDescent="0.35"/>
  <cols>
    <col min="1" max="1" width="16.1796875" customWidth="1"/>
    <col min="3" max="3" width="11.453125" bestFit="1" customWidth="1"/>
    <col min="4" max="6" width="11.81640625" bestFit="1" customWidth="1"/>
    <col min="12" max="12" width="14.1796875" customWidth="1"/>
    <col min="13" max="14" width="11.453125" bestFit="1" customWidth="1"/>
    <col min="16" max="16" width="37.81640625" customWidth="1"/>
    <col min="17" max="18" width="12.81640625" bestFit="1" customWidth="1"/>
    <col min="19" max="19" width="19.1796875" bestFit="1" customWidth="1"/>
    <col min="20" max="20" width="13.453125" bestFit="1" customWidth="1"/>
    <col min="21" max="24" width="13.81640625" bestFit="1" customWidth="1"/>
  </cols>
  <sheetData>
    <row r="1" spans="1:24" ht="15" thickBot="1" x14ac:dyDescent="0.4">
      <c r="A1" s="3" t="s">
        <v>59</v>
      </c>
      <c r="B1" s="16" t="s">
        <v>60</v>
      </c>
      <c r="P1" s="2" t="s">
        <v>61</v>
      </c>
    </row>
    <row r="2" spans="1:24" ht="15" thickBot="1" x14ac:dyDescent="0.4">
      <c r="B2" t="s">
        <v>62</v>
      </c>
      <c r="P2" s="10" t="s">
        <v>24</v>
      </c>
      <c r="Q2" s="24">
        <v>2021</v>
      </c>
      <c r="R2" s="24">
        <v>2022</v>
      </c>
      <c r="S2" s="21">
        <v>2025</v>
      </c>
      <c r="T2" s="21">
        <v>2030</v>
      </c>
      <c r="U2" s="21">
        <v>2035</v>
      </c>
      <c r="V2" s="21">
        <v>2040</v>
      </c>
      <c r="W2" s="21">
        <v>2045</v>
      </c>
      <c r="X2" s="22">
        <v>2050</v>
      </c>
    </row>
    <row r="3" spans="1:24" x14ac:dyDescent="0.35">
      <c r="A3" s="5"/>
      <c r="B3" s="24">
        <v>2012</v>
      </c>
      <c r="C3" s="24">
        <v>2013</v>
      </c>
      <c r="D3" s="24">
        <v>2014</v>
      </c>
      <c r="E3" s="24">
        <v>2015</v>
      </c>
      <c r="F3" s="24">
        <v>2016</v>
      </c>
      <c r="G3" s="24">
        <v>2017</v>
      </c>
      <c r="H3" s="24">
        <v>2018</v>
      </c>
      <c r="I3" s="24">
        <v>2019</v>
      </c>
      <c r="J3" s="24">
        <v>2020</v>
      </c>
      <c r="K3" s="24">
        <v>2021</v>
      </c>
      <c r="L3" s="75">
        <v>2022</v>
      </c>
      <c r="P3" s="11" t="s">
        <v>26</v>
      </c>
      <c r="Q3">
        <v>162354</v>
      </c>
      <c r="R3">
        <v>198326</v>
      </c>
      <c r="S3" s="27">
        <f t="shared" ref="S3:X3" si="0">R3+S9</f>
        <v>253217</v>
      </c>
      <c r="T3" s="27">
        <f t="shared" si="0"/>
        <v>344702</v>
      </c>
      <c r="U3" s="27">
        <f t="shared" si="0"/>
        <v>436187</v>
      </c>
      <c r="V3" s="27">
        <f t="shared" si="0"/>
        <v>527672</v>
      </c>
      <c r="W3" s="27">
        <f t="shared" si="0"/>
        <v>619157</v>
      </c>
      <c r="X3" s="28">
        <f t="shared" si="0"/>
        <v>710642</v>
      </c>
    </row>
    <row r="4" spans="1:24" x14ac:dyDescent="0.35">
      <c r="A4" s="11" t="s">
        <v>63</v>
      </c>
      <c r="B4" s="72">
        <v>69453</v>
      </c>
      <c r="C4" s="72">
        <v>77722</v>
      </c>
      <c r="D4" s="72">
        <v>81662</v>
      </c>
      <c r="E4" s="72">
        <v>85768</v>
      </c>
      <c r="F4" s="72">
        <v>89576</v>
      </c>
      <c r="G4" s="72">
        <v>94318</v>
      </c>
      <c r="H4" s="72">
        <v>102149</v>
      </c>
      <c r="I4" s="72">
        <v>118323</v>
      </c>
      <c r="J4" s="72">
        <v>136620</v>
      </c>
      <c r="K4" s="72">
        <v>162354</v>
      </c>
      <c r="L4" s="89">
        <v>198326</v>
      </c>
      <c r="M4" s="18"/>
      <c r="N4" s="18"/>
      <c r="P4" s="11" t="s">
        <v>29</v>
      </c>
      <c r="Q4">
        <v>2321</v>
      </c>
      <c r="R4">
        <v>2321</v>
      </c>
      <c r="S4">
        <v>2321</v>
      </c>
      <c r="T4">
        <v>2321</v>
      </c>
      <c r="U4">
        <v>2321</v>
      </c>
      <c r="V4">
        <v>2321</v>
      </c>
      <c r="W4">
        <v>2321</v>
      </c>
      <c r="X4" s="12">
        <v>2321</v>
      </c>
    </row>
    <row r="5" spans="1:24" x14ac:dyDescent="0.35">
      <c r="A5" s="11" t="s">
        <v>64</v>
      </c>
      <c r="B5" s="72">
        <v>2015</v>
      </c>
      <c r="C5" s="72">
        <v>2985</v>
      </c>
      <c r="D5" s="72">
        <v>3472</v>
      </c>
      <c r="E5" s="72">
        <v>5900</v>
      </c>
      <c r="F5" s="72">
        <v>7337</v>
      </c>
      <c r="G5" s="72">
        <v>8812</v>
      </c>
      <c r="H5" s="72">
        <v>10545</v>
      </c>
      <c r="I5" s="72">
        <v>12085</v>
      </c>
      <c r="J5" s="72">
        <v>14542</v>
      </c>
      <c r="K5" s="72">
        <v>15137</v>
      </c>
      <c r="L5" s="89">
        <v>16749</v>
      </c>
      <c r="M5" s="18"/>
      <c r="N5" s="18"/>
      <c r="P5" s="11" t="s">
        <v>32</v>
      </c>
      <c r="Q5">
        <f>Q3+Q4</f>
        <v>164675</v>
      </c>
      <c r="R5">
        <f>R3+R4</f>
        <v>200647</v>
      </c>
      <c r="S5" s="27">
        <f>S4+S3</f>
        <v>255538</v>
      </c>
      <c r="T5" s="27">
        <f t="shared" ref="T5:X5" si="1">T4+T3</f>
        <v>347023</v>
      </c>
      <c r="U5" s="27">
        <f t="shared" si="1"/>
        <v>438508</v>
      </c>
      <c r="V5" s="27">
        <f t="shared" si="1"/>
        <v>529993</v>
      </c>
      <c r="W5" s="27">
        <f t="shared" si="1"/>
        <v>621478</v>
      </c>
      <c r="X5" s="28">
        <f t="shared" si="1"/>
        <v>712963</v>
      </c>
    </row>
    <row r="6" spans="1:24" ht="15" thickBot="1" x14ac:dyDescent="0.4">
      <c r="A6" s="7" t="s">
        <v>65</v>
      </c>
      <c r="B6" s="73">
        <v>95172</v>
      </c>
      <c r="C6" s="73">
        <v>102692</v>
      </c>
      <c r="D6" s="73">
        <v>112198</v>
      </c>
      <c r="E6" s="73">
        <v>121311</v>
      </c>
      <c r="F6" s="73">
        <v>130717</v>
      </c>
      <c r="G6" s="73">
        <v>140152</v>
      </c>
      <c r="H6" s="73">
        <v>146711</v>
      </c>
      <c r="I6" s="73">
        <v>155126</v>
      </c>
      <c r="J6" s="73">
        <v>162590</v>
      </c>
      <c r="K6" s="73">
        <v>173316</v>
      </c>
      <c r="L6" s="93">
        <v>187373</v>
      </c>
      <c r="M6" s="18"/>
      <c r="N6" s="18"/>
      <c r="P6" s="11" t="s">
        <v>35</v>
      </c>
      <c r="Q6">
        <v>15137</v>
      </c>
      <c r="R6">
        <v>16749</v>
      </c>
      <c r="S6" s="27">
        <f t="shared" ref="S6:X7" si="2">R6+S10</f>
        <v>24120</v>
      </c>
      <c r="T6" s="27">
        <f t="shared" si="2"/>
        <v>36405</v>
      </c>
      <c r="U6" s="27">
        <f t="shared" si="2"/>
        <v>48690</v>
      </c>
      <c r="V6" s="27">
        <f t="shared" si="2"/>
        <v>60975</v>
      </c>
      <c r="W6" s="27">
        <f t="shared" si="2"/>
        <v>73260</v>
      </c>
      <c r="X6" s="28">
        <f t="shared" si="2"/>
        <v>85545</v>
      </c>
    </row>
    <row r="7" spans="1:24" ht="15" thickBot="1" x14ac:dyDescent="0.4">
      <c r="K7" s="1"/>
      <c r="L7" s="18"/>
      <c r="M7" s="18"/>
      <c r="N7" s="18"/>
      <c r="P7" s="7" t="s">
        <v>38</v>
      </c>
      <c r="Q7" s="8">
        <v>173316</v>
      </c>
      <c r="R7" s="8">
        <v>187373</v>
      </c>
      <c r="S7" s="58">
        <f t="shared" si="2"/>
        <v>209765</v>
      </c>
      <c r="T7" s="58">
        <f t="shared" si="2"/>
        <v>247085</v>
      </c>
      <c r="U7" s="58">
        <f t="shared" si="2"/>
        <v>284405</v>
      </c>
      <c r="V7" s="58">
        <f t="shared" si="2"/>
        <v>321725</v>
      </c>
      <c r="W7" s="58">
        <f t="shared" si="2"/>
        <v>359045</v>
      </c>
      <c r="X7" s="59">
        <f t="shared" si="2"/>
        <v>396365</v>
      </c>
    </row>
    <row r="8" spans="1:24" x14ac:dyDescent="0.35">
      <c r="K8" s="1"/>
      <c r="L8" s="18"/>
      <c r="M8" s="18"/>
      <c r="N8" s="18"/>
      <c r="P8" s="10" t="s">
        <v>66</v>
      </c>
      <c r="Q8" s="6"/>
      <c r="R8" s="6"/>
      <c r="S8" s="21">
        <v>2025</v>
      </c>
      <c r="T8" s="21">
        <v>2030</v>
      </c>
      <c r="U8" s="21">
        <v>2035</v>
      </c>
      <c r="V8" s="21">
        <v>2040</v>
      </c>
      <c r="W8" s="21">
        <v>2045</v>
      </c>
      <c r="X8" s="22">
        <v>2050</v>
      </c>
    </row>
    <row r="9" spans="1:24" x14ac:dyDescent="0.35">
      <c r="C9" s="4"/>
      <c r="D9" s="4"/>
      <c r="E9" s="4"/>
      <c r="F9" s="4"/>
      <c r="G9" s="4"/>
      <c r="H9" s="4"/>
      <c r="I9" s="4"/>
      <c r="J9" s="4"/>
      <c r="K9" s="1"/>
      <c r="L9" s="18"/>
      <c r="M9" s="18"/>
      <c r="N9" s="18"/>
      <c r="P9" s="11" t="s">
        <v>32</v>
      </c>
      <c r="S9" s="27">
        <f>J14*3</f>
        <v>54891</v>
      </c>
      <c r="T9" s="27">
        <f>$J$14*5</f>
        <v>91485</v>
      </c>
      <c r="U9" s="27">
        <f t="shared" ref="U9:X9" si="3">$J$14*5</f>
        <v>91485</v>
      </c>
      <c r="V9" s="27">
        <f t="shared" si="3"/>
        <v>91485</v>
      </c>
      <c r="W9" s="27">
        <f t="shared" si="3"/>
        <v>91485</v>
      </c>
      <c r="X9" s="28">
        <f t="shared" si="3"/>
        <v>91485</v>
      </c>
    </row>
    <row r="10" spans="1:24" x14ac:dyDescent="0.35">
      <c r="P10" s="11" t="s">
        <v>35</v>
      </c>
      <c r="S10" s="27">
        <f>J15*3</f>
        <v>7371</v>
      </c>
      <c r="T10" s="27">
        <f>$J$15*5</f>
        <v>12285</v>
      </c>
      <c r="U10" s="27">
        <f t="shared" ref="U10:X10" si="4">$J$15*5</f>
        <v>12285</v>
      </c>
      <c r="V10" s="27">
        <f t="shared" si="4"/>
        <v>12285</v>
      </c>
      <c r="W10" s="27">
        <f t="shared" si="4"/>
        <v>12285</v>
      </c>
      <c r="X10" s="28">
        <f t="shared" si="4"/>
        <v>12285</v>
      </c>
    </row>
    <row r="11" spans="1:24" ht="15" thickBot="1" x14ac:dyDescent="0.4">
      <c r="P11" s="7" t="s">
        <v>38</v>
      </c>
      <c r="Q11" s="8"/>
      <c r="R11" s="8"/>
      <c r="S11" s="133">
        <f>J16*3</f>
        <v>22392</v>
      </c>
      <c r="T11" s="133">
        <f>$J$16*5</f>
        <v>37320</v>
      </c>
      <c r="U11" s="133">
        <f t="shared" ref="U11:X11" si="5">$J$16*5</f>
        <v>37320</v>
      </c>
      <c r="V11" s="133">
        <f t="shared" si="5"/>
        <v>37320</v>
      </c>
      <c r="W11" s="133">
        <f t="shared" si="5"/>
        <v>37320</v>
      </c>
      <c r="X11" s="134">
        <f t="shared" si="5"/>
        <v>37320</v>
      </c>
    </row>
    <row r="12" spans="1:24" ht="15" thickBot="1" x14ac:dyDescent="0.4">
      <c r="C12" s="19"/>
      <c r="D12" s="19"/>
      <c r="E12" s="19"/>
      <c r="F12" s="19"/>
      <c r="G12" s="19"/>
      <c r="H12" s="19"/>
      <c r="I12" s="19"/>
      <c r="J12" s="19"/>
      <c r="K12" s="19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35">
      <c r="A13" s="10" t="s">
        <v>67</v>
      </c>
      <c r="B13" s="24">
        <v>2012</v>
      </c>
      <c r="C13" s="24">
        <v>2013</v>
      </c>
      <c r="D13" s="24">
        <v>2014</v>
      </c>
      <c r="E13" s="24">
        <v>2015</v>
      </c>
      <c r="F13" s="24">
        <v>2016</v>
      </c>
      <c r="G13" s="24">
        <v>2017</v>
      </c>
      <c r="H13" s="24">
        <v>2018</v>
      </c>
      <c r="I13" s="24">
        <v>2019</v>
      </c>
      <c r="J13" s="24">
        <v>2020</v>
      </c>
      <c r="K13" s="24">
        <v>2021</v>
      </c>
      <c r="L13" s="75">
        <v>2022</v>
      </c>
      <c r="P13" s="71" t="s">
        <v>68</v>
      </c>
      <c r="Q13" s="60"/>
      <c r="R13" s="60"/>
      <c r="S13" s="60"/>
      <c r="T13" s="60"/>
      <c r="U13" s="60"/>
      <c r="V13" s="60"/>
      <c r="W13" s="60"/>
      <c r="X13" s="60"/>
    </row>
    <row r="14" spans="1:24" x14ac:dyDescent="0.35">
      <c r="A14" s="11" t="s">
        <v>26</v>
      </c>
      <c r="C14" s="86">
        <f t="shared" ref="C14:K14" si="6">C4-B4</f>
        <v>8269</v>
      </c>
      <c r="D14" s="86">
        <f t="shared" si="6"/>
        <v>3940</v>
      </c>
      <c r="E14" s="86">
        <f t="shared" si="6"/>
        <v>4106</v>
      </c>
      <c r="F14" s="86">
        <f t="shared" si="6"/>
        <v>3808</v>
      </c>
      <c r="G14" s="86">
        <f t="shared" si="6"/>
        <v>4742</v>
      </c>
      <c r="H14" s="86">
        <f t="shared" si="6"/>
        <v>7831</v>
      </c>
      <c r="I14" s="86">
        <f t="shared" si="6"/>
        <v>16174</v>
      </c>
      <c r="J14" s="87">
        <f t="shared" si="6"/>
        <v>18297</v>
      </c>
      <c r="K14" s="88">
        <f t="shared" si="6"/>
        <v>25734</v>
      </c>
      <c r="L14" s="89">
        <f>L4-K4</f>
        <v>35972</v>
      </c>
      <c r="P14" s="4"/>
      <c r="Q14" s="60"/>
      <c r="R14" s="60"/>
      <c r="S14" s="60"/>
      <c r="T14" s="60"/>
      <c r="U14" s="60"/>
      <c r="V14" s="60"/>
      <c r="W14" s="60"/>
      <c r="X14" s="60"/>
    </row>
    <row r="15" spans="1:24" x14ac:dyDescent="0.35">
      <c r="A15" s="11" t="s">
        <v>64</v>
      </c>
      <c r="C15" s="86">
        <f t="shared" ref="C15:L15" si="7">C5-B5</f>
        <v>970</v>
      </c>
      <c r="D15" s="86">
        <f t="shared" si="7"/>
        <v>487</v>
      </c>
      <c r="E15" s="86">
        <f t="shared" si="7"/>
        <v>2428</v>
      </c>
      <c r="F15" s="86">
        <f t="shared" si="7"/>
        <v>1437</v>
      </c>
      <c r="G15" s="86">
        <f t="shared" si="7"/>
        <v>1475</v>
      </c>
      <c r="H15" s="86">
        <f t="shared" si="7"/>
        <v>1733</v>
      </c>
      <c r="I15" s="86">
        <f t="shared" si="7"/>
        <v>1540</v>
      </c>
      <c r="J15" s="87">
        <f t="shared" si="7"/>
        <v>2457</v>
      </c>
      <c r="K15" s="88">
        <f t="shared" si="7"/>
        <v>595</v>
      </c>
      <c r="L15" s="89">
        <f t="shared" si="7"/>
        <v>1612</v>
      </c>
      <c r="P15" s="4"/>
      <c r="Q15" s="60"/>
      <c r="R15" s="60"/>
      <c r="S15" s="60"/>
      <c r="T15" s="60"/>
      <c r="U15" s="60"/>
      <c r="V15" s="60"/>
      <c r="W15" s="60"/>
      <c r="X15" s="60"/>
    </row>
    <row r="16" spans="1:24" ht="15" thickBot="1" x14ac:dyDescent="0.4">
      <c r="A16" s="7" t="s">
        <v>65</v>
      </c>
      <c r="B16" s="8"/>
      <c r="C16" s="90">
        <f t="shared" ref="C16:L16" si="8">C6-B6</f>
        <v>7520</v>
      </c>
      <c r="D16" s="90">
        <f t="shared" si="8"/>
        <v>9506</v>
      </c>
      <c r="E16" s="90">
        <f t="shared" si="8"/>
        <v>9113</v>
      </c>
      <c r="F16" s="90">
        <f t="shared" si="8"/>
        <v>9406</v>
      </c>
      <c r="G16" s="90">
        <f t="shared" si="8"/>
        <v>9435</v>
      </c>
      <c r="H16" s="90">
        <f t="shared" si="8"/>
        <v>6559</v>
      </c>
      <c r="I16" s="90">
        <f t="shared" si="8"/>
        <v>8415</v>
      </c>
      <c r="J16" s="91">
        <f t="shared" si="8"/>
        <v>7464</v>
      </c>
      <c r="K16" s="92">
        <f t="shared" si="8"/>
        <v>10726</v>
      </c>
      <c r="L16" s="93">
        <f t="shared" si="8"/>
        <v>14057</v>
      </c>
      <c r="P16" s="4"/>
      <c r="Q16" s="60"/>
      <c r="R16" s="60"/>
      <c r="S16" s="60"/>
      <c r="T16" s="60"/>
      <c r="U16" s="60"/>
      <c r="V16" s="60"/>
      <c r="W16" s="60"/>
      <c r="X16" s="60"/>
    </row>
    <row r="17" spans="1:24" x14ac:dyDescent="0.35">
      <c r="J17" s="78" t="s">
        <v>69</v>
      </c>
      <c r="P17" s="4"/>
      <c r="Q17" s="60"/>
      <c r="R17" s="60"/>
      <c r="S17" s="60"/>
      <c r="T17" s="60"/>
      <c r="U17" s="60"/>
      <c r="V17" s="60"/>
      <c r="W17" s="60"/>
      <c r="X17" s="60"/>
    </row>
    <row r="18" spans="1:24" x14ac:dyDescent="0.35">
      <c r="B18" s="4"/>
      <c r="C18" s="4"/>
      <c r="P18" s="4"/>
      <c r="Q18" s="60"/>
      <c r="R18" s="60"/>
      <c r="S18" s="60"/>
      <c r="T18" s="60"/>
      <c r="U18" s="60"/>
      <c r="V18" s="60"/>
      <c r="W18" s="60"/>
      <c r="X18" s="60"/>
    </row>
    <row r="19" spans="1:24" x14ac:dyDescent="0.35">
      <c r="A19" s="71"/>
      <c r="B19" s="17"/>
      <c r="C19" s="17"/>
      <c r="D19" s="18"/>
      <c r="E19" s="18"/>
      <c r="F19" s="18"/>
      <c r="P19" s="4"/>
    </row>
    <row r="20" spans="1:24" x14ac:dyDescent="0.35">
      <c r="B20" s="17"/>
      <c r="C20" s="17"/>
      <c r="D20" s="18"/>
      <c r="E20" s="18"/>
      <c r="F20" s="18"/>
      <c r="P20" s="4"/>
    </row>
    <row r="21" spans="1:24" x14ac:dyDescent="0.35">
      <c r="B21" s="1"/>
      <c r="C21" s="1"/>
      <c r="D21" s="18"/>
      <c r="E21" s="18"/>
      <c r="F21" s="18"/>
    </row>
    <row r="22" spans="1:24" x14ac:dyDescent="0.35">
      <c r="B22" s="1"/>
      <c r="C22" s="1"/>
      <c r="D22" s="18"/>
      <c r="E22" s="18"/>
      <c r="F22" s="18"/>
    </row>
    <row r="23" spans="1:24" x14ac:dyDescent="0.35">
      <c r="B23" s="1"/>
      <c r="C23" s="1"/>
      <c r="D23" s="18"/>
      <c r="E23" s="18"/>
      <c r="F23" s="18"/>
    </row>
    <row r="26" spans="1:24" x14ac:dyDescent="0.35">
      <c r="A26" s="71"/>
      <c r="P26" s="84"/>
      <c r="Q26" s="84"/>
      <c r="R26" s="84"/>
      <c r="S26" s="84"/>
      <c r="T26" s="84"/>
      <c r="U26" s="84"/>
      <c r="V26" s="84"/>
    </row>
    <row r="27" spans="1:24" x14ac:dyDescent="0.35">
      <c r="A27" s="71"/>
      <c r="P27" s="84"/>
      <c r="Q27" s="85"/>
      <c r="R27" s="85"/>
      <c r="S27" s="85"/>
      <c r="T27" s="85"/>
      <c r="U27" s="85"/>
      <c r="V27" s="85"/>
    </row>
    <row r="28" spans="1:24" x14ac:dyDescent="0.35">
      <c r="P28" s="84"/>
      <c r="Q28" s="85"/>
      <c r="R28" s="85"/>
      <c r="S28" s="85"/>
      <c r="T28" s="85"/>
      <c r="U28" s="85"/>
      <c r="V28" s="85"/>
    </row>
    <row r="29" spans="1:24" x14ac:dyDescent="0.35">
      <c r="P29" s="84"/>
      <c r="Q29" s="85"/>
      <c r="R29" s="85"/>
      <c r="S29" s="85"/>
      <c r="T29" s="85"/>
      <c r="U29" s="85"/>
      <c r="V29" s="85"/>
    </row>
    <row r="30" spans="1:24" x14ac:dyDescent="0.35">
      <c r="P30" s="84"/>
      <c r="Q30" s="85"/>
      <c r="R30" s="85"/>
      <c r="S30" s="85"/>
      <c r="T30" s="85"/>
      <c r="U30" s="85"/>
      <c r="V30" s="85"/>
    </row>
    <row r="31" spans="1:24" x14ac:dyDescent="0.35">
      <c r="P31" s="84"/>
      <c r="Q31" s="85"/>
      <c r="R31" s="85"/>
      <c r="S31" s="85"/>
      <c r="T31" s="85"/>
      <c r="U31" s="85"/>
      <c r="V31" s="85"/>
    </row>
    <row r="32" spans="1:24" x14ac:dyDescent="0.35">
      <c r="P32" s="84"/>
      <c r="Q32" s="85"/>
      <c r="R32" s="85"/>
      <c r="S32" s="85"/>
      <c r="T32" s="85"/>
      <c r="U32" s="85"/>
      <c r="V32" s="85"/>
    </row>
    <row r="33" spans="1:22" x14ac:dyDescent="0.35">
      <c r="P33" s="84"/>
      <c r="Q33" s="85"/>
      <c r="R33" s="85"/>
      <c r="S33" s="85"/>
      <c r="T33" s="85"/>
      <c r="U33" s="85"/>
      <c r="V33" s="85"/>
    </row>
    <row r="34" spans="1:22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22" x14ac:dyDescent="0.35">
      <c r="A35" s="4"/>
      <c r="F35" s="27"/>
      <c r="G35" s="27"/>
      <c r="H35" s="27"/>
      <c r="I35" s="27"/>
      <c r="J35" s="27"/>
      <c r="K35" s="27"/>
    </row>
    <row r="36" spans="1:22" x14ac:dyDescent="0.35">
      <c r="A36" s="4"/>
      <c r="F36" s="27"/>
      <c r="G36" s="27"/>
      <c r="H36" s="27"/>
      <c r="I36" s="27"/>
      <c r="J36" s="27"/>
      <c r="K36" s="27"/>
    </row>
    <row r="37" spans="1:22" x14ac:dyDescent="0.35">
      <c r="A37" s="4"/>
      <c r="F37" s="27"/>
      <c r="G37" s="27"/>
      <c r="H37" s="27"/>
      <c r="I37" s="27"/>
      <c r="J37" s="27"/>
      <c r="K37" s="27"/>
    </row>
    <row r="38" spans="1:22" x14ac:dyDescent="0.35">
      <c r="A38" s="4"/>
      <c r="F38" s="27"/>
      <c r="G38" s="27"/>
      <c r="H38" s="27"/>
      <c r="I38" s="27"/>
      <c r="J38" s="27"/>
      <c r="K38" s="27"/>
    </row>
    <row r="39" spans="1:22" x14ac:dyDescent="0.35">
      <c r="A39" s="4"/>
      <c r="F39" s="27"/>
      <c r="G39" s="27"/>
      <c r="H39" s="27"/>
      <c r="I39" s="27"/>
      <c r="J39" s="27"/>
      <c r="K39" s="27"/>
    </row>
    <row r="40" spans="1:22" x14ac:dyDescent="0.35">
      <c r="A40" s="4"/>
      <c r="F40" s="1"/>
      <c r="G40" s="1"/>
      <c r="H40" s="1"/>
      <c r="I40" s="1"/>
      <c r="J40" s="1"/>
      <c r="K40" s="1"/>
    </row>
  </sheetData>
  <hyperlinks>
    <hyperlink ref="B1" r:id="rId1" xr:uid="{BF5F2D2F-9241-48C1-836E-A3CA1F8E7B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F107-AAAB-4FE2-9CC9-23129A805E5A}">
  <dimension ref="A1:H36"/>
  <sheetViews>
    <sheetView workbookViewId="0">
      <selection activeCell="E5" sqref="E5"/>
    </sheetView>
  </sheetViews>
  <sheetFormatPr defaultColWidth="11.453125" defaultRowHeight="14.5" x14ac:dyDescent="0.35"/>
  <cols>
    <col min="1" max="1" width="41" bestFit="1" customWidth="1"/>
  </cols>
  <sheetData>
    <row r="1" spans="1:8" ht="15" thickBot="1" x14ac:dyDescent="0.4">
      <c r="A1" s="29"/>
      <c r="B1" s="29"/>
      <c r="C1" s="29"/>
      <c r="D1" s="29"/>
      <c r="E1" s="29"/>
      <c r="F1" s="29"/>
      <c r="G1" s="29"/>
      <c r="H1" s="29"/>
    </row>
    <row r="2" spans="1:8" x14ac:dyDescent="0.35">
      <c r="A2" s="30"/>
      <c r="B2" s="31">
        <v>2020</v>
      </c>
      <c r="C2" s="31">
        <v>2025</v>
      </c>
      <c r="D2" s="31">
        <v>2030</v>
      </c>
      <c r="E2" s="31">
        <v>2035</v>
      </c>
      <c r="F2" s="31">
        <v>2040</v>
      </c>
      <c r="G2" s="31">
        <v>2045</v>
      </c>
      <c r="H2" s="32">
        <v>2050</v>
      </c>
    </row>
    <row r="3" spans="1:8" x14ac:dyDescent="0.35">
      <c r="A3" s="33" t="s">
        <v>70</v>
      </c>
      <c r="B3" s="34"/>
      <c r="C3" s="34"/>
      <c r="D3" s="34"/>
      <c r="E3" s="34"/>
      <c r="F3" s="34"/>
      <c r="G3" s="34"/>
      <c r="H3" s="35"/>
    </row>
    <row r="4" spans="1:8" x14ac:dyDescent="0.35">
      <c r="A4" s="36" t="s">
        <v>71</v>
      </c>
      <c r="B4" s="37">
        <v>2638315.8491349658</v>
      </c>
      <c r="C4" s="37">
        <v>2818292.3016513041</v>
      </c>
      <c r="D4" s="37">
        <v>2995662.7559935115</v>
      </c>
      <c r="E4" s="37">
        <v>3112109.1247553346</v>
      </c>
      <c r="F4" s="37">
        <v>3212757.3209259063</v>
      </c>
      <c r="G4" s="37">
        <v>3320123.9671583357</v>
      </c>
      <c r="H4" s="38">
        <v>3420676.8662906797</v>
      </c>
    </row>
    <row r="5" spans="1:8" x14ac:dyDescent="0.35">
      <c r="A5" s="52" t="s">
        <v>72</v>
      </c>
      <c r="B5" s="37"/>
      <c r="C5" s="53">
        <f t="shared" ref="C5:H5" si="0">(C4-B4)/B4</f>
        <v>6.82164163837123E-2</v>
      </c>
      <c r="D5" s="53">
        <f t="shared" si="0"/>
        <v>6.2935435844707038E-2</v>
      </c>
      <c r="E5" s="53">
        <f t="shared" si="0"/>
        <v>3.8871654871311979E-2</v>
      </c>
      <c r="F5" s="53">
        <f t="shared" si="0"/>
        <v>3.2340831293467064E-2</v>
      </c>
      <c r="G5" s="53">
        <f t="shared" si="0"/>
        <v>3.3418847272749103E-2</v>
      </c>
      <c r="H5" s="53">
        <f t="shared" si="0"/>
        <v>3.0285886950903902E-2</v>
      </c>
    </row>
    <row r="6" spans="1:8" x14ac:dyDescent="0.35">
      <c r="A6" s="39" t="s">
        <v>73</v>
      </c>
      <c r="B6" s="42">
        <v>1049996.9975186181</v>
      </c>
      <c r="C6" s="42">
        <v>1397668.1883860312</v>
      </c>
      <c r="D6" s="42">
        <v>1766836.5137796334</v>
      </c>
      <c r="E6" s="42">
        <v>2002729.4062643766</v>
      </c>
      <c r="F6" s="42">
        <v>2209906.7306163004</v>
      </c>
      <c r="G6" s="42">
        <v>2442964.636194861</v>
      </c>
      <c r="H6" s="43">
        <v>2542270.2940083593</v>
      </c>
    </row>
    <row r="7" spans="1:8" x14ac:dyDescent="0.35">
      <c r="A7" s="44" t="s">
        <v>74</v>
      </c>
      <c r="B7" s="42">
        <v>176036.66090335205</v>
      </c>
      <c r="C7" s="42">
        <v>175497.21184038871</v>
      </c>
      <c r="D7" s="42">
        <v>172131.90324366707</v>
      </c>
      <c r="E7" s="42">
        <v>175356.14504602534</v>
      </c>
      <c r="F7" s="42">
        <v>192591.93925753524</v>
      </c>
      <c r="G7" s="42">
        <v>189314.19390986793</v>
      </c>
      <c r="H7" s="43">
        <v>207321.14157649977</v>
      </c>
    </row>
    <row r="8" spans="1:8" x14ac:dyDescent="0.35">
      <c r="A8" s="44" t="s">
        <v>75</v>
      </c>
      <c r="B8" s="40">
        <v>336462.32477186911</v>
      </c>
      <c r="C8" s="40">
        <v>361534.36142200016</v>
      </c>
      <c r="D8" s="40">
        <v>361819.30562339386</v>
      </c>
      <c r="E8" s="40">
        <v>363038.34512404719</v>
      </c>
      <c r="F8" s="40">
        <v>364017.96130006557</v>
      </c>
      <c r="G8" s="40">
        <v>368155.21406773786</v>
      </c>
      <c r="H8" s="41">
        <v>368186.56193746976</v>
      </c>
    </row>
    <row r="9" spans="1:8" x14ac:dyDescent="0.35">
      <c r="A9" s="45" t="s">
        <v>76</v>
      </c>
      <c r="B9" s="40">
        <v>179417.01250101157</v>
      </c>
      <c r="C9" s="40">
        <v>193953.30021677687</v>
      </c>
      <c r="D9" s="40">
        <v>191138.16536848148</v>
      </c>
      <c r="E9" s="40">
        <v>190515.447583484</v>
      </c>
      <c r="F9" s="40">
        <v>190634.013943433</v>
      </c>
      <c r="G9" s="40">
        <v>191285.52749663597</v>
      </c>
      <c r="H9" s="41">
        <v>190933.72364244243</v>
      </c>
    </row>
    <row r="10" spans="1:8" x14ac:dyDescent="0.35">
      <c r="A10" s="45" t="s">
        <v>77</v>
      </c>
      <c r="B10" s="40">
        <v>157045.31227085757</v>
      </c>
      <c r="C10" s="40">
        <v>167581.06120522332</v>
      </c>
      <c r="D10" s="40">
        <v>170681.14025491237</v>
      </c>
      <c r="E10" s="40">
        <v>172522.89754056287</v>
      </c>
      <c r="F10" s="40">
        <v>173383.94735663245</v>
      </c>
      <c r="G10" s="40">
        <v>176869.68657110175</v>
      </c>
      <c r="H10" s="41">
        <v>177252.83829502721</v>
      </c>
    </row>
    <row r="11" spans="1:8" x14ac:dyDescent="0.35">
      <c r="A11" s="44" t="s">
        <v>78</v>
      </c>
      <c r="B11" s="40">
        <v>388863.72717346408</v>
      </c>
      <c r="C11" s="40">
        <v>610163.62484369334</v>
      </c>
      <c r="D11" s="40">
        <v>876295.60185527441</v>
      </c>
      <c r="E11" s="40">
        <v>1035419.8067977251</v>
      </c>
      <c r="F11" s="40">
        <v>1145547.4852096171</v>
      </c>
      <c r="G11" s="40">
        <v>1289368.8859372889</v>
      </c>
      <c r="H11" s="41">
        <v>1350438.0753462599</v>
      </c>
    </row>
    <row r="12" spans="1:8" x14ac:dyDescent="0.35">
      <c r="A12" s="45" t="s">
        <v>65</v>
      </c>
      <c r="B12" s="40">
        <v>341580.35454671737</v>
      </c>
      <c r="C12" s="40">
        <v>496174.69741988595</v>
      </c>
      <c r="D12" s="40">
        <v>673441.21977895836</v>
      </c>
      <c r="E12" s="40">
        <v>773691.27066611615</v>
      </c>
      <c r="F12" s="40">
        <v>839494.37238913612</v>
      </c>
      <c r="G12" s="40">
        <v>944558.16058562032</v>
      </c>
      <c r="H12" s="41">
        <v>990669.90900849062</v>
      </c>
    </row>
    <row r="13" spans="1:8" x14ac:dyDescent="0.35">
      <c r="A13" s="45" t="s">
        <v>64</v>
      </c>
      <c r="B13" s="42">
        <v>47283.372626746816</v>
      </c>
      <c r="C13" s="42">
        <v>113988.9274238074</v>
      </c>
      <c r="D13" s="42">
        <v>202854.38207631611</v>
      </c>
      <c r="E13" s="42">
        <v>261728.53613160929</v>
      </c>
      <c r="F13" s="42">
        <v>306053.11282048118</v>
      </c>
      <c r="G13" s="42">
        <v>344810.72535166872</v>
      </c>
      <c r="H13" s="43">
        <v>359768.16633776913</v>
      </c>
    </row>
    <row r="14" spans="1:8" x14ac:dyDescent="0.35">
      <c r="A14" s="44" t="s">
        <v>79</v>
      </c>
      <c r="B14" s="42">
        <v>141548.90073219864</v>
      </c>
      <c r="C14" s="42">
        <v>243347.71768221486</v>
      </c>
      <c r="D14" s="42">
        <v>349287.64489956381</v>
      </c>
      <c r="E14" s="42">
        <v>421616.48729884438</v>
      </c>
      <c r="F14" s="42">
        <v>498412.08332709019</v>
      </c>
      <c r="G14" s="42">
        <v>580031.05867211358</v>
      </c>
      <c r="H14" s="43">
        <v>599657.36191915383</v>
      </c>
    </row>
    <row r="15" spans="1:8" x14ac:dyDescent="0.35">
      <c r="A15" s="44" t="s">
        <v>80</v>
      </c>
      <c r="B15" s="42">
        <v>7085.3839377341537</v>
      </c>
      <c r="C15" s="42">
        <v>7125.2725977341506</v>
      </c>
      <c r="D15" s="42">
        <v>7302.0581577341509</v>
      </c>
      <c r="E15" s="42">
        <v>7298.6219977341498</v>
      </c>
      <c r="F15" s="42">
        <v>9337.261521992421</v>
      </c>
      <c r="G15" s="42">
        <v>16095.283607852489</v>
      </c>
      <c r="H15" s="43">
        <v>16667.153228975938</v>
      </c>
    </row>
    <row r="16" spans="1:8" x14ac:dyDescent="0.35">
      <c r="A16" s="46"/>
      <c r="B16" s="40"/>
      <c r="C16" s="40"/>
      <c r="D16" s="40"/>
      <c r="E16" s="40"/>
      <c r="F16" s="40"/>
      <c r="G16" s="40"/>
      <c r="H16" s="41"/>
    </row>
    <row r="17" spans="1:8" x14ac:dyDescent="0.35">
      <c r="A17" s="46"/>
      <c r="B17" s="40"/>
      <c r="C17" s="40"/>
      <c r="D17" s="40"/>
      <c r="E17" s="40"/>
      <c r="F17" s="40"/>
      <c r="G17" s="40"/>
      <c r="H17" s="41"/>
    </row>
    <row r="18" spans="1:8" x14ac:dyDescent="0.35">
      <c r="A18" s="36" t="s">
        <v>81</v>
      </c>
      <c r="B18" s="37">
        <v>922659.98598752473</v>
      </c>
      <c r="C18" s="37">
        <v>1034531.6186584948</v>
      </c>
      <c r="D18" s="37">
        <v>1178089.8631251119</v>
      </c>
      <c r="E18" s="37">
        <v>1233022.5699916272</v>
      </c>
      <c r="F18" s="37">
        <v>1264123.7540585282</v>
      </c>
      <c r="G18" s="37">
        <v>1358723.2245784418</v>
      </c>
      <c r="H18" s="38">
        <v>1386347.2096200143</v>
      </c>
    </row>
    <row r="19" spans="1:8" x14ac:dyDescent="0.35">
      <c r="A19" s="39" t="s">
        <v>73</v>
      </c>
      <c r="B19" s="42">
        <v>490777.91211183998</v>
      </c>
      <c r="C19" s="42">
        <v>658921.34372042492</v>
      </c>
      <c r="D19" s="42">
        <v>853106.03924723133</v>
      </c>
      <c r="E19" s="42">
        <v>969104.38639464555</v>
      </c>
      <c r="F19" s="42">
        <v>1059429.4227607332</v>
      </c>
      <c r="G19" s="42">
        <v>1181564.8668123973</v>
      </c>
      <c r="H19" s="43">
        <v>1213108.7488916744</v>
      </c>
    </row>
    <row r="20" spans="1:8" x14ac:dyDescent="0.35">
      <c r="A20" s="44" t="s">
        <v>74</v>
      </c>
      <c r="B20" s="42">
        <v>57604.175897589012</v>
      </c>
      <c r="C20" s="42">
        <v>60000.08936093677</v>
      </c>
      <c r="D20" s="42">
        <v>64117.711450864415</v>
      </c>
      <c r="E20" s="42">
        <v>63660.095997308446</v>
      </c>
      <c r="F20" s="42">
        <v>58338.309695223106</v>
      </c>
      <c r="G20" s="42">
        <v>54839.646795799868</v>
      </c>
      <c r="H20" s="43">
        <v>55588.655806831353</v>
      </c>
    </row>
    <row r="21" spans="1:8" x14ac:dyDescent="0.35">
      <c r="A21" s="44" t="s">
        <v>82</v>
      </c>
      <c r="B21" s="40">
        <v>127689.01460918583</v>
      </c>
      <c r="C21" s="40">
        <v>130407.93201435007</v>
      </c>
      <c r="D21" s="40">
        <v>131235.60800463834</v>
      </c>
      <c r="E21" s="40">
        <v>131482.37890136067</v>
      </c>
      <c r="F21" s="40">
        <v>131757.35064757799</v>
      </c>
      <c r="G21" s="40">
        <v>132970.3589168014</v>
      </c>
      <c r="H21" s="41">
        <v>133135.17602102979</v>
      </c>
    </row>
    <row r="22" spans="1:8" x14ac:dyDescent="0.35">
      <c r="A22" s="45" t="s">
        <v>76</v>
      </c>
      <c r="B22" s="40">
        <v>87487.381229678067</v>
      </c>
      <c r="C22" s="40">
        <v>89333.697596226557</v>
      </c>
      <c r="D22" s="40">
        <v>89496.756205790356</v>
      </c>
      <c r="E22" s="40">
        <v>89496.756205790356</v>
      </c>
      <c r="F22" s="40">
        <v>89506.899649679399</v>
      </c>
      <c r="G22" s="40">
        <v>89751.699998095195</v>
      </c>
      <c r="H22" s="41">
        <v>89864.065417295002</v>
      </c>
    </row>
    <row r="23" spans="1:8" x14ac:dyDescent="0.35">
      <c r="A23" s="45" t="s">
        <v>77</v>
      </c>
      <c r="B23" s="40">
        <v>40201.633379507766</v>
      </c>
      <c r="C23" s="40">
        <v>41074.234418123495</v>
      </c>
      <c r="D23" s="40">
        <v>41738.851798847994</v>
      </c>
      <c r="E23" s="40">
        <v>41985.622695570339</v>
      </c>
      <c r="F23" s="40">
        <v>42250.450997898573</v>
      </c>
      <c r="G23" s="40">
        <v>43218.658918706242</v>
      </c>
      <c r="H23" s="41">
        <v>43271.110603734829</v>
      </c>
    </row>
    <row r="24" spans="1:8" x14ac:dyDescent="0.35">
      <c r="A24" s="44" t="s">
        <v>78</v>
      </c>
      <c r="B24" s="40">
        <v>178323.49482614847</v>
      </c>
      <c r="C24" s="40">
        <v>257459.34762199334</v>
      </c>
      <c r="D24" s="40">
        <v>349123.88215092139</v>
      </c>
      <c r="E24" s="40">
        <v>404743.38456396322</v>
      </c>
      <c r="F24" s="40">
        <v>442446.75878848496</v>
      </c>
      <c r="G24" s="40">
        <v>493017.85331026622</v>
      </c>
      <c r="H24" s="41">
        <v>507638.67500287993</v>
      </c>
    </row>
    <row r="25" spans="1:8" x14ac:dyDescent="0.35">
      <c r="A25" s="45" t="s">
        <v>65</v>
      </c>
      <c r="B25" s="40">
        <v>164777.64482614843</v>
      </c>
      <c r="C25" s="40">
        <v>226640.29257638197</v>
      </c>
      <c r="D25" s="40">
        <v>294810.32797166158</v>
      </c>
      <c r="E25" s="40">
        <v>335678.3946952775</v>
      </c>
      <c r="F25" s="40">
        <v>362079.36471334193</v>
      </c>
      <c r="G25" s="40">
        <v>401733.19940916699</v>
      </c>
      <c r="H25" s="41">
        <v>412615.47339026764</v>
      </c>
    </row>
    <row r="26" spans="1:8" x14ac:dyDescent="0.35">
      <c r="A26" s="45" t="s">
        <v>64</v>
      </c>
      <c r="B26" s="42">
        <v>13545.85</v>
      </c>
      <c r="C26" s="42">
        <v>30819.055045611356</v>
      </c>
      <c r="D26" s="42">
        <v>54313.55417925994</v>
      </c>
      <c r="E26" s="42">
        <v>69064.989868685749</v>
      </c>
      <c r="F26" s="42">
        <v>80367.394075143005</v>
      </c>
      <c r="G26" s="42">
        <v>91284.653901099256</v>
      </c>
      <c r="H26" s="43">
        <v>95023.201612612349</v>
      </c>
    </row>
    <row r="27" spans="1:8" x14ac:dyDescent="0.35">
      <c r="A27" s="44" t="s">
        <v>79</v>
      </c>
      <c r="B27" s="42">
        <v>126065.82677891671</v>
      </c>
      <c r="C27" s="42">
        <v>209951.5747231447</v>
      </c>
      <c r="D27" s="42">
        <v>307495.43764080713</v>
      </c>
      <c r="E27" s="42">
        <v>368085.12693201337</v>
      </c>
      <c r="F27" s="42">
        <v>425428.64943114878</v>
      </c>
      <c r="G27" s="42">
        <v>497993.65133490582</v>
      </c>
      <c r="H27" s="43">
        <v>513894.97433035483</v>
      </c>
    </row>
    <row r="28" spans="1:8" ht="15" thickBot="1" x14ac:dyDescent="0.4">
      <c r="A28" s="47" t="s">
        <v>83</v>
      </c>
      <c r="B28" s="48">
        <v>1095.4000000000001</v>
      </c>
      <c r="C28" s="48">
        <v>1102.4000000000001</v>
      </c>
      <c r="D28" s="48">
        <v>1133.4000000000001</v>
      </c>
      <c r="E28" s="48">
        <v>1133.4000000000001</v>
      </c>
      <c r="F28" s="48">
        <v>1458.3541982983461</v>
      </c>
      <c r="G28" s="48">
        <v>2743.3564546238617</v>
      </c>
      <c r="H28" s="49">
        <v>2851.2677305788761</v>
      </c>
    </row>
    <row r="29" spans="1:8" ht="15" thickBot="1" x14ac:dyDescent="0.4"/>
    <row r="30" spans="1:8" x14ac:dyDescent="0.35">
      <c r="A30" s="5" t="s">
        <v>51</v>
      </c>
      <c r="B30" s="31">
        <v>2020</v>
      </c>
      <c r="C30" s="31">
        <v>2025</v>
      </c>
      <c r="D30" s="31">
        <v>2030</v>
      </c>
      <c r="E30" s="31">
        <v>2035</v>
      </c>
      <c r="F30" s="31">
        <v>2040</v>
      </c>
      <c r="G30" s="31">
        <v>2045</v>
      </c>
      <c r="H30" s="32">
        <v>2050</v>
      </c>
    </row>
    <row r="31" spans="1:8" x14ac:dyDescent="0.35">
      <c r="A31" s="45" t="s">
        <v>65</v>
      </c>
      <c r="B31">
        <f>B12/B25</f>
        <v>2.0729775262118095</v>
      </c>
      <c r="C31">
        <f t="shared" ref="C31:H31" si="1">C12/C25</f>
        <v>2.1892607522674545</v>
      </c>
      <c r="D31">
        <f t="shared" si="1"/>
        <v>2.2843203099848401</v>
      </c>
      <c r="E31">
        <f t="shared" si="1"/>
        <v>2.304858706704846</v>
      </c>
      <c r="F31">
        <f t="shared" si="1"/>
        <v>2.3185369126289852</v>
      </c>
      <c r="G31">
        <f t="shared" si="1"/>
        <v>2.3512076223095115</v>
      </c>
      <c r="H31" s="12">
        <f t="shared" si="1"/>
        <v>2.4009519101855803</v>
      </c>
    </row>
    <row r="32" spans="1:8" x14ac:dyDescent="0.35">
      <c r="A32" s="45" t="s">
        <v>64</v>
      </c>
      <c r="B32">
        <f t="shared" ref="B32:H32" si="2">B13/B26</f>
        <v>3.4906168772536841</v>
      </c>
      <c r="C32">
        <f t="shared" si="2"/>
        <v>3.6986509565302024</v>
      </c>
      <c r="D32">
        <f t="shared" si="2"/>
        <v>3.7348758545022203</v>
      </c>
      <c r="E32">
        <f t="shared" si="2"/>
        <v>3.7895978357375784</v>
      </c>
      <c r="F32">
        <f t="shared" si="2"/>
        <v>3.8081751479253323</v>
      </c>
      <c r="G32">
        <f t="shared" si="2"/>
        <v>3.7773131694758662</v>
      </c>
      <c r="H32" s="12">
        <f t="shared" si="2"/>
        <v>3.7861086580145011</v>
      </c>
    </row>
    <row r="33" spans="1:8" ht="15" thickBot="1" x14ac:dyDescent="0.4">
      <c r="A33" s="47" t="s">
        <v>79</v>
      </c>
      <c r="B33" s="8">
        <f t="shared" ref="B33:H33" si="3">B14/B27</f>
        <v>1.1228173752466226</v>
      </c>
      <c r="C33" s="8">
        <f t="shared" si="3"/>
        <v>1.1590659322422725</v>
      </c>
      <c r="D33" s="8">
        <f t="shared" si="3"/>
        <v>1.1359116336144641</v>
      </c>
      <c r="E33" s="8">
        <f t="shared" si="3"/>
        <v>1.1454320113746905</v>
      </c>
      <c r="F33" s="8">
        <f t="shared" si="3"/>
        <v>1.1715527010076294</v>
      </c>
      <c r="G33" s="8">
        <f t="shared" si="3"/>
        <v>1.1647358497790101</v>
      </c>
      <c r="H33" s="9">
        <f t="shared" si="3"/>
        <v>1.1668869941772715</v>
      </c>
    </row>
    <row r="35" spans="1:8" x14ac:dyDescent="0.35">
      <c r="A35" t="s">
        <v>84</v>
      </c>
      <c r="B35">
        <v>2020</v>
      </c>
      <c r="C35">
        <v>2025</v>
      </c>
      <c r="D35">
        <v>2030</v>
      </c>
      <c r="E35">
        <v>2035</v>
      </c>
      <c r="F35">
        <v>2040</v>
      </c>
      <c r="G35">
        <v>2045</v>
      </c>
      <c r="H35">
        <v>2050</v>
      </c>
    </row>
    <row r="36" spans="1:8" x14ac:dyDescent="0.35">
      <c r="A36" t="s">
        <v>7</v>
      </c>
      <c r="B36" s="19">
        <f>B6/B4</f>
        <v>0.39798002118013448</v>
      </c>
      <c r="C36" s="19">
        <f t="shared" ref="C36:H36" si="4">C6/C4</f>
        <v>0.49592733428221919</v>
      </c>
      <c r="D36" s="19">
        <f t="shared" si="4"/>
        <v>0.5897982041685671</v>
      </c>
      <c r="E36" s="19">
        <f t="shared" si="4"/>
        <v>0.6435280145974398</v>
      </c>
      <c r="F36" s="19">
        <f t="shared" si="4"/>
        <v>0.68785361291447078</v>
      </c>
      <c r="G36" s="19">
        <f t="shared" si="4"/>
        <v>0.73580524714135076</v>
      </c>
      <c r="H36" s="19">
        <f t="shared" si="4"/>
        <v>0.74320679601787454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4F1F-4FAD-4D7A-84B2-1EE96AB5A396}">
  <dimension ref="A1:G38"/>
  <sheetViews>
    <sheetView topLeftCell="A2" workbookViewId="0">
      <selection activeCell="E31" sqref="E31"/>
    </sheetView>
  </sheetViews>
  <sheetFormatPr defaultColWidth="11.453125" defaultRowHeight="14.5" x14ac:dyDescent="0.35"/>
  <cols>
    <col min="1" max="1" width="41" bestFit="1" customWidth="1"/>
  </cols>
  <sheetData>
    <row r="1" spans="1:7" x14ac:dyDescent="0.35">
      <c r="A1" s="29"/>
      <c r="B1" s="29"/>
      <c r="C1" s="29"/>
      <c r="D1" s="29"/>
      <c r="E1" s="29"/>
      <c r="F1" s="29"/>
      <c r="G1" s="29"/>
    </row>
    <row r="2" spans="1:7" x14ac:dyDescent="0.35">
      <c r="A2" s="68"/>
      <c r="B2" s="65">
        <v>2005</v>
      </c>
      <c r="C2" s="65">
        <v>2010</v>
      </c>
      <c r="D2" s="65">
        <v>2015</v>
      </c>
      <c r="E2" s="65">
        <v>2020</v>
      </c>
      <c r="F2" s="65">
        <v>2025</v>
      </c>
      <c r="G2" s="65">
        <v>2030</v>
      </c>
    </row>
    <row r="3" spans="1:7" x14ac:dyDescent="0.35">
      <c r="A3" s="64" t="s">
        <v>70</v>
      </c>
      <c r="B3" s="34"/>
      <c r="C3" s="34"/>
      <c r="D3" s="34"/>
      <c r="E3" s="34"/>
      <c r="F3" s="34"/>
      <c r="G3" s="34"/>
    </row>
    <row r="4" spans="1:7" x14ac:dyDescent="0.35">
      <c r="A4" s="67" t="s">
        <v>71</v>
      </c>
      <c r="B4" s="37">
        <v>2894565.7531650914</v>
      </c>
      <c r="C4" s="37">
        <v>2954214.6555123129</v>
      </c>
      <c r="D4" s="37">
        <v>2873332.6700793654</v>
      </c>
      <c r="E4" s="37">
        <v>2626781.3780185049</v>
      </c>
      <c r="F4" s="37">
        <v>2827589.360527717</v>
      </c>
      <c r="G4" s="37">
        <v>3153537.5898405975</v>
      </c>
    </row>
    <row r="5" spans="1:7" x14ac:dyDescent="0.35">
      <c r="A5" s="63" t="s">
        <v>85</v>
      </c>
      <c r="B5" s="40">
        <v>916081</v>
      </c>
      <c r="C5" s="40">
        <v>854470</v>
      </c>
      <c r="D5" s="40">
        <v>785845.72627870855</v>
      </c>
      <c r="E5" s="40">
        <v>674794.72123800672</v>
      </c>
      <c r="F5" s="40">
        <v>574350.94239008694</v>
      </c>
      <c r="G5" s="40">
        <v>515398.0748518536</v>
      </c>
    </row>
    <row r="6" spans="1:7" x14ac:dyDescent="0.35">
      <c r="A6" s="63" t="s">
        <v>73</v>
      </c>
      <c r="B6" s="42">
        <v>458501.88413907227</v>
      </c>
      <c r="C6" s="42">
        <v>673065.12839235214</v>
      </c>
      <c r="D6" s="42">
        <v>882710.21664641809</v>
      </c>
      <c r="E6" s="42">
        <v>1048411.9349597683</v>
      </c>
      <c r="F6" s="42">
        <v>1522351.131908688</v>
      </c>
      <c r="G6" s="42">
        <v>2050530.87578808</v>
      </c>
    </row>
    <row r="7" spans="1:7" x14ac:dyDescent="0.35">
      <c r="A7" s="56" t="s">
        <v>74</v>
      </c>
      <c r="B7" s="42">
        <v>76172.884139072266</v>
      </c>
      <c r="C7" s="42">
        <v>132441.12839235217</v>
      </c>
      <c r="D7" s="42">
        <v>172935.60073130141</v>
      </c>
      <c r="E7" s="42">
        <v>174451.59834450201</v>
      </c>
      <c r="F7" s="42">
        <v>172002.30242122666</v>
      </c>
      <c r="G7" s="42">
        <v>167171.97368861208</v>
      </c>
    </row>
    <row r="8" spans="1:7" x14ac:dyDescent="0.35">
      <c r="A8" s="56" t="s">
        <v>75</v>
      </c>
      <c r="B8" s="40">
        <v>307450</v>
      </c>
      <c r="C8" s="40">
        <v>372217</v>
      </c>
      <c r="D8" s="40">
        <v>338817.09037783253</v>
      </c>
      <c r="E8" s="40">
        <v>336462.32477186917</v>
      </c>
      <c r="F8" s="40">
        <v>362249.09083068225</v>
      </c>
      <c r="G8" s="40">
        <v>361836.01941072679</v>
      </c>
    </row>
    <row r="9" spans="1:7" x14ac:dyDescent="0.35">
      <c r="A9" s="57" t="s">
        <v>76</v>
      </c>
      <c r="B9" s="40">
        <v>166949.03220597023</v>
      </c>
      <c r="C9" s="40">
        <v>207202.51850899513</v>
      </c>
      <c r="D9" s="40">
        <v>183870.62245532876</v>
      </c>
      <c r="E9" s="40">
        <v>179417.0125010116</v>
      </c>
      <c r="F9" s="40">
        <v>194017.90705520558</v>
      </c>
      <c r="G9" s="40">
        <v>190294.89092214324</v>
      </c>
    </row>
    <row r="10" spans="1:7" x14ac:dyDescent="0.35">
      <c r="A10" s="57" t="s">
        <v>77</v>
      </c>
      <c r="B10" s="40">
        <v>140348.92288195531</v>
      </c>
      <c r="C10" s="40">
        <v>165013.34205454958</v>
      </c>
      <c r="D10" s="40">
        <v>154946.46792250374</v>
      </c>
      <c r="E10" s="40">
        <v>157045.31227085757</v>
      </c>
      <c r="F10" s="40">
        <v>168231.18377547662</v>
      </c>
      <c r="G10" s="40">
        <v>171541.12848858361</v>
      </c>
    </row>
    <row r="11" spans="1:7" x14ac:dyDescent="0.35">
      <c r="A11" s="56" t="s">
        <v>78</v>
      </c>
      <c r="B11" s="40">
        <v>67551</v>
      </c>
      <c r="C11" s="40">
        <v>139098</v>
      </c>
      <c r="D11" s="40">
        <v>262959.66365908098</v>
      </c>
      <c r="E11" s="40">
        <v>388863.72717346408</v>
      </c>
      <c r="F11" s="40">
        <v>707026.13244753168</v>
      </c>
      <c r="G11" s="40">
        <v>1078584.1832632506</v>
      </c>
    </row>
    <row r="12" spans="1:7" x14ac:dyDescent="0.35">
      <c r="A12" s="57" t="s">
        <v>65</v>
      </c>
      <c r="B12" s="40">
        <v>66027.993335646592</v>
      </c>
      <c r="C12" s="40">
        <v>133821.92536033239</v>
      </c>
      <c r="D12" s="40">
        <v>245640.31595734094</v>
      </c>
      <c r="E12" s="40">
        <v>341580.35454671737</v>
      </c>
      <c r="F12" s="40">
        <v>584352.05350649974</v>
      </c>
      <c r="G12" s="40">
        <v>830898.54292468261</v>
      </c>
    </row>
    <row r="13" spans="1:7" x14ac:dyDescent="0.35">
      <c r="A13" s="57" t="s">
        <v>64</v>
      </c>
      <c r="B13" s="42">
        <v>1523.006664353409</v>
      </c>
      <c r="C13" s="42">
        <v>5276.0746396676232</v>
      </c>
      <c r="D13" s="42">
        <v>17319.347701739993</v>
      </c>
      <c r="E13" s="42">
        <v>47283.372626746816</v>
      </c>
      <c r="F13" s="42">
        <v>122674.07894103191</v>
      </c>
      <c r="G13" s="42">
        <v>247685.64033856773</v>
      </c>
    </row>
    <row r="14" spans="1:7" x14ac:dyDescent="0.35">
      <c r="A14" s="56" t="s">
        <v>79</v>
      </c>
      <c r="B14" s="42">
        <v>1450</v>
      </c>
      <c r="C14" s="42">
        <v>23231</v>
      </c>
      <c r="D14" s="42">
        <v>100997.75625208214</v>
      </c>
      <c r="E14" s="42">
        <v>141548.90073219864</v>
      </c>
      <c r="F14" s="42">
        <v>273948.33361151355</v>
      </c>
      <c r="G14" s="42">
        <v>435636.65246775595</v>
      </c>
    </row>
    <row r="15" spans="1:7" x14ac:dyDescent="0.35">
      <c r="A15" s="56" t="s">
        <v>80</v>
      </c>
      <c r="B15" s="42">
        <v>5878</v>
      </c>
      <c r="C15" s="42">
        <v>6070</v>
      </c>
      <c r="D15" s="42">
        <v>7000.1056261209287</v>
      </c>
      <c r="E15" s="42">
        <v>7085.3839377341537</v>
      </c>
      <c r="F15" s="42">
        <v>7125.2725977341497</v>
      </c>
      <c r="G15" s="42">
        <v>7302.0469577341519</v>
      </c>
    </row>
    <row r="16" spans="1:7" x14ac:dyDescent="0.35">
      <c r="A16" s="63" t="s">
        <v>86</v>
      </c>
      <c r="B16" s="42">
        <v>1519982.8690260192</v>
      </c>
      <c r="C16" s="42">
        <v>1426679.5271199606</v>
      </c>
      <c r="D16" s="42">
        <v>1204776.7271542402</v>
      </c>
      <c r="E16" s="42">
        <v>903574.72182073013</v>
      </c>
      <c r="F16" s="42">
        <v>730887.28622894199</v>
      </c>
      <c r="G16" s="42">
        <v>587608.63920066366</v>
      </c>
    </row>
    <row r="17" spans="1:7" x14ac:dyDescent="0.35">
      <c r="A17" s="56" t="s">
        <v>87</v>
      </c>
      <c r="B17" s="42">
        <v>830927.99996003998</v>
      </c>
      <c r="C17" s="42">
        <v>722698.99996003998</v>
      </c>
      <c r="D17" s="42">
        <v>710486.92991844739</v>
      </c>
      <c r="E17" s="42">
        <v>388740.27527768462</v>
      </c>
      <c r="F17" s="42">
        <v>237468.31088303027</v>
      </c>
      <c r="G17" s="42">
        <v>138743.08584963548</v>
      </c>
    </row>
    <row r="18" spans="1:7" x14ac:dyDescent="0.35">
      <c r="A18" s="56" t="s">
        <v>88</v>
      </c>
      <c r="B18" s="40">
        <v>137432.99998001999</v>
      </c>
      <c r="C18" s="40">
        <v>82095</v>
      </c>
      <c r="D18" s="40">
        <v>67772.834490828114</v>
      </c>
      <c r="E18" s="40">
        <v>27221.222283487747</v>
      </c>
      <c r="F18" s="40">
        <v>10734.072019706568</v>
      </c>
      <c r="G18" s="40">
        <v>8045.2816189790883</v>
      </c>
    </row>
    <row r="19" spans="1:7" x14ac:dyDescent="0.35">
      <c r="A19" s="56" t="s">
        <v>89</v>
      </c>
      <c r="B19" s="40">
        <v>551621.86908595939</v>
      </c>
      <c r="C19" s="40">
        <v>621885.52715992066</v>
      </c>
      <c r="D19" s="40">
        <v>426516.96274496452</v>
      </c>
      <c r="E19" s="40">
        <v>487613.2242595579</v>
      </c>
      <c r="F19" s="40">
        <v>482684.90332620504</v>
      </c>
      <c r="G19" s="40">
        <v>440820.27173204912</v>
      </c>
    </row>
    <row r="20" spans="1:7" x14ac:dyDescent="0.35">
      <c r="A20" s="63" t="s">
        <v>90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</row>
    <row r="21" spans="1:7" x14ac:dyDescent="0.35">
      <c r="A21" s="66"/>
      <c r="B21" s="40"/>
      <c r="C21" s="40"/>
      <c r="D21" s="40"/>
      <c r="E21" s="40"/>
      <c r="F21" s="40"/>
      <c r="G21" s="40"/>
    </row>
    <row r="22" spans="1:7" x14ac:dyDescent="0.35">
      <c r="A22" s="67" t="s">
        <v>81</v>
      </c>
      <c r="B22" s="37">
        <v>657515.49207000004</v>
      </c>
      <c r="C22" s="37">
        <v>770232.60739375558</v>
      </c>
      <c r="D22" s="37">
        <v>867981.85698988033</v>
      </c>
      <c r="E22" s="37">
        <v>919863.68999190547</v>
      </c>
      <c r="F22" s="37">
        <v>1097890.5671761548</v>
      </c>
      <c r="G22" s="37">
        <v>1336372.912873992</v>
      </c>
    </row>
    <row r="23" spans="1:7" x14ac:dyDescent="0.35">
      <c r="A23" s="63" t="s">
        <v>85</v>
      </c>
      <c r="B23" s="40">
        <v>125453.08</v>
      </c>
      <c r="C23" s="40">
        <v>122578.87999999999</v>
      </c>
      <c r="D23" s="40">
        <v>112146.72</v>
      </c>
      <c r="E23" s="40">
        <v>107457.12000000001</v>
      </c>
      <c r="F23" s="40">
        <v>97797.120000000024</v>
      </c>
      <c r="G23" s="40">
        <v>93931.180000000008</v>
      </c>
    </row>
    <row r="24" spans="1:7" x14ac:dyDescent="0.35">
      <c r="A24" s="63" t="s">
        <v>73</v>
      </c>
      <c r="B24" s="42">
        <v>175792.47771260742</v>
      </c>
      <c r="C24" s="42">
        <v>257028.86487454656</v>
      </c>
      <c r="D24" s="42">
        <v>388009.41324381082</v>
      </c>
      <c r="E24" s="42">
        <v>488836.29072543309</v>
      </c>
      <c r="F24" s="42">
        <v>724718.74890140269</v>
      </c>
      <c r="G24" s="42">
        <v>1006740.4357627709</v>
      </c>
    </row>
    <row r="25" spans="1:7" x14ac:dyDescent="0.35">
      <c r="A25" s="56" t="s">
        <v>74</v>
      </c>
      <c r="B25" s="42">
        <v>15987.979712607443</v>
      </c>
      <c r="C25" s="42">
        <v>24757.275550791161</v>
      </c>
      <c r="D25" s="42">
        <v>46859.307078552767</v>
      </c>
      <c r="E25" s="42">
        <v>55662.554511182017</v>
      </c>
      <c r="F25" s="42">
        <v>59553.441648766748</v>
      </c>
      <c r="G25" s="42">
        <v>63738.931428774791</v>
      </c>
    </row>
    <row r="26" spans="1:7" x14ac:dyDescent="0.35">
      <c r="A26" s="56" t="s">
        <v>82</v>
      </c>
      <c r="B26" s="40">
        <v>117676</v>
      </c>
      <c r="C26" s="40">
        <v>121285</v>
      </c>
      <c r="D26" s="40">
        <v>125139.46324891908</v>
      </c>
      <c r="E26" s="40">
        <v>127689.01460918583</v>
      </c>
      <c r="F26" s="40">
        <v>130565.5477602325</v>
      </c>
      <c r="G26" s="40">
        <v>131477.14878095107</v>
      </c>
    </row>
    <row r="27" spans="1:7" x14ac:dyDescent="0.35">
      <c r="A27" s="57" t="s">
        <v>76</v>
      </c>
      <c r="B27" s="40">
        <v>82825.042888603988</v>
      </c>
      <c r="C27" s="40">
        <v>85325.282280333704</v>
      </c>
      <c r="D27" s="40">
        <v>85988.769102290738</v>
      </c>
      <c r="E27" s="40">
        <v>87487.381229678067</v>
      </c>
      <c r="F27" s="40">
        <v>89356.908383101982</v>
      </c>
      <c r="G27" s="40">
        <v>89534.913947263471</v>
      </c>
    </row>
    <row r="28" spans="1:7" x14ac:dyDescent="0.35">
      <c r="A28" s="57" t="s">
        <v>77</v>
      </c>
      <c r="B28" s="40">
        <v>34850.957111396026</v>
      </c>
      <c r="C28" s="40">
        <v>35959.717719666303</v>
      </c>
      <c r="D28" s="40">
        <v>39150.694146628353</v>
      </c>
      <c r="E28" s="40">
        <v>40201.633379507766</v>
      </c>
      <c r="F28" s="40">
        <v>41208.639377130508</v>
      </c>
      <c r="G28" s="40">
        <v>41942.234833687638</v>
      </c>
    </row>
    <row r="29" spans="1:7" x14ac:dyDescent="0.35">
      <c r="A29" s="56" t="s">
        <v>78</v>
      </c>
      <c r="B29" s="40">
        <v>38920</v>
      </c>
      <c r="C29" s="40">
        <v>80304.999323755401</v>
      </c>
      <c r="D29" s="40">
        <v>127174.57691633899</v>
      </c>
      <c r="E29" s="40">
        <v>178323.49482614847</v>
      </c>
      <c r="F29" s="40">
        <v>297096.47676755127</v>
      </c>
      <c r="G29" s="40">
        <v>427346.16747689148</v>
      </c>
    </row>
    <row r="30" spans="1:7" x14ac:dyDescent="0.35">
      <c r="A30" s="57" t="s">
        <v>65</v>
      </c>
      <c r="B30" s="40">
        <v>38394.35</v>
      </c>
      <c r="C30" s="40">
        <v>78679.149323755395</v>
      </c>
      <c r="D30" s="40">
        <v>121290.77691633897</v>
      </c>
      <c r="E30" s="40">
        <v>164777.64482614843</v>
      </c>
      <c r="F30" s="40">
        <v>264123.37976467115</v>
      </c>
      <c r="G30" s="40">
        <v>360987.9386301139</v>
      </c>
    </row>
    <row r="31" spans="1:7" x14ac:dyDescent="0.35">
      <c r="A31" s="57" t="s">
        <v>64</v>
      </c>
      <c r="B31" s="42">
        <v>525.65</v>
      </c>
      <c r="C31" s="42">
        <v>1625.85</v>
      </c>
      <c r="D31" s="42">
        <v>5883.8000000000011</v>
      </c>
      <c r="E31" s="42">
        <v>13545.85</v>
      </c>
      <c r="F31" s="42">
        <v>32973.097002880189</v>
      </c>
      <c r="G31" s="42">
        <v>66358.228846777594</v>
      </c>
    </row>
    <row r="32" spans="1:7" x14ac:dyDescent="0.35">
      <c r="A32" s="56" t="s">
        <v>79</v>
      </c>
      <c r="B32" s="42">
        <v>2281.498</v>
      </c>
      <c r="C32" s="42">
        <v>29679.59</v>
      </c>
      <c r="D32" s="42">
        <v>87773.066000000006</v>
      </c>
      <c r="E32" s="42">
        <v>126065.82677891671</v>
      </c>
      <c r="F32" s="42">
        <v>236400.8827248521</v>
      </c>
      <c r="G32" s="42">
        <v>383044.78807615401</v>
      </c>
    </row>
    <row r="33" spans="1:7" x14ac:dyDescent="0.35">
      <c r="A33" s="56" t="s">
        <v>83</v>
      </c>
      <c r="B33" s="42">
        <v>927</v>
      </c>
      <c r="C33" s="42">
        <v>1002</v>
      </c>
      <c r="D33" s="42">
        <v>1063</v>
      </c>
      <c r="E33" s="42">
        <v>1095.4000000000001</v>
      </c>
      <c r="F33" s="42">
        <v>1102.4000000000001</v>
      </c>
      <c r="G33" s="42">
        <v>1133.4000000000001</v>
      </c>
    </row>
    <row r="34" spans="1:7" x14ac:dyDescent="0.35">
      <c r="A34" s="63" t="s">
        <v>86</v>
      </c>
      <c r="B34" s="42">
        <v>356269.73039739253</v>
      </c>
      <c r="C34" s="42">
        <v>390612.65855920891</v>
      </c>
      <c r="D34" s="42">
        <v>367825.72374606953</v>
      </c>
      <c r="E34" s="42">
        <v>323570.27926647256</v>
      </c>
      <c r="F34" s="42">
        <v>275374.69827475207</v>
      </c>
      <c r="G34" s="42">
        <v>235701.29711122054</v>
      </c>
    </row>
    <row r="35" spans="1:7" x14ac:dyDescent="0.35">
      <c r="A35" s="56" t="s">
        <v>87</v>
      </c>
      <c r="B35" s="42">
        <v>159123.08828999996</v>
      </c>
      <c r="C35" s="42">
        <v>154561.18569000001</v>
      </c>
      <c r="D35" s="42">
        <v>152565.00594088226</v>
      </c>
      <c r="E35" s="42">
        <v>131078.12832861094</v>
      </c>
      <c r="F35" s="42">
        <v>96707.513848603368</v>
      </c>
      <c r="G35" s="42">
        <v>63432.780613092924</v>
      </c>
    </row>
    <row r="36" spans="1:7" x14ac:dyDescent="0.35">
      <c r="A36" s="56" t="s">
        <v>88</v>
      </c>
      <c r="B36" s="40">
        <v>65258.852639999997</v>
      </c>
      <c r="C36" s="40">
        <v>60231.025380000006</v>
      </c>
      <c r="D36" s="40">
        <v>44059.344111098457</v>
      </c>
      <c r="E36" s="40">
        <v>27609.717028261166</v>
      </c>
      <c r="F36" s="40">
        <v>17194.750280199652</v>
      </c>
      <c r="G36" s="40">
        <v>13513.310953866192</v>
      </c>
    </row>
    <row r="37" spans="1:7" x14ac:dyDescent="0.35">
      <c r="A37" s="56" t="s">
        <v>89</v>
      </c>
      <c r="B37" s="40">
        <v>131887.78946739255</v>
      </c>
      <c r="C37" s="40">
        <v>175820.4474892088</v>
      </c>
      <c r="D37" s="40">
        <v>171201.37369408878</v>
      </c>
      <c r="E37" s="40">
        <v>164882.43390960051</v>
      </c>
      <c r="F37" s="40">
        <v>161472.43414594902</v>
      </c>
      <c r="G37" s="40">
        <v>158755.20554426141</v>
      </c>
    </row>
    <row r="38" spans="1:7" x14ac:dyDescent="0.35">
      <c r="A38" s="63" t="s">
        <v>90</v>
      </c>
      <c r="B38" s="40">
        <v>0</v>
      </c>
      <c r="C38" s="40">
        <v>0</v>
      </c>
      <c r="D38" s="40">
        <v>0</v>
      </c>
      <c r="E38" s="40">
        <v>0</v>
      </c>
      <c r="F38" s="40">
        <v>0</v>
      </c>
      <c r="G38" s="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5B71-4200-41FB-9E24-6C1250BDBA06}">
  <sheetPr>
    <tabColor theme="4"/>
  </sheetPr>
  <dimension ref="A1:CD2"/>
  <sheetViews>
    <sheetView tabSelected="1" topLeftCell="BJ1" workbookViewId="0">
      <selection activeCell="BN5" sqref="BN5"/>
    </sheetView>
  </sheetViews>
  <sheetFormatPr defaultColWidth="11.453125" defaultRowHeight="14.5" x14ac:dyDescent="0.35"/>
  <cols>
    <col min="1" max="1" width="18.1796875" bestFit="1" customWidth="1"/>
    <col min="2" max="32" width="12.1796875" bestFit="1" customWidth="1"/>
  </cols>
  <sheetData>
    <row r="1" spans="1:82" x14ac:dyDescent="0.35">
      <c r="A1" s="71" t="s">
        <v>91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  <c r="AQ1">
        <v>2061</v>
      </c>
      <c r="AR1">
        <v>2062</v>
      </c>
      <c r="AS1">
        <v>2063</v>
      </c>
      <c r="AT1">
        <v>2064</v>
      </c>
      <c r="AU1">
        <v>2065</v>
      </c>
      <c r="AV1">
        <v>2066</v>
      </c>
      <c r="AW1">
        <v>2067</v>
      </c>
      <c r="AX1">
        <v>2068</v>
      </c>
      <c r="AY1">
        <v>2069</v>
      </c>
      <c r="AZ1">
        <v>2070</v>
      </c>
      <c r="BA1">
        <v>2071</v>
      </c>
      <c r="BB1">
        <v>2072</v>
      </c>
      <c r="BC1">
        <v>2073</v>
      </c>
      <c r="BD1">
        <v>2074</v>
      </c>
      <c r="BE1">
        <v>2075</v>
      </c>
      <c r="BF1">
        <v>2076</v>
      </c>
      <c r="BG1">
        <v>2077</v>
      </c>
      <c r="BH1">
        <v>2078</v>
      </c>
      <c r="BI1">
        <v>2079</v>
      </c>
      <c r="BJ1">
        <v>2080</v>
      </c>
      <c r="BK1">
        <v>2081</v>
      </c>
      <c r="BL1">
        <v>2082</v>
      </c>
      <c r="BM1">
        <v>2083</v>
      </c>
      <c r="BN1">
        <v>2084</v>
      </c>
      <c r="BO1">
        <v>2085</v>
      </c>
      <c r="BP1">
        <v>2086</v>
      </c>
      <c r="BQ1">
        <v>2087</v>
      </c>
      <c r="BR1">
        <v>2088</v>
      </c>
      <c r="BS1">
        <v>2089</v>
      </c>
      <c r="BT1">
        <v>2090</v>
      </c>
      <c r="BU1">
        <v>2091</v>
      </c>
      <c r="BV1">
        <v>2092</v>
      </c>
      <c r="BW1">
        <v>2093</v>
      </c>
      <c r="BX1">
        <v>2094</v>
      </c>
      <c r="BY1">
        <v>2095</v>
      </c>
      <c r="BZ1">
        <v>2096</v>
      </c>
      <c r="CA1">
        <v>2097</v>
      </c>
      <c r="CB1">
        <v>2098</v>
      </c>
      <c r="CC1">
        <v>2099</v>
      </c>
      <c r="CD1">
        <v>2100</v>
      </c>
    </row>
    <row r="2" spans="1:82" x14ac:dyDescent="0.35">
      <c r="A2" t="s">
        <v>92</v>
      </c>
      <c r="B2" s="97">
        <f>BILAN!D37</f>
        <v>0.39912416911933146</v>
      </c>
      <c r="C2" s="97">
        <f>BILAN!E37</f>
        <v>0.38847727423831385</v>
      </c>
      <c r="D2" s="97">
        <f>BILAN!F37</f>
        <v>0.40678144979051944</v>
      </c>
      <c r="E2" s="97">
        <f>($G$2-$D$2)/($G$1-$D$1)*(E1-$D$1)+$D$2</f>
        <v>0.41710855978319605</v>
      </c>
      <c r="F2" s="97">
        <f>($G$2-$D$2)/($G$1-$D$1)*(F1-$D$1)+$D$2</f>
        <v>0.42743566977587272</v>
      </c>
      <c r="G2" s="97">
        <f>BILAN!G37</f>
        <v>0.43776277976854933</v>
      </c>
      <c r="H2" s="97">
        <f>($L$2-$G$2)/($L$1-$G$1)*(H1-$G$1)+$G$2</f>
        <v>0.44392189315073527</v>
      </c>
      <c r="I2" s="97">
        <f t="shared" ref="I2:K2" si="0">($L$2-$G$2)/($L$1-$G$1)*(I1-$G$1)+$G$2</f>
        <v>0.45008100653292127</v>
      </c>
      <c r="J2" s="97">
        <f t="shared" si="0"/>
        <v>0.45624011991510721</v>
      </c>
      <c r="K2" s="97">
        <f t="shared" si="0"/>
        <v>0.46239923329729321</v>
      </c>
      <c r="L2" s="98">
        <f>BILAN!H37</f>
        <v>0.46855834667947915</v>
      </c>
      <c r="M2" s="97">
        <f>($Q$2-$L$2)/($Q$1-$L$1)*(M1-$L$1)+$L$2</f>
        <v>0.47822621893375017</v>
      </c>
      <c r="N2" s="97">
        <f t="shared" ref="N2:P2" si="1">($Q$2-$L$2)/($Q$1-$L$1)*(N1-$L$1)+$L$2</f>
        <v>0.48789409118802118</v>
      </c>
      <c r="O2" s="97">
        <f t="shared" si="1"/>
        <v>0.4975619634422922</v>
      </c>
      <c r="P2" s="97">
        <f t="shared" si="1"/>
        <v>0.50722983569656321</v>
      </c>
      <c r="Q2" s="97">
        <f>BILAN!I37</f>
        <v>0.51689770795083423</v>
      </c>
      <c r="R2" s="97">
        <f>($V$2-$Q$2)/($V$1-$Q$1)*(R1-$Q$1)+$Q$2</f>
        <v>0.52600669989761895</v>
      </c>
      <c r="S2" s="97">
        <f t="shared" ref="S2:U2" si="2">($V$2-$Q$2)/($V$1-$Q$1)*(S1-$Q$1)+$Q$2</f>
        <v>0.53511569184440366</v>
      </c>
      <c r="T2" s="97">
        <f t="shared" si="2"/>
        <v>0.54422468379118827</v>
      </c>
      <c r="U2" s="97">
        <f t="shared" si="2"/>
        <v>0.55333367573797299</v>
      </c>
      <c r="V2" s="97">
        <f>BILAN!J37</f>
        <v>0.5624426676847577</v>
      </c>
      <c r="W2" s="97">
        <f>($AA$2-$V$2)/($AA$1-$V$1)*(W1-$V$1)+$V$2</f>
        <v>0.57115389074898182</v>
      </c>
      <c r="X2" s="97">
        <f t="shared" ref="X2:Z2" si="3">($AA$2-$V$2)/($AA$1-$V$1)*(X1-$V$1)+$V$2</f>
        <v>0.57986511381320593</v>
      </c>
      <c r="Y2" s="97">
        <f t="shared" si="3"/>
        <v>0.58857633687742994</v>
      </c>
      <c r="Z2" s="97">
        <f t="shared" si="3"/>
        <v>0.59728755994165406</v>
      </c>
      <c r="AA2" s="97">
        <f>BILAN!K37</f>
        <v>0.60599878300587817</v>
      </c>
      <c r="AB2" s="97">
        <f>($AF$2-$AA$2)/($AF$1-$AA$1)*(AB1-$AA$1)+$AA$2</f>
        <v>0.61464409535256004</v>
      </c>
      <c r="AC2" s="97">
        <f t="shared" ref="AC2:AE2" si="4">($AF$2-$AA$2)/($AF$1-$AA$1)*(AC1-$AA$1)+$AA$2</f>
        <v>0.62328940769924179</v>
      </c>
      <c r="AD2" s="97">
        <f t="shared" si="4"/>
        <v>0.63193472004592366</v>
      </c>
      <c r="AE2" s="97">
        <f t="shared" si="4"/>
        <v>0.64058003239260541</v>
      </c>
      <c r="AF2" s="97">
        <f>BILAN!L37</f>
        <v>0.64922534473928728</v>
      </c>
      <c r="AG2" s="97">
        <f>AF2</f>
        <v>0.64922534473928728</v>
      </c>
      <c r="AH2" s="97">
        <f t="shared" ref="AH2:CC2" si="5">AG2</f>
        <v>0.64922534473928728</v>
      </c>
      <c r="AI2" s="97">
        <f t="shared" si="5"/>
        <v>0.64922534473928728</v>
      </c>
      <c r="AJ2" s="97">
        <f t="shared" si="5"/>
        <v>0.64922534473928728</v>
      </c>
      <c r="AK2" s="97">
        <f t="shared" si="5"/>
        <v>0.64922534473928728</v>
      </c>
      <c r="AL2" s="97">
        <f t="shared" si="5"/>
        <v>0.64922534473928728</v>
      </c>
      <c r="AM2" s="97">
        <f t="shared" si="5"/>
        <v>0.64922534473928728</v>
      </c>
      <c r="AN2" s="97">
        <f t="shared" si="5"/>
        <v>0.64922534473928728</v>
      </c>
      <c r="AO2" s="97">
        <f t="shared" si="5"/>
        <v>0.64922534473928728</v>
      </c>
      <c r="AP2" s="97">
        <f t="shared" si="5"/>
        <v>0.64922534473928728</v>
      </c>
      <c r="AQ2" s="97">
        <f t="shared" si="5"/>
        <v>0.64922534473928728</v>
      </c>
      <c r="AR2" s="97">
        <f t="shared" si="5"/>
        <v>0.64922534473928728</v>
      </c>
      <c r="AS2" s="97">
        <f t="shared" si="5"/>
        <v>0.64922534473928728</v>
      </c>
      <c r="AT2" s="97">
        <f t="shared" si="5"/>
        <v>0.64922534473928728</v>
      </c>
      <c r="AU2" s="97">
        <f t="shared" si="5"/>
        <v>0.64922534473928728</v>
      </c>
      <c r="AV2" s="97">
        <f t="shared" si="5"/>
        <v>0.64922534473928728</v>
      </c>
      <c r="AW2" s="97">
        <f t="shared" si="5"/>
        <v>0.64922534473928728</v>
      </c>
      <c r="AX2" s="97">
        <f t="shared" si="5"/>
        <v>0.64922534473928728</v>
      </c>
      <c r="AY2" s="97">
        <f t="shared" si="5"/>
        <v>0.64922534473928728</v>
      </c>
      <c r="AZ2" s="97">
        <f t="shared" si="5"/>
        <v>0.64922534473928728</v>
      </c>
      <c r="BA2" s="97">
        <f t="shared" si="5"/>
        <v>0.64922534473928728</v>
      </c>
      <c r="BB2" s="97">
        <f t="shared" si="5"/>
        <v>0.64922534473928728</v>
      </c>
      <c r="BC2" s="97">
        <f t="shared" si="5"/>
        <v>0.64922534473928728</v>
      </c>
      <c r="BD2" s="97">
        <f t="shared" si="5"/>
        <v>0.64922534473928728</v>
      </c>
      <c r="BE2" s="97">
        <f t="shared" si="5"/>
        <v>0.64922534473928728</v>
      </c>
      <c r="BF2" s="97">
        <f t="shared" si="5"/>
        <v>0.64922534473928728</v>
      </c>
      <c r="BG2" s="97">
        <f t="shared" si="5"/>
        <v>0.64922534473928728</v>
      </c>
      <c r="BH2" s="97">
        <f t="shared" si="5"/>
        <v>0.64922534473928728</v>
      </c>
      <c r="BI2" s="97">
        <f t="shared" si="5"/>
        <v>0.64922534473928728</v>
      </c>
      <c r="BJ2" s="97">
        <f t="shared" si="5"/>
        <v>0.64922534473928728</v>
      </c>
      <c r="BK2" s="97">
        <f t="shared" si="5"/>
        <v>0.64922534473928728</v>
      </c>
      <c r="BL2" s="97">
        <f t="shared" si="5"/>
        <v>0.64922534473928728</v>
      </c>
      <c r="BM2" s="97">
        <f t="shared" si="5"/>
        <v>0.64922534473928728</v>
      </c>
      <c r="BN2" s="97">
        <f t="shared" si="5"/>
        <v>0.64922534473928728</v>
      </c>
      <c r="BO2" s="97">
        <f t="shared" si="5"/>
        <v>0.64922534473928728</v>
      </c>
      <c r="BP2" s="97">
        <f t="shared" si="5"/>
        <v>0.64922534473928728</v>
      </c>
      <c r="BQ2" s="97">
        <f t="shared" si="5"/>
        <v>0.64922534473928728</v>
      </c>
      <c r="BR2" s="97">
        <f t="shared" si="5"/>
        <v>0.64922534473928728</v>
      </c>
      <c r="BS2" s="97">
        <f t="shared" si="5"/>
        <v>0.64922534473928728</v>
      </c>
      <c r="BT2" s="97">
        <f t="shared" si="5"/>
        <v>0.64922534473928728</v>
      </c>
      <c r="BU2" s="97">
        <f t="shared" si="5"/>
        <v>0.64922534473928728</v>
      </c>
      <c r="BV2" s="97">
        <f t="shared" si="5"/>
        <v>0.64922534473928728</v>
      </c>
      <c r="BW2" s="97">
        <f t="shared" si="5"/>
        <v>0.64922534473928728</v>
      </c>
      <c r="BX2" s="97">
        <f t="shared" si="5"/>
        <v>0.64922534473928728</v>
      </c>
      <c r="BY2" s="97">
        <f t="shared" si="5"/>
        <v>0.64922534473928728</v>
      </c>
      <c r="BZ2" s="97">
        <f t="shared" si="5"/>
        <v>0.64922534473928728</v>
      </c>
      <c r="CA2" s="97">
        <f t="shared" si="5"/>
        <v>0.64922534473928728</v>
      </c>
      <c r="CB2" s="97">
        <f t="shared" si="5"/>
        <v>0.64922534473928728</v>
      </c>
      <c r="CC2" s="97">
        <f t="shared" si="5"/>
        <v>0.64922534473928728</v>
      </c>
      <c r="CD2" s="97">
        <f>CC2</f>
        <v>0.64922534473928728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A0670A-9DC4-49E6-8682-C6AD1A72D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0B8475-9753-4E3C-A7F2-B5338C3230C4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54381C5D-9D5F-432B-A493-5A63EA7647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BILAN</vt:lpstr>
      <vt:lpstr>IRENA trends</vt:lpstr>
      <vt:lpstr>REF2020</vt:lpstr>
      <vt:lpstr>Fit for 55</vt:lpstr>
      <vt:lpstr>BRPSPTY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2023-09-15T15:25:40Z</dcterms:created>
  <dcterms:modified xsi:type="dcterms:W3CDTF">2023-11-02T18:47:00Z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