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fuels\FoICStCT\"/>
    </mc:Choice>
  </mc:AlternateContent>
  <xr:revisionPtr revIDLastSave="0" documentId="13_ncr:1_{21BDE65E-B0FD-402E-ADA9-E6C0FBF79E71}" xr6:coauthVersionLast="47" xr6:coauthVersionMax="47" xr10:uidLastSave="{00000000-0000-0000-0000-000000000000}"/>
  <bookViews>
    <workbookView xWindow="2685" yWindow="1590" windowWidth="18555" windowHeight="9120" tabRatio="636" firstSheet="2" activeTab="4" xr2:uid="{9AA6BDF2-7B91-4567-88A2-0D83F9E3E450}"/>
  </bookViews>
  <sheets>
    <sheet name="About" sheetId="1" r:id="rId1"/>
    <sheet name="Carbon Leakage Risk" sheetId="4" r:id="rId2"/>
    <sheet name="Allowance Schedule" sheetId="6" r:id="rId3"/>
    <sheet name="ETS Coverage" sheetId="5" r:id="rId4"/>
    <sheet name="ETS Price Projections" sheetId="9" r:id="rId5"/>
    <sheet name="Calcs" sheetId="7" r:id="rId6"/>
    <sheet name="FoICStCT" sheetId="3" r:id="rId7"/>
  </sheets>
  <externalReferences>
    <externalReference r:id="rId8"/>
    <externalReference r:id="rId9"/>
    <externalReference r:id="rId10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4" i="9" l="1"/>
  <c r="D114" i="9"/>
  <c r="E114" i="9"/>
  <c r="F114" i="9"/>
  <c r="G114" i="9"/>
  <c r="H114" i="9"/>
  <c r="I114" i="9"/>
  <c r="J114" i="9"/>
  <c r="K114" i="9"/>
  <c r="L114" i="9"/>
  <c r="M114" i="9"/>
  <c r="N114" i="9"/>
  <c r="O114" i="9"/>
  <c r="P114" i="9"/>
  <c r="Q114" i="9"/>
  <c r="R114" i="9"/>
  <c r="S114" i="9"/>
  <c r="T114" i="9"/>
  <c r="U114" i="9"/>
  <c r="V114" i="9"/>
  <c r="W114" i="9"/>
  <c r="X114" i="9"/>
  <c r="Y114" i="9"/>
  <c r="Z114" i="9"/>
  <c r="AA114" i="9"/>
  <c r="AB114" i="9"/>
  <c r="AC114" i="9"/>
  <c r="AD114" i="9"/>
  <c r="C115" i="9"/>
  <c r="D115" i="9"/>
  <c r="E115" i="9"/>
  <c r="F115" i="9"/>
  <c r="G115" i="9"/>
  <c r="H115" i="9"/>
  <c r="I115" i="9"/>
  <c r="J115" i="9"/>
  <c r="K115" i="9"/>
  <c r="L115" i="9"/>
  <c r="M115" i="9"/>
  <c r="N115" i="9"/>
  <c r="O115" i="9"/>
  <c r="P115" i="9"/>
  <c r="Q115" i="9"/>
  <c r="R115" i="9"/>
  <c r="S115" i="9"/>
  <c r="T115" i="9"/>
  <c r="U115" i="9"/>
  <c r="V115" i="9"/>
  <c r="W115" i="9"/>
  <c r="X115" i="9"/>
  <c r="Y115" i="9"/>
  <c r="Z115" i="9"/>
  <c r="AA115" i="9"/>
  <c r="AB115" i="9"/>
  <c r="AC115" i="9"/>
  <c r="AD115" i="9"/>
  <c r="B115" i="9"/>
  <c r="B114" i="9"/>
  <c r="B92" i="9" l="1"/>
  <c r="C92" i="9"/>
  <c r="D92" i="9"/>
  <c r="E92" i="9"/>
  <c r="F92" i="9"/>
  <c r="AF56" i="9"/>
  <c r="AD112" i="9" s="1"/>
  <c r="AE56" i="9"/>
  <c r="AC112" i="9" s="1"/>
  <c r="AD56" i="9"/>
  <c r="AB112" i="9" s="1"/>
  <c r="AC56" i="9"/>
  <c r="AA112" i="9" s="1"/>
  <c r="AB56" i="9"/>
  <c r="Z112" i="9" s="1"/>
  <c r="AA56" i="9"/>
  <c r="Y112" i="9" s="1"/>
  <c r="Z56" i="9"/>
  <c r="X112" i="9" s="1"/>
  <c r="Y56" i="9"/>
  <c r="W112" i="9" s="1"/>
  <c r="X56" i="9"/>
  <c r="V112" i="9" s="1"/>
  <c r="W56" i="9"/>
  <c r="U112" i="9" s="1"/>
  <c r="V56" i="9"/>
  <c r="T112" i="9" s="1"/>
  <c r="U56" i="9"/>
  <c r="S112" i="9" s="1"/>
  <c r="T56" i="9"/>
  <c r="R112" i="9" s="1"/>
  <c r="S56" i="9"/>
  <c r="Q112" i="9" s="1"/>
  <c r="R56" i="9"/>
  <c r="P112" i="9" s="1"/>
  <c r="Q56" i="9"/>
  <c r="O112" i="9" s="1"/>
  <c r="P56" i="9"/>
  <c r="N112" i="9" s="1"/>
  <c r="O56" i="9"/>
  <c r="M112" i="9" s="1"/>
  <c r="N56" i="9"/>
  <c r="L112" i="9" s="1"/>
  <c r="M56" i="9"/>
  <c r="K112" i="9" s="1"/>
  <c r="L56" i="9"/>
  <c r="J112" i="9" s="1"/>
  <c r="K56" i="9"/>
  <c r="I112" i="9" s="1"/>
  <c r="J56" i="9"/>
  <c r="H112" i="9" s="1"/>
  <c r="I56" i="9"/>
  <c r="G112" i="9" s="1"/>
  <c r="H56" i="9"/>
  <c r="F112" i="9" s="1"/>
  <c r="G56" i="9"/>
  <c r="E112" i="9" s="1"/>
  <c r="F56" i="9"/>
  <c r="D112" i="9" s="1"/>
  <c r="E56" i="9"/>
  <c r="C112" i="9" s="1"/>
  <c r="D56" i="9"/>
  <c r="B112" i="9" s="1"/>
  <c r="C56" i="9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AG27" i="7"/>
  <c r="AE25" i="3" s="1"/>
  <c r="AF27" i="7"/>
  <c r="AD25" i="3" s="1"/>
  <c r="AE27" i="7"/>
  <c r="AC25" i="3" s="1"/>
  <c r="AD27" i="7"/>
  <c r="AB25" i="3" s="1"/>
  <c r="AC27" i="7"/>
  <c r="AA25" i="3" s="1"/>
  <c r="AB27" i="7"/>
  <c r="Z25" i="3" s="1"/>
  <c r="AA27" i="7"/>
  <c r="Y25" i="3" s="1"/>
  <c r="Z27" i="7"/>
  <c r="X25" i="3" s="1"/>
  <c r="Y27" i="7"/>
  <c r="W25" i="3" s="1"/>
  <c r="X27" i="7"/>
  <c r="V25" i="3" s="1"/>
  <c r="W27" i="7"/>
  <c r="U25" i="3" s="1"/>
  <c r="V27" i="7"/>
  <c r="T25" i="3" s="1"/>
  <c r="U27" i="7"/>
  <c r="S25" i="3" s="1"/>
  <c r="T27" i="7"/>
  <c r="R25" i="3" s="1"/>
  <c r="S27" i="7"/>
  <c r="Q25" i="3" s="1"/>
  <c r="R27" i="7"/>
  <c r="P25" i="3" s="1"/>
  <c r="Q27" i="7"/>
  <c r="O25" i="3" s="1"/>
  <c r="P27" i="7"/>
  <c r="N25" i="3" s="1"/>
  <c r="O27" i="7"/>
  <c r="M25" i="3" s="1"/>
  <c r="N27" i="7"/>
  <c r="L25" i="3" s="1"/>
  <c r="M27" i="7"/>
  <c r="K25" i="3" s="1"/>
  <c r="L27" i="7"/>
  <c r="J25" i="3" s="1"/>
  <c r="K27" i="7"/>
  <c r="I25" i="3" s="1"/>
  <c r="J27" i="7"/>
  <c r="H25" i="3" s="1"/>
  <c r="I27" i="7"/>
  <c r="G25" i="3" s="1"/>
  <c r="H27" i="7"/>
  <c r="F25" i="3" s="1"/>
  <c r="G27" i="7"/>
  <c r="E25" i="3" s="1"/>
  <c r="F27" i="7"/>
  <c r="D25" i="3" s="1"/>
  <c r="E27" i="7"/>
  <c r="C25" i="3" s="1"/>
  <c r="AG4" i="7"/>
  <c r="AE2" i="3" s="1"/>
  <c r="AF4" i="7"/>
  <c r="AD2" i="3" s="1"/>
  <c r="AE4" i="7"/>
  <c r="AC2" i="3" s="1"/>
  <c r="AD4" i="7"/>
  <c r="AB2" i="3" s="1"/>
  <c r="AC4" i="7"/>
  <c r="AA2" i="3" s="1"/>
  <c r="AB4" i="7"/>
  <c r="Z2" i="3" s="1"/>
  <c r="AA4" i="7"/>
  <c r="Y2" i="3" s="1"/>
  <c r="Z4" i="7"/>
  <c r="X2" i="3" s="1"/>
  <c r="Y4" i="7"/>
  <c r="W2" i="3" s="1"/>
  <c r="X4" i="7"/>
  <c r="V2" i="3" s="1"/>
  <c r="W4" i="7"/>
  <c r="U2" i="3" s="1"/>
  <c r="V4" i="7"/>
  <c r="T2" i="3" s="1"/>
  <c r="U4" i="7"/>
  <c r="S2" i="3" s="1"/>
  <c r="T4" i="7"/>
  <c r="R2" i="3" s="1"/>
  <c r="S4" i="7"/>
  <c r="Q2" i="3" s="1"/>
  <c r="R4" i="7"/>
  <c r="P2" i="3" s="1"/>
  <c r="Q4" i="7"/>
  <c r="O2" i="3" s="1"/>
  <c r="P4" i="7"/>
  <c r="N2" i="3" s="1"/>
  <c r="O4" i="7"/>
  <c r="M2" i="3" s="1"/>
  <c r="N4" i="7"/>
  <c r="L2" i="3" s="1"/>
  <c r="M4" i="7"/>
  <c r="K2" i="3" s="1"/>
  <c r="L4" i="7"/>
  <c r="J2" i="3" s="1"/>
  <c r="K4" i="7"/>
  <c r="I2" i="3" s="1"/>
  <c r="J4" i="7"/>
  <c r="H2" i="3" s="1"/>
  <c r="I4" i="7"/>
  <c r="G2" i="3" s="1"/>
  <c r="H4" i="7"/>
  <c r="F2" i="3" s="1"/>
  <c r="G4" i="7"/>
  <c r="E2" i="3" s="1"/>
  <c r="F4" i="7"/>
  <c r="D2" i="3" s="1"/>
  <c r="E4" i="7"/>
  <c r="C2" i="3" s="1"/>
  <c r="C35" i="9"/>
  <c r="D35" i="9" s="1"/>
  <c r="B55" i="9" s="1"/>
  <c r="B56" i="9" s="1"/>
  <c r="F91" i="9"/>
  <c r="E91" i="9"/>
  <c r="D91" i="9"/>
  <c r="C91" i="9"/>
  <c r="B91" i="9"/>
  <c r="B48" i="9" l="1"/>
  <c r="F77" i="9"/>
  <c r="G77" i="9" s="1"/>
  <c r="AD90" i="9" s="1"/>
  <c r="AD92" i="9" s="1"/>
  <c r="F76" i="9"/>
  <c r="G76" i="9" s="1"/>
  <c r="Y90" i="9" s="1"/>
  <c r="Y92" i="9" s="1"/>
  <c r="F75" i="9"/>
  <c r="G75" i="9" s="1"/>
  <c r="T90" i="9" s="1"/>
  <c r="T92" i="9" s="1"/>
  <c r="F74" i="9"/>
  <c r="G74" i="9" s="1"/>
  <c r="O90" i="9" s="1"/>
  <c r="O92" i="9" s="1"/>
  <c r="F73" i="9"/>
  <c r="G73" i="9" s="1"/>
  <c r="B49" i="9" l="1"/>
  <c r="B50" i="9"/>
  <c r="AD91" i="9"/>
  <c r="J90" i="9"/>
  <c r="J92" i="9" s="1"/>
  <c r="I90" i="9"/>
  <c r="I92" i="9" s="1"/>
  <c r="H90" i="9"/>
  <c r="H92" i="9" s="1"/>
  <c r="G90" i="9"/>
  <c r="G92" i="9" s="1"/>
  <c r="X90" i="9"/>
  <c r="X92" i="9" s="1"/>
  <c r="T91" i="9"/>
  <c r="W90" i="9"/>
  <c r="W92" i="9" s="1"/>
  <c r="V90" i="9"/>
  <c r="V92" i="9" s="1"/>
  <c r="U90" i="9"/>
  <c r="U92" i="9" s="1"/>
  <c r="Z90" i="9"/>
  <c r="Z92" i="9" s="1"/>
  <c r="AC90" i="9"/>
  <c r="AC92" i="9" s="1"/>
  <c r="Y91" i="9"/>
  <c r="AB90" i="9"/>
  <c r="AB92" i="9" s="1"/>
  <c r="AA90" i="9"/>
  <c r="AA92" i="9" s="1"/>
  <c r="P90" i="9"/>
  <c r="P92" i="9" s="1"/>
  <c r="S90" i="9"/>
  <c r="S92" i="9" s="1"/>
  <c r="R90" i="9"/>
  <c r="R92" i="9" s="1"/>
  <c r="O91" i="9"/>
  <c r="Q90" i="9"/>
  <c r="Q92" i="9" s="1"/>
  <c r="R91" i="9" l="1"/>
  <c r="V91" i="9"/>
  <c r="AC91" i="9"/>
  <c r="Z91" i="9"/>
  <c r="I91" i="9"/>
  <c r="S91" i="9"/>
  <c r="P91" i="9"/>
  <c r="AB91" i="9"/>
  <c r="Q91" i="9"/>
  <c r="H91" i="9"/>
  <c r="U91" i="9"/>
  <c r="W91" i="9"/>
  <c r="AA91" i="9"/>
  <c r="X91" i="9"/>
  <c r="G91" i="9"/>
  <c r="N90" i="9"/>
  <c r="N92" i="9" s="1"/>
  <c r="M90" i="9"/>
  <c r="M92" i="9" s="1"/>
  <c r="K90" i="9"/>
  <c r="K92" i="9" s="1"/>
  <c r="L90" i="9"/>
  <c r="L92" i="9" s="1"/>
  <c r="J91" i="9"/>
  <c r="N91" i="9" l="1"/>
  <c r="L91" i="9"/>
  <c r="K91" i="9"/>
  <c r="M91" i="9"/>
  <c r="D38" i="9"/>
  <c r="D37" i="9"/>
  <c r="F36" i="9" a="1"/>
  <c r="F36" i="9" s="1"/>
  <c r="C36" i="9"/>
  <c r="D36" i="9" s="1"/>
  <c r="C48" i="9" s="1"/>
  <c r="R23" i="9"/>
  <c r="T23" i="9" s="1"/>
  <c r="R22" i="9"/>
  <c r="N22" i="9"/>
  <c r="R21" i="9"/>
  <c r="N21" i="9"/>
  <c r="R20" i="9"/>
  <c r="N20" i="9"/>
  <c r="R19" i="9"/>
  <c r="N19" i="9"/>
  <c r="R18" i="9"/>
  <c r="T18" i="9" s="1"/>
  <c r="Q6" i="9"/>
  <c r="M5" i="9"/>
  <c r="M6" i="9" s="1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5" i="4"/>
  <c r="C49" i="9" l="1"/>
  <c r="C50" i="9"/>
  <c r="T19" i="9"/>
  <c r="U19" i="9" s="1"/>
  <c r="G36" i="9"/>
  <c r="T20" i="9"/>
  <c r="T21" i="9"/>
  <c r="U21" i="9" s="1"/>
  <c r="G38" i="9"/>
  <c r="T22" i="9"/>
  <c r="D40" i="9"/>
  <c r="M7" i="9"/>
  <c r="D41" i="9" s="1"/>
  <c r="G37" i="9"/>
  <c r="D39" i="9"/>
  <c r="B13" i="4"/>
  <c r="B11" i="4"/>
  <c r="U20" i="9" l="1"/>
  <c r="D42" i="9" s="1"/>
  <c r="U22" i="9"/>
  <c r="U23" i="9"/>
  <c r="G41" i="9"/>
  <c r="G39" i="9"/>
  <c r="G40" i="9"/>
  <c r="D43" i="9" l="1"/>
  <c r="G42" i="9"/>
  <c r="D44" i="9" l="1"/>
  <c r="G43" i="9"/>
  <c r="D45" i="9" l="1"/>
  <c r="E36" i="9" s="1"/>
  <c r="G44" i="9"/>
  <c r="E44" i="9" l="1"/>
  <c r="D48" i="9" a="1"/>
  <c r="E41" i="9"/>
  <c r="E43" i="9"/>
  <c r="E42" i="9"/>
  <c r="E45" i="9"/>
  <c r="G45" i="9"/>
  <c r="E39" i="9"/>
  <c r="E40" i="9"/>
  <c r="E37" i="9"/>
  <c r="E38" i="9"/>
  <c r="F50" i="9" l="1"/>
  <c r="D113" i="9" s="1"/>
  <c r="E50" i="9"/>
  <c r="C113" i="9" s="1"/>
  <c r="L50" i="9"/>
  <c r="J113" i="9" s="1"/>
  <c r="I50" i="9"/>
  <c r="G113" i="9" s="1"/>
  <c r="K50" i="9"/>
  <c r="I113" i="9" s="1"/>
  <c r="J50" i="9"/>
  <c r="H113" i="9" s="1"/>
  <c r="H50" i="9"/>
  <c r="F113" i="9" s="1"/>
  <c r="G50" i="9"/>
  <c r="E113" i="9" s="1"/>
  <c r="AE48" i="9"/>
  <c r="AE50" i="9" s="1"/>
  <c r="AC113" i="9" s="1"/>
  <c r="W48" i="9"/>
  <c r="W50" i="9" s="1"/>
  <c r="U113" i="9" s="1"/>
  <c r="O48" i="9"/>
  <c r="O50" i="9" s="1"/>
  <c r="M113" i="9" s="1"/>
  <c r="AD48" i="9"/>
  <c r="AD50" i="9" s="1"/>
  <c r="AB113" i="9" s="1"/>
  <c r="V48" i="9"/>
  <c r="V50" i="9" s="1"/>
  <c r="T113" i="9" s="1"/>
  <c r="N48" i="9"/>
  <c r="N50" i="9" s="1"/>
  <c r="L113" i="9" s="1"/>
  <c r="AC48" i="9"/>
  <c r="AC50" i="9" s="1"/>
  <c r="AA113" i="9" s="1"/>
  <c r="M48" i="9"/>
  <c r="M50" i="9" s="1"/>
  <c r="K113" i="9" s="1"/>
  <c r="S48" i="9"/>
  <c r="S50" i="9" s="1"/>
  <c r="Q113" i="9" s="1"/>
  <c r="Z48" i="9"/>
  <c r="Z50" i="9" s="1"/>
  <c r="X113" i="9" s="1"/>
  <c r="AB48" i="9"/>
  <c r="AB50" i="9" s="1"/>
  <c r="Z113" i="9" s="1"/>
  <c r="T48" i="9"/>
  <c r="T50" i="9" s="1"/>
  <c r="R113" i="9" s="1"/>
  <c r="Y48" i="9"/>
  <c r="Y50" i="9" s="1"/>
  <c r="W113" i="9" s="1"/>
  <c r="Q48" i="9"/>
  <c r="Q50" i="9" s="1"/>
  <c r="O113" i="9" s="1"/>
  <c r="AF48" i="9"/>
  <c r="AF50" i="9" s="1"/>
  <c r="AD113" i="9" s="1"/>
  <c r="X48" i="9"/>
  <c r="X50" i="9" s="1"/>
  <c r="V113" i="9" s="1"/>
  <c r="P48" i="9"/>
  <c r="P50" i="9" s="1"/>
  <c r="N113" i="9" s="1"/>
  <c r="U48" i="9"/>
  <c r="U50" i="9" s="1"/>
  <c r="S113" i="9" s="1"/>
  <c r="AA48" i="9"/>
  <c r="AA50" i="9" s="1"/>
  <c r="Y113" i="9" s="1"/>
  <c r="R48" i="9"/>
  <c r="R50" i="9" s="1"/>
  <c r="P113" i="9" s="1"/>
  <c r="D48" i="9"/>
  <c r="D50" i="9" s="1"/>
  <c r="B113" i="9" s="1"/>
  <c r="J49" i="9"/>
  <c r="I49" i="9"/>
  <c r="F49" i="9"/>
  <c r="G49" i="9"/>
  <c r="L49" i="9"/>
  <c r="K49" i="9"/>
  <c r="H49" i="9"/>
  <c r="E49" i="9"/>
  <c r="H45" i="9"/>
  <c r="H42" i="9"/>
  <c r="H43" i="9"/>
  <c r="H38" i="9"/>
  <c r="H40" i="9"/>
  <c r="H39" i="9"/>
  <c r="H37" i="9"/>
  <c r="H36" i="9"/>
  <c r="H41" i="9"/>
  <c r="H44" i="9"/>
  <c r="F16" i="7" l="1"/>
  <c r="D14" i="3" s="1"/>
  <c r="M49" i="9"/>
  <c r="M26" i="7"/>
  <c r="K24" i="3" s="1"/>
  <c r="M21" i="7"/>
  <c r="K19" i="3" s="1"/>
  <c r="M25" i="7"/>
  <c r="K23" i="3" s="1"/>
  <c r="M28" i="7"/>
  <c r="K26" i="3" s="1"/>
  <c r="M20" i="7"/>
  <c r="K18" i="3" s="1"/>
  <c r="M9" i="7"/>
  <c r="K7" i="3" s="1"/>
  <c r="M7" i="7"/>
  <c r="K5" i="3" s="1"/>
  <c r="M23" i="7"/>
  <c r="K21" i="3" s="1"/>
  <c r="M22" i="7"/>
  <c r="K20" i="3" s="1"/>
  <c r="M6" i="7"/>
  <c r="K4" i="3" s="1"/>
  <c r="M10" i="7"/>
  <c r="K8" i="3" s="1"/>
  <c r="M8" i="7"/>
  <c r="K6" i="3" s="1"/>
  <c r="M5" i="7"/>
  <c r="K3" i="3" s="1"/>
  <c r="M24" i="7"/>
  <c r="K22" i="3" s="1"/>
  <c r="M14" i="7"/>
  <c r="K12" i="3" s="1"/>
  <c r="M19" i="7"/>
  <c r="K17" i="3" s="1"/>
  <c r="V49" i="9"/>
  <c r="K28" i="7"/>
  <c r="I26" i="3" s="1"/>
  <c r="K20" i="7"/>
  <c r="I18" i="3" s="1"/>
  <c r="K23" i="7"/>
  <c r="I21" i="3" s="1"/>
  <c r="K10" i="7"/>
  <c r="I8" i="3" s="1"/>
  <c r="K19" i="7"/>
  <c r="I17" i="3" s="1"/>
  <c r="K24" i="7"/>
  <c r="I22" i="3" s="1"/>
  <c r="K26" i="7"/>
  <c r="I24" i="3" s="1"/>
  <c r="K5" i="7"/>
  <c r="I3" i="3" s="1"/>
  <c r="K22" i="7"/>
  <c r="I20" i="3" s="1"/>
  <c r="K14" i="7"/>
  <c r="I12" i="3" s="1"/>
  <c r="K8" i="7"/>
  <c r="I6" i="3" s="1"/>
  <c r="K7" i="7"/>
  <c r="I5" i="3" s="1"/>
  <c r="K21" i="7"/>
  <c r="I19" i="3" s="1"/>
  <c r="K9" i="7"/>
  <c r="I7" i="3" s="1"/>
  <c r="K6" i="7"/>
  <c r="I4" i="3" s="1"/>
  <c r="K25" i="7"/>
  <c r="I23" i="3" s="1"/>
  <c r="I17" i="7"/>
  <c r="G15" i="3" s="1"/>
  <c r="I15" i="7"/>
  <c r="G13" i="3" s="1"/>
  <c r="I12" i="7"/>
  <c r="G10" i="3" s="1"/>
  <c r="I11" i="7"/>
  <c r="G9" i="3" s="1"/>
  <c r="I16" i="7"/>
  <c r="G14" i="3" s="1"/>
  <c r="I13" i="7"/>
  <c r="G11" i="3" s="1"/>
  <c r="I18" i="7"/>
  <c r="G16" i="3" s="1"/>
  <c r="L15" i="7"/>
  <c r="J13" i="3" s="1"/>
  <c r="L18" i="7"/>
  <c r="J16" i="3" s="1"/>
  <c r="L12" i="7"/>
  <c r="J10" i="3" s="1"/>
  <c r="L11" i="7"/>
  <c r="J9" i="3" s="1"/>
  <c r="L16" i="7"/>
  <c r="J14" i="3" s="1"/>
  <c r="L13" i="7"/>
  <c r="J11" i="3" s="1"/>
  <c r="L17" i="7"/>
  <c r="J15" i="3" s="1"/>
  <c r="G24" i="7"/>
  <c r="E22" i="3" s="1"/>
  <c r="G19" i="7"/>
  <c r="E17" i="3" s="1"/>
  <c r="G28" i="7"/>
  <c r="E26" i="3" s="1"/>
  <c r="G23" i="7"/>
  <c r="E21" i="3" s="1"/>
  <c r="G7" i="7"/>
  <c r="E5" i="3" s="1"/>
  <c r="G26" i="7"/>
  <c r="E24" i="3" s="1"/>
  <c r="G5" i="7"/>
  <c r="E3" i="3" s="1"/>
  <c r="G25" i="7"/>
  <c r="E23" i="3" s="1"/>
  <c r="G8" i="7"/>
  <c r="E6" i="3" s="1"/>
  <c r="G20" i="7"/>
  <c r="E18" i="3" s="1"/>
  <c r="G10" i="7"/>
  <c r="E8" i="3" s="1"/>
  <c r="G9" i="7"/>
  <c r="E7" i="3" s="1"/>
  <c r="G14" i="7"/>
  <c r="E12" i="3" s="1"/>
  <c r="G21" i="7"/>
  <c r="E19" i="3" s="1"/>
  <c r="G22" i="7"/>
  <c r="E20" i="3" s="1"/>
  <c r="G6" i="7"/>
  <c r="E4" i="3" s="1"/>
  <c r="J25" i="7"/>
  <c r="H23" i="3" s="1"/>
  <c r="J28" i="7"/>
  <c r="H26" i="3" s="1"/>
  <c r="J20" i="7"/>
  <c r="H18" i="3" s="1"/>
  <c r="J24" i="7"/>
  <c r="H22" i="3" s="1"/>
  <c r="J22" i="7"/>
  <c r="H20" i="3" s="1"/>
  <c r="J14" i="7"/>
  <c r="H12" i="3" s="1"/>
  <c r="J8" i="7"/>
  <c r="H6" i="3" s="1"/>
  <c r="J21" i="7"/>
  <c r="H19" i="3" s="1"/>
  <c r="J6" i="7"/>
  <c r="H4" i="3" s="1"/>
  <c r="J10" i="7"/>
  <c r="H8" i="3" s="1"/>
  <c r="J19" i="7"/>
  <c r="H17" i="3" s="1"/>
  <c r="J26" i="7"/>
  <c r="H24" i="3" s="1"/>
  <c r="J5" i="7"/>
  <c r="H3" i="3" s="1"/>
  <c r="J23" i="7"/>
  <c r="H21" i="3" s="1"/>
  <c r="J7" i="7"/>
  <c r="H5" i="3" s="1"/>
  <c r="J9" i="7"/>
  <c r="H7" i="3" s="1"/>
  <c r="N49" i="9"/>
  <c r="F18" i="7"/>
  <c r="D16" i="3" s="1"/>
  <c r="F17" i="7"/>
  <c r="D15" i="3" s="1"/>
  <c r="F13" i="7"/>
  <c r="D11" i="3" s="1"/>
  <c r="AA49" i="9"/>
  <c r="AB49" i="9"/>
  <c r="O49" i="9"/>
  <c r="AC49" i="9"/>
  <c r="L28" i="7"/>
  <c r="J26" i="3" s="1"/>
  <c r="L23" i="7"/>
  <c r="J21" i="3" s="1"/>
  <c r="L26" i="7"/>
  <c r="J24" i="3" s="1"/>
  <c r="L22" i="7"/>
  <c r="J20" i="3" s="1"/>
  <c r="L25" i="7"/>
  <c r="J23" i="3" s="1"/>
  <c r="L21" i="7"/>
  <c r="J19" i="3" s="1"/>
  <c r="L6" i="7"/>
  <c r="J4" i="3" s="1"/>
  <c r="L24" i="7"/>
  <c r="J22" i="3" s="1"/>
  <c r="L10" i="7"/>
  <c r="J8" i="3" s="1"/>
  <c r="L20" i="7"/>
  <c r="J18" i="3" s="1"/>
  <c r="L9" i="7"/>
  <c r="J7" i="3" s="1"/>
  <c r="L7" i="7"/>
  <c r="J5" i="3" s="1"/>
  <c r="L14" i="7"/>
  <c r="J12" i="3" s="1"/>
  <c r="L8" i="7"/>
  <c r="J6" i="3" s="1"/>
  <c r="L19" i="7"/>
  <c r="J17" i="3" s="1"/>
  <c r="L5" i="7"/>
  <c r="J3" i="3" s="1"/>
  <c r="D49" i="9"/>
  <c r="Y49" i="9"/>
  <c r="R49" i="9"/>
  <c r="AD49" i="9"/>
  <c r="Z49" i="9"/>
  <c r="W49" i="9"/>
  <c r="H19" i="7"/>
  <c r="F17" i="3" s="1"/>
  <c r="H22" i="7"/>
  <c r="F20" i="3" s="1"/>
  <c r="H14" i="7"/>
  <c r="F12" i="3" s="1"/>
  <c r="H9" i="7"/>
  <c r="F7" i="3" s="1"/>
  <c r="H26" i="7"/>
  <c r="F24" i="3" s="1"/>
  <c r="H28" i="7"/>
  <c r="F26" i="3" s="1"/>
  <c r="H25" i="7"/>
  <c r="F23" i="3" s="1"/>
  <c r="H8" i="7"/>
  <c r="F6" i="3" s="1"/>
  <c r="H21" i="7"/>
  <c r="F19" i="3" s="1"/>
  <c r="H23" i="7"/>
  <c r="F21" i="3" s="1"/>
  <c r="H7" i="7"/>
  <c r="F5" i="3" s="1"/>
  <c r="H20" i="7"/>
  <c r="F18" i="3" s="1"/>
  <c r="H10" i="7"/>
  <c r="F8" i="3" s="1"/>
  <c r="H24" i="7"/>
  <c r="F22" i="3" s="1"/>
  <c r="H6" i="7"/>
  <c r="F4" i="3" s="1"/>
  <c r="H5" i="7"/>
  <c r="F3" i="3" s="1"/>
  <c r="I22" i="7"/>
  <c r="G20" i="3" s="1"/>
  <c r="I14" i="7"/>
  <c r="G12" i="3" s="1"/>
  <c r="I25" i="7"/>
  <c r="G23" i="3" s="1"/>
  <c r="I21" i="7"/>
  <c r="G19" i="3" s="1"/>
  <c r="I26" i="7"/>
  <c r="G24" i="3" s="1"/>
  <c r="I5" i="7"/>
  <c r="G3" i="3" s="1"/>
  <c r="I28" i="7"/>
  <c r="G26" i="3" s="1"/>
  <c r="I6" i="7"/>
  <c r="G4" i="3" s="1"/>
  <c r="I24" i="7"/>
  <c r="G22" i="3" s="1"/>
  <c r="I23" i="7"/>
  <c r="G21" i="3" s="1"/>
  <c r="I9" i="7"/>
  <c r="G7" i="3" s="1"/>
  <c r="I7" i="7"/>
  <c r="G5" i="3" s="1"/>
  <c r="I19" i="7"/>
  <c r="G17" i="3" s="1"/>
  <c r="I20" i="7"/>
  <c r="G18" i="3" s="1"/>
  <c r="I10" i="7"/>
  <c r="G8" i="3" s="1"/>
  <c r="I8" i="7"/>
  <c r="G6" i="3" s="1"/>
  <c r="X49" i="9"/>
  <c r="AF49" i="9"/>
  <c r="Q49" i="9"/>
  <c r="T49" i="9"/>
  <c r="H18" i="7"/>
  <c r="F16" i="3" s="1"/>
  <c r="H13" i="7"/>
  <c r="F11" i="3" s="1"/>
  <c r="H17" i="7"/>
  <c r="F15" i="3" s="1"/>
  <c r="H15" i="7"/>
  <c r="F13" i="3" s="1"/>
  <c r="H12" i="7"/>
  <c r="F10" i="3" s="1"/>
  <c r="H16" i="7"/>
  <c r="F14" i="3" s="1"/>
  <c r="H11" i="7"/>
  <c r="F9" i="3" s="1"/>
  <c r="U49" i="9"/>
  <c r="P49" i="9"/>
  <c r="S49" i="9"/>
  <c r="AE49" i="9"/>
  <c r="F21" i="7"/>
  <c r="D19" i="3" s="1"/>
  <c r="F24" i="7"/>
  <c r="D22" i="3" s="1"/>
  <c r="F28" i="7"/>
  <c r="D26" i="3" s="1"/>
  <c r="F20" i="7"/>
  <c r="D18" i="3" s="1"/>
  <c r="F23" i="7"/>
  <c r="D21" i="3" s="1"/>
  <c r="F19" i="7"/>
  <c r="D17" i="3" s="1"/>
  <c r="F9" i="7"/>
  <c r="D7" i="3" s="1"/>
  <c r="F26" i="7"/>
  <c r="D24" i="3" s="1"/>
  <c r="F22" i="7"/>
  <c r="D20" i="3" s="1"/>
  <c r="F14" i="7"/>
  <c r="D12" i="3" s="1"/>
  <c r="F5" i="7"/>
  <c r="D3" i="3" s="1"/>
  <c r="F25" i="7"/>
  <c r="D23" i="3" s="1"/>
  <c r="F6" i="7"/>
  <c r="D4" i="3" s="1"/>
  <c r="F10" i="7"/>
  <c r="D8" i="3" s="1"/>
  <c r="F7" i="7"/>
  <c r="D5" i="3" s="1"/>
  <c r="F8" i="7"/>
  <c r="D6" i="3" s="1"/>
  <c r="F15" i="7" l="1"/>
  <c r="D13" i="3" s="1"/>
  <c r="F12" i="7"/>
  <c r="D10" i="3" s="1"/>
  <c r="F11" i="7"/>
  <c r="D9" i="3" s="1"/>
  <c r="AD15" i="7"/>
  <c r="AB13" i="3" s="1"/>
  <c r="T13" i="7"/>
  <c r="R11" i="3" s="1"/>
  <c r="Z15" i="7"/>
  <c r="X13" i="3" s="1"/>
  <c r="X19" i="7"/>
  <c r="V17" i="3" s="1"/>
  <c r="X22" i="7"/>
  <c r="V20" i="3" s="1"/>
  <c r="X14" i="7"/>
  <c r="V12" i="3" s="1"/>
  <c r="X9" i="7"/>
  <c r="V7" i="3" s="1"/>
  <c r="X26" i="7"/>
  <c r="V24" i="3" s="1"/>
  <c r="X25" i="7"/>
  <c r="V23" i="3" s="1"/>
  <c r="X8" i="7"/>
  <c r="V6" i="3" s="1"/>
  <c r="X24" i="7"/>
  <c r="V22" i="3" s="1"/>
  <c r="X20" i="7"/>
  <c r="V18" i="3" s="1"/>
  <c r="X28" i="7"/>
  <c r="V26" i="3" s="1"/>
  <c r="X10" i="7"/>
  <c r="V8" i="3" s="1"/>
  <c r="X7" i="7"/>
  <c r="V5" i="3" s="1"/>
  <c r="X5" i="7"/>
  <c r="V3" i="3" s="1"/>
  <c r="X23" i="7"/>
  <c r="V21" i="3" s="1"/>
  <c r="X6" i="7"/>
  <c r="V4" i="3" s="1"/>
  <c r="X21" i="7"/>
  <c r="V19" i="3" s="1"/>
  <c r="W24" i="7"/>
  <c r="U22" i="3" s="1"/>
  <c r="W19" i="7"/>
  <c r="U17" i="3" s="1"/>
  <c r="W28" i="7"/>
  <c r="U26" i="3" s="1"/>
  <c r="W23" i="7"/>
  <c r="U21" i="3" s="1"/>
  <c r="W10" i="7"/>
  <c r="U8" i="3" s="1"/>
  <c r="W7" i="7"/>
  <c r="U5" i="3" s="1"/>
  <c r="W21" i="7"/>
  <c r="U19" i="3" s="1"/>
  <c r="W5" i="7"/>
  <c r="U3" i="3" s="1"/>
  <c r="W8" i="7"/>
  <c r="U6" i="3" s="1"/>
  <c r="W26" i="7"/>
  <c r="U24" i="3" s="1"/>
  <c r="W22" i="7"/>
  <c r="U20" i="3" s="1"/>
  <c r="W14" i="7"/>
  <c r="U12" i="3" s="1"/>
  <c r="W25" i="7"/>
  <c r="U23" i="3" s="1"/>
  <c r="W20" i="7"/>
  <c r="U18" i="3" s="1"/>
  <c r="W6" i="7"/>
  <c r="U4" i="3" s="1"/>
  <c r="W9" i="7"/>
  <c r="U7" i="3" s="1"/>
  <c r="T16" i="7"/>
  <c r="R14" i="3" s="1"/>
  <c r="Y22" i="7"/>
  <c r="W20" i="3" s="1"/>
  <c r="Y14" i="7"/>
  <c r="W12" i="3" s="1"/>
  <c r="Y25" i="7"/>
  <c r="W23" i="3" s="1"/>
  <c r="Y21" i="7"/>
  <c r="W19" i="3" s="1"/>
  <c r="Y9" i="7"/>
  <c r="W7" i="3" s="1"/>
  <c r="Y5" i="7"/>
  <c r="W3" i="3" s="1"/>
  <c r="Y24" i="7"/>
  <c r="W22" i="3" s="1"/>
  <c r="Y20" i="7"/>
  <c r="W18" i="3" s="1"/>
  <c r="Y23" i="7"/>
  <c r="W21" i="3" s="1"/>
  <c r="Y28" i="7"/>
  <c r="W26" i="3" s="1"/>
  <c r="Y6" i="7"/>
  <c r="W4" i="3" s="1"/>
  <c r="Y26" i="7"/>
  <c r="W24" i="3" s="1"/>
  <c r="Y10" i="7"/>
  <c r="W8" i="3" s="1"/>
  <c r="Y7" i="7"/>
  <c r="W5" i="3" s="1"/>
  <c r="Y8" i="7"/>
  <c r="W6" i="3" s="1"/>
  <c r="Y19" i="7"/>
  <c r="W17" i="3" s="1"/>
  <c r="R25" i="7"/>
  <c r="P23" i="3" s="1"/>
  <c r="R28" i="7"/>
  <c r="P26" i="3" s="1"/>
  <c r="R20" i="7"/>
  <c r="P18" i="3" s="1"/>
  <c r="R24" i="7"/>
  <c r="P22" i="3" s="1"/>
  <c r="R23" i="7"/>
  <c r="P21" i="3" s="1"/>
  <c r="R8" i="7"/>
  <c r="P6" i="3" s="1"/>
  <c r="R26" i="7"/>
  <c r="P24" i="3" s="1"/>
  <c r="R14" i="7"/>
  <c r="P12" i="3" s="1"/>
  <c r="R6" i="7"/>
  <c r="P4" i="3" s="1"/>
  <c r="R22" i="7"/>
  <c r="P20" i="3" s="1"/>
  <c r="R9" i="7"/>
  <c r="P7" i="3" s="1"/>
  <c r="R5" i="7"/>
  <c r="P3" i="3" s="1"/>
  <c r="R21" i="7"/>
  <c r="P19" i="3" s="1"/>
  <c r="R19" i="7"/>
  <c r="P17" i="3" s="1"/>
  <c r="R7" i="7"/>
  <c r="P5" i="3" s="1"/>
  <c r="R10" i="7"/>
  <c r="P8" i="3" s="1"/>
  <c r="P19" i="7"/>
  <c r="N17" i="3" s="1"/>
  <c r="P22" i="7"/>
  <c r="N20" i="3" s="1"/>
  <c r="P14" i="7"/>
  <c r="N12" i="3" s="1"/>
  <c r="P9" i="7"/>
  <c r="N7" i="3" s="1"/>
  <c r="P26" i="7"/>
  <c r="N24" i="3" s="1"/>
  <c r="P24" i="7"/>
  <c r="N22" i="3" s="1"/>
  <c r="P20" i="7"/>
  <c r="N18" i="3" s="1"/>
  <c r="P23" i="7"/>
  <c r="N21" i="3" s="1"/>
  <c r="P8" i="7"/>
  <c r="N6" i="3" s="1"/>
  <c r="P21" i="7"/>
  <c r="N19" i="3" s="1"/>
  <c r="P10" i="7"/>
  <c r="N8" i="3" s="1"/>
  <c r="P28" i="7"/>
  <c r="N26" i="3" s="1"/>
  <c r="P7" i="7"/>
  <c r="N5" i="3" s="1"/>
  <c r="P6" i="7"/>
  <c r="N4" i="3" s="1"/>
  <c r="P5" i="7"/>
  <c r="N3" i="3" s="1"/>
  <c r="P25" i="7"/>
  <c r="N23" i="3" s="1"/>
  <c r="O24" i="7"/>
  <c r="M22" i="3" s="1"/>
  <c r="O19" i="7"/>
  <c r="M17" i="3" s="1"/>
  <c r="O28" i="7"/>
  <c r="M26" i="3" s="1"/>
  <c r="O23" i="7"/>
  <c r="M21" i="3" s="1"/>
  <c r="O9" i="7"/>
  <c r="M7" i="3" s="1"/>
  <c r="O7" i="7"/>
  <c r="M5" i="3" s="1"/>
  <c r="O5" i="7"/>
  <c r="M3" i="3" s="1"/>
  <c r="O14" i="7"/>
  <c r="M12" i="3" s="1"/>
  <c r="O8" i="7"/>
  <c r="M6" i="3" s="1"/>
  <c r="O26" i="7"/>
  <c r="M24" i="3" s="1"/>
  <c r="O22" i="7"/>
  <c r="M20" i="3" s="1"/>
  <c r="O25" i="7"/>
  <c r="M23" i="3" s="1"/>
  <c r="O21" i="7"/>
  <c r="M19" i="3" s="1"/>
  <c r="O10" i="7"/>
  <c r="M8" i="3" s="1"/>
  <c r="O20" i="7"/>
  <c r="M18" i="3" s="1"/>
  <c r="O6" i="7"/>
  <c r="M4" i="3" s="1"/>
  <c r="K15" i="7"/>
  <c r="I13" i="3" s="1"/>
  <c r="K17" i="7"/>
  <c r="I15" i="3" s="1"/>
  <c r="K18" i="7"/>
  <c r="I16" i="3" s="1"/>
  <c r="K13" i="7"/>
  <c r="I11" i="3" s="1"/>
  <c r="K11" i="7"/>
  <c r="I9" i="3" s="1"/>
  <c r="K16" i="7"/>
  <c r="I14" i="3" s="1"/>
  <c r="K12" i="7"/>
  <c r="I10" i="3" s="1"/>
  <c r="AF19" i="7"/>
  <c r="AD17" i="3" s="1"/>
  <c r="AF22" i="7"/>
  <c r="AD20" i="3" s="1"/>
  <c r="AF14" i="7"/>
  <c r="AD12" i="3" s="1"/>
  <c r="AF9" i="7"/>
  <c r="AD7" i="3" s="1"/>
  <c r="AF26" i="7"/>
  <c r="AD24" i="3" s="1"/>
  <c r="AF23" i="7"/>
  <c r="AD21" i="3" s="1"/>
  <c r="AF10" i="7"/>
  <c r="AD8" i="3" s="1"/>
  <c r="AF28" i="7"/>
  <c r="AD26" i="3" s="1"/>
  <c r="AF21" i="7"/>
  <c r="AD19" i="3" s="1"/>
  <c r="AF25" i="7"/>
  <c r="AD23" i="3" s="1"/>
  <c r="AF8" i="7"/>
  <c r="AD6" i="3" s="1"/>
  <c r="AF24" i="7"/>
  <c r="AD22" i="3" s="1"/>
  <c r="AF20" i="7"/>
  <c r="AD18" i="3" s="1"/>
  <c r="AF7" i="7"/>
  <c r="AD5" i="3" s="1"/>
  <c r="AF6" i="7"/>
  <c r="AD4" i="3" s="1"/>
  <c r="AF5" i="7"/>
  <c r="AD3" i="3" s="1"/>
  <c r="S28" i="7"/>
  <c r="Q26" i="3" s="1"/>
  <c r="S20" i="7"/>
  <c r="Q18" i="3" s="1"/>
  <c r="S23" i="7"/>
  <c r="Q21" i="3" s="1"/>
  <c r="S10" i="7"/>
  <c r="Q8" i="3" s="1"/>
  <c r="S19" i="7"/>
  <c r="Q17" i="3" s="1"/>
  <c r="S22" i="7"/>
  <c r="Q20" i="3" s="1"/>
  <c r="S25" i="7"/>
  <c r="Q23" i="3" s="1"/>
  <c r="S24" i="7"/>
  <c r="Q22" i="3" s="1"/>
  <c r="S5" i="7"/>
  <c r="Q3" i="3" s="1"/>
  <c r="S8" i="7"/>
  <c r="Q6" i="3" s="1"/>
  <c r="S21" i="7"/>
  <c r="Q19" i="3" s="1"/>
  <c r="S6" i="7"/>
  <c r="Q4" i="3" s="1"/>
  <c r="S9" i="7"/>
  <c r="Q7" i="3" s="1"/>
  <c r="S26" i="7"/>
  <c r="Q24" i="3" s="1"/>
  <c r="S14" i="7"/>
  <c r="Q12" i="3" s="1"/>
  <c r="S7" i="7"/>
  <c r="Q5" i="3" s="1"/>
  <c r="U18" i="7"/>
  <c r="S16" i="3" s="1"/>
  <c r="U13" i="7"/>
  <c r="S11" i="3" s="1"/>
  <c r="U17" i="7"/>
  <c r="S15" i="3" s="1"/>
  <c r="U12" i="7"/>
  <c r="S10" i="3" s="1"/>
  <c r="U11" i="7"/>
  <c r="S9" i="3" s="1"/>
  <c r="U15" i="7"/>
  <c r="S13" i="3" s="1"/>
  <c r="U16" i="7"/>
  <c r="S14" i="3" s="1"/>
  <c r="AB28" i="7"/>
  <c r="Z26" i="3" s="1"/>
  <c r="AB23" i="7"/>
  <c r="Z21" i="3" s="1"/>
  <c r="AB26" i="7"/>
  <c r="Z24" i="3" s="1"/>
  <c r="AB22" i="7"/>
  <c r="Z20" i="3" s="1"/>
  <c r="AB24" i="7"/>
  <c r="Z22" i="3" s="1"/>
  <c r="AB6" i="7"/>
  <c r="Z4" i="3" s="1"/>
  <c r="AB14" i="7"/>
  <c r="Z12" i="3" s="1"/>
  <c r="AB19" i="7"/>
  <c r="Z17" i="3" s="1"/>
  <c r="AB7" i="7"/>
  <c r="Z5" i="3" s="1"/>
  <c r="AB25" i="7"/>
  <c r="Z23" i="3" s="1"/>
  <c r="AB21" i="7"/>
  <c r="Z19" i="3" s="1"/>
  <c r="AB8" i="7"/>
  <c r="Z6" i="3" s="1"/>
  <c r="AB5" i="7"/>
  <c r="Z3" i="3" s="1"/>
  <c r="AB20" i="7"/>
  <c r="Z18" i="3" s="1"/>
  <c r="AB10" i="7"/>
  <c r="Z8" i="3" s="1"/>
  <c r="AB9" i="7"/>
  <c r="Z7" i="3" s="1"/>
  <c r="E26" i="7"/>
  <c r="C24" i="3" s="1"/>
  <c r="E21" i="7"/>
  <c r="C19" i="3" s="1"/>
  <c r="E25" i="7"/>
  <c r="C23" i="3" s="1"/>
  <c r="E10" i="7"/>
  <c r="C8" i="3" s="1"/>
  <c r="E7" i="7"/>
  <c r="C5" i="3" s="1"/>
  <c r="E28" i="7"/>
  <c r="C26" i="3" s="1"/>
  <c r="E22" i="7"/>
  <c r="C20" i="3" s="1"/>
  <c r="E14" i="7"/>
  <c r="C12" i="3" s="1"/>
  <c r="E24" i="7"/>
  <c r="C22" i="3" s="1"/>
  <c r="E20" i="7"/>
  <c r="C18" i="3" s="1"/>
  <c r="E6" i="7"/>
  <c r="C4" i="3" s="1"/>
  <c r="E8" i="7"/>
  <c r="C6" i="3" s="1"/>
  <c r="E5" i="7"/>
  <c r="C3" i="3" s="1"/>
  <c r="E23" i="7"/>
  <c r="C21" i="3" s="1"/>
  <c r="E19" i="7"/>
  <c r="C17" i="3" s="1"/>
  <c r="E9" i="7"/>
  <c r="C7" i="3" s="1"/>
  <c r="AF18" i="7"/>
  <c r="AD16" i="3" s="1"/>
  <c r="AF11" i="7"/>
  <c r="AD9" i="3" s="1"/>
  <c r="AF12" i="7"/>
  <c r="AD10" i="3" s="1"/>
  <c r="AF16" i="7"/>
  <c r="AD14" i="3" s="1"/>
  <c r="AF17" i="7"/>
  <c r="AD15" i="3" s="1"/>
  <c r="AF15" i="7"/>
  <c r="AD13" i="3" s="1"/>
  <c r="AF13" i="7"/>
  <c r="AD11" i="3" s="1"/>
  <c r="V21" i="7"/>
  <c r="T19" i="3" s="1"/>
  <c r="V24" i="7"/>
  <c r="T22" i="3" s="1"/>
  <c r="V28" i="7"/>
  <c r="T26" i="3" s="1"/>
  <c r="V20" i="7"/>
  <c r="T18" i="3" s="1"/>
  <c r="V26" i="7"/>
  <c r="T24" i="3" s="1"/>
  <c r="V22" i="7"/>
  <c r="T20" i="3" s="1"/>
  <c r="V25" i="7"/>
  <c r="T23" i="3" s="1"/>
  <c r="V9" i="7"/>
  <c r="T7" i="3" s="1"/>
  <c r="V5" i="7"/>
  <c r="T3" i="3" s="1"/>
  <c r="V23" i="7"/>
  <c r="T21" i="3" s="1"/>
  <c r="V19" i="7"/>
  <c r="T17" i="3" s="1"/>
  <c r="V14" i="7"/>
  <c r="T12" i="3" s="1"/>
  <c r="V6" i="7"/>
  <c r="T4" i="3" s="1"/>
  <c r="V8" i="7"/>
  <c r="T6" i="3" s="1"/>
  <c r="V7" i="7"/>
  <c r="T5" i="3" s="1"/>
  <c r="V10" i="7"/>
  <c r="T8" i="3" s="1"/>
  <c r="AG22" i="7"/>
  <c r="AE20" i="3" s="1"/>
  <c r="AG14" i="7"/>
  <c r="AE12" i="3" s="1"/>
  <c r="AG25" i="7"/>
  <c r="AE23" i="3" s="1"/>
  <c r="AG21" i="7"/>
  <c r="AE19" i="3" s="1"/>
  <c r="AG19" i="7"/>
  <c r="AE17" i="3" s="1"/>
  <c r="AG5" i="7"/>
  <c r="AE3" i="3" s="1"/>
  <c r="AG28" i="7"/>
  <c r="AE26" i="3" s="1"/>
  <c r="AG26" i="7"/>
  <c r="AE24" i="3" s="1"/>
  <c r="AG8" i="7"/>
  <c r="AE6" i="3" s="1"/>
  <c r="AG6" i="7"/>
  <c r="AE4" i="3" s="1"/>
  <c r="AG7" i="7"/>
  <c r="AE5" i="3" s="1"/>
  <c r="AG23" i="7"/>
  <c r="AE21" i="3" s="1"/>
  <c r="AG10" i="7"/>
  <c r="AE8" i="3" s="1"/>
  <c r="AG24" i="7"/>
  <c r="AE22" i="3" s="1"/>
  <c r="AG20" i="7"/>
  <c r="AE18" i="3" s="1"/>
  <c r="AG9" i="7"/>
  <c r="AE7" i="3" s="1"/>
  <c r="S15" i="7"/>
  <c r="Q13" i="3" s="1"/>
  <c r="S13" i="7"/>
  <c r="Q11" i="3" s="1"/>
  <c r="S18" i="7"/>
  <c r="Q16" i="3" s="1"/>
  <c r="S12" i="7"/>
  <c r="Q10" i="3" s="1"/>
  <c r="S11" i="7"/>
  <c r="Q9" i="3" s="1"/>
  <c r="S16" i="7"/>
  <c r="Q14" i="3" s="1"/>
  <c r="S17" i="7"/>
  <c r="Q15" i="3" s="1"/>
  <c r="AD21" i="7"/>
  <c r="AB19" i="3" s="1"/>
  <c r="AD24" i="7"/>
  <c r="AB22" i="3" s="1"/>
  <c r="AD28" i="7"/>
  <c r="AB26" i="3" s="1"/>
  <c r="AD20" i="7"/>
  <c r="AB18" i="3" s="1"/>
  <c r="AD14" i="7"/>
  <c r="AB12" i="3" s="1"/>
  <c r="AD10" i="7"/>
  <c r="AB8" i="3" s="1"/>
  <c r="AD26" i="7"/>
  <c r="AB24" i="3" s="1"/>
  <c r="AD22" i="7"/>
  <c r="AB20" i="3" s="1"/>
  <c r="AD9" i="7"/>
  <c r="AB7" i="3" s="1"/>
  <c r="AD5" i="7"/>
  <c r="AB3" i="3" s="1"/>
  <c r="AD6" i="7"/>
  <c r="AB4" i="3" s="1"/>
  <c r="AD23" i="7"/>
  <c r="AB21" i="3" s="1"/>
  <c r="AD7" i="7"/>
  <c r="AB5" i="3" s="1"/>
  <c r="AD19" i="7"/>
  <c r="AB17" i="3" s="1"/>
  <c r="AD25" i="7"/>
  <c r="AB23" i="3" s="1"/>
  <c r="AD8" i="7"/>
  <c r="AB6" i="3" s="1"/>
  <c r="AC28" i="7"/>
  <c r="AA26" i="3" s="1"/>
  <c r="AC26" i="7"/>
  <c r="AA24" i="3" s="1"/>
  <c r="AC21" i="7"/>
  <c r="AA19" i="3" s="1"/>
  <c r="AC8" i="7"/>
  <c r="AA6" i="3" s="1"/>
  <c r="AC25" i="7"/>
  <c r="AA23" i="3" s="1"/>
  <c r="AC20" i="7"/>
  <c r="AA18" i="3" s="1"/>
  <c r="AC23" i="7"/>
  <c r="AA21" i="3" s="1"/>
  <c r="AC19" i="7"/>
  <c r="AA17" i="3" s="1"/>
  <c r="AC7" i="7"/>
  <c r="AA5" i="3" s="1"/>
  <c r="AC22" i="7"/>
  <c r="AA20" i="3" s="1"/>
  <c r="AC10" i="7"/>
  <c r="AA8" i="3" s="1"/>
  <c r="AC24" i="7"/>
  <c r="AA22" i="3" s="1"/>
  <c r="AC6" i="7"/>
  <c r="AA4" i="3" s="1"/>
  <c r="AC9" i="7"/>
  <c r="AA7" i="3" s="1"/>
  <c r="AC14" i="7"/>
  <c r="AA12" i="3" s="1"/>
  <c r="AC5" i="7"/>
  <c r="AA3" i="3" s="1"/>
  <c r="M18" i="7"/>
  <c r="K16" i="3" s="1"/>
  <c r="M13" i="7"/>
  <c r="K11" i="3" s="1"/>
  <c r="M17" i="7"/>
  <c r="K15" i="3" s="1"/>
  <c r="M15" i="7"/>
  <c r="K13" i="3" s="1"/>
  <c r="M16" i="7"/>
  <c r="K14" i="3" s="1"/>
  <c r="M12" i="7"/>
  <c r="K10" i="3" s="1"/>
  <c r="M11" i="7"/>
  <c r="K9" i="3" s="1"/>
  <c r="Q22" i="7"/>
  <c r="O20" i="3" s="1"/>
  <c r="Q14" i="7"/>
  <c r="O12" i="3" s="1"/>
  <c r="Q25" i="7"/>
  <c r="O23" i="3" s="1"/>
  <c r="Q21" i="7"/>
  <c r="O19" i="3" s="1"/>
  <c r="Q5" i="7"/>
  <c r="O3" i="3" s="1"/>
  <c r="Q19" i="7"/>
  <c r="O17" i="3" s="1"/>
  <c r="Q26" i="7"/>
  <c r="O24" i="3" s="1"/>
  <c r="Q6" i="7"/>
  <c r="O4" i="3" s="1"/>
  <c r="Q28" i="7"/>
  <c r="O26" i="3" s="1"/>
  <c r="Q7" i="7"/>
  <c r="O5" i="3" s="1"/>
  <c r="Q24" i="7"/>
  <c r="O22" i="3" s="1"/>
  <c r="Q20" i="7"/>
  <c r="O18" i="3" s="1"/>
  <c r="Q9" i="7"/>
  <c r="O7" i="3" s="1"/>
  <c r="Q10" i="7"/>
  <c r="O8" i="3" s="1"/>
  <c r="Q8" i="7"/>
  <c r="O6" i="3" s="1"/>
  <c r="Q23" i="7"/>
  <c r="O21" i="3" s="1"/>
  <c r="AA28" i="7"/>
  <c r="Y26" i="3" s="1"/>
  <c r="AA20" i="7"/>
  <c r="Y18" i="3" s="1"/>
  <c r="AA23" i="7"/>
  <c r="Y21" i="3" s="1"/>
  <c r="AA10" i="7"/>
  <c r="Y8" i="3" s="1"/>
  <c r="AA19" i="7"/>
  <c r="Y17" i="3" s="1"/>
  <c r="AA26" i="7"/>
  <c r="Y24" i="3" s="1"/>
  <c r="AA14" i="7"/>
  <c r="Y12" i="3" s="1"/>
  <c r="AA9" i="7"/>
  <c r="Y7" i="3" s="1"/>
  <c r="AA5" i="7"/>
  <c r="Y3" i="3" s="1"/>
  <c r="AA25" i="7"/>
  <c r="Y23" i="3" s="1"/>
  <c r="AA21" i="7"/>
  <c r="Y19" i="3" s="1"/>
  <c r="AA8" i="7"/>
  <c r="Y6" i="3" s="1"/>
  <c r="AA24" i="7"/>
  <c r="Y22" i="3" s="1"/>
  <c r="AA22" i="7"/>
  <c r="Y20" i="3" s="1"/>
  <c r="AA7" i="7"/>
  <c r="Y5" i="3" s="1"/>
  <c r="AA6" i="7"/>
  <c r="Y4" i="3" s="1"/>
  <c r="AD16" i="7"/>
  <c r="AB14" i="3" s="1"/>
  <c r="AD12" i="7"/>
  <c r="AB10" i="3" s="1"/>
  <c r="AD17" i="7"/>
  <c r="AB15" i="3" s="1"/>
  <c r="AC18" i="7"/>
  <c r="AA16" i="3" s="1"/>
  <c r="AC13" i="7"/>
  <c r="AA11" i="3" s="1"/>
  <c r="AC17" i="7"/>
  <c r="AA15" i="3" s="1"/>
  <c r="AC16" i="7"/>
  <c r="AA14" i="3" s="1"/>
  <c r="AC11" i="7"/>
  <c r="AA9" i="3" s="1"/>
  <c r="AC12" i="7"/>
  <c r="AA10" i="3" s="1"/>
  <c r="AC15" i="7"/>
  <c r="AA13" i="3" s="1"/>
  <c r="J17" i="7"/>
  <c r="H15" i="3" s="1"/>
  <c r="J12" i="7"/>
  <c r="H10" i="3" s="1"/>
  <c r="J16" i="7"/>
  <c r="H14" i="3" s="1"/>
  <c r="J18" i="7"/>
  <c r="H16" i="3" s="1"/>
  <c r="J13" i="7"/>
  <c r="H11" i="3" s="1"/>
  <c r="J11" i="7"/>
  <c r="H9" i="3" s="1"/>
  <c r="J15" i="7"/>
  <c r="H13" i="3" s="1"/>
  <c r="AE24" i="7"/>
  <c r="AC22" i="3" s="1"/>
  <c r="AE19" i="7"/>
  <c r="AC17" i="3" s="1"/>
  <c r="AE28" i="7"/>
  <c r="AC26" i="3" s="1"/>
  <c r="AE23" i="7"/>
  <c r="AC21" i="3" s="1"/>
  <c r="AE7" i="7"/>
  <c r="AC5" i="3" s="1"/>
  <c r="AE26" i="7"/>
  <c r="AC24" i="3" s="1"/>
  <c r="AE22" i="7"/>
  <c r="AC20" i="3" s="1"/>
  <c r="AE9" i="7"/>
  <c r="AC7" i="3" s="1"/>
  <c r="AE5" i="7"/>
  <c r="AC3" i="3" s="1"/>
  <c r="AE25" i="7"/>
  <c r="AC23" i="3" s="1"/>
  <c r="AE20" i="7"/>
  <c r="AC18" i="3" s="1"/>
  <c r="AE14" i="7"/>
  <c r="AC12" i="3" s="1"/>
  <c r="AE10" i="7"/>
  <c r="AC8" i="3" s="1"/>
  <c r="AE6" i="7"/>
  <c r="AC4" i="3" s="1"/>
  <c r="AE21" i="7"/>
  <c r="AC19" i="3" s="1"/>
  <c r="AE8" i="7"/>
  <c r="AC6" i="3" s="1"/>
  <c r="T28" i="7"/>
  <c r="R26" i="3" s="1"/>
  <c r="T23" i="7"/>
  <c r="R21" i="3" s="1"/>
  <c r="T26" i="7"/>
  <c r="R24" i="3" s="1"/>
  <c r="T22" i="7"/>
  <c r="R20" i="3" s="1"/>
  <c r="T19" i="7"/>
  <c r="R17" i="3" s="1"/>
  <c r="T14" i="7"/>
  <c r="R12" i="3" s="1"/>
  <c r="T6" i="7"/>
  <c r="R4" i="3" s="1"/>
  <c r="T25" i="7"/>
  <c r="R23" i="3" s="1"/>
  <c r="T21" i="7"/>
  <c r="R19" i="3" s="1"/>
  <c r="T10" i="7"/>
  <c r="R8" i="3" s="1"/>
  <c r="T7" i="7"/>
  <c r="R5" i="3" s="1"/>
  <c r="T20" i="7"/>
  <c r="R18" i="3" s="1"/>
  <c r="T8" i="7"/>
  <c r="R6" i="3" s="1"/>
  <c r="T9" i="7"/>
  <c r="R7" i="3" s="1"/>
  <c r="T24" i="7"/>
  <c r="R22" i="3" s="1"/>
  <c r="T5" i="7"/>
  <c r="R3" i="3" s="1"/>
  <c r="U26" i="7"/>
  <c r="S24" i="3" s="1"/>
  <c r="U21" i="7"/>
  <c r="S19" i="3" s="1"/>
  <c r="U25" i="7"/>
  <c r="S23" i="3" s="1"/>
  <c r="U10" i="7"/>
  <c r="S8" i="3" s="1"/>
  <c r="U7" i="7"/>
  <c r="S5" i="3" s="1"/>
  <c r="U24" i="7"/>
  <c r="S22" i="3" s="1"/>
  <c r="U9" i="7"/>
  <c r="S7" i="3" s="1"/>
  <c r="U23" i="7"/>
  <c r="S21" i="3" s="1"/>
  <c r="U19" i="7"/>
  <c r="S17" i="3" s="1"/>
  <c r="U14" i="7"/>
  <c r="S12" i="3" s="1"/>
  <c r="U6" i="7"/>
  <c r="S4" i="3" s="1"/>
  <c r="U8" i="7"/>
  <c r="S6" i="3" s="1"/>
  <c r="U5" i="7"/>
  <c r="S3" i="3" s="1"/>
  <c r="U28" i="7"/>
  <c r="S26" i="3" s="1"/>
  <c r="U22" i="7"/>
  <c r="S20" i="3" s="1"/>
  <c r="U20" i="7"/>
  <c r="S18" i="3" s="1"/>
  <c r="Z25" i="7"/>
  <c r="X23" i="3" s="1"/>
  <c r="Z28" i="7"/>
  <c r="X26" i="3" s="1"/>
  <c r="Z20" i="7"/>
  <c r="X18" i="3" s="1"/>
  <c r="Z24" i="7"/>
  <c r="X22" i="3" s="1"/>
  <c r="Z21" i="7"/>
  <c r="X19" i="3" s="1"/>
  <c r="Z8" i="7"/>
  <c r="X6" i="3" s="1"/>
  <c r="Z6" i="7"/>
  <c r="X4" i="3" s="1"/>
  <c r="Z23" i="7"/>
  <c r="X21" i="3" s="1"/>
  <c r="Z22" i="7"/>
  <c r="X20" i="3" s="1"/>
  <c r="Z9" i="7"/>
  <c r="X7" i="3" s="1"/>
  <c r="Z5" i="7"/>
  <c r="X3" i="3" s="1"/>
  <c r="Z14" i="7"/>
  <c r="X12" i="3" s="1"/>
  <c r="Z26" i="7"/>
  <c r="X24" i="3" s="1"/>
  <c r="Z10" i="7"/>
  <c r="X8" i="3" s="1"/>
  <c r="Z7" i="7"/>
  <c r="X5" i="3" s="1"/>
  <c r="Z19" i="7"/>
  <c r="X17" i="3" s="1"/>
  <c r="N21" i="7"/>
  <c r="L19" i="3" s="1"/>
  <c r="N24" i="7"/>
  <c r="L22" i="3" s="1"/>
  <c r="N28" i="7"/>
  <c r="L26" i="3" s="1"/>
  <c r="N20" i="7"/>
  <c r="L18" i="3" s="1"/>
  <c r="N10" i="7"/>
  <c r="L8" i="3" s="1"/>
  <c r="N23" i="7"/>
  <c r="L21" i="3" s="1"/>
  <c r="N19" i="7"/>
  <c r="L17" i="3" s="1"/>
  <c r="N5" i="7"/>
  <c r="L3" i="3" s="1"/>
  <c r="N6" i="7"/>
  <c r="L4" i="3" s="1"/>
  <c r="N25" i="7"/>
  <c r="L23" i="3" s="1"/>
  <c r="N9" i="7"/>
  <c r="L7" i="3" s="1"/>
  <c r="N26" i="7"/>
  <c r="L24" i="3" s="1"/>
  <c r="N14" i="7"/>
  <c r="L12" i="3" s="1"/>
  <c r="N22" i="7"/>
  <c r="L20" i="3" s="1"/>
  <c r="N8" i="7"/>
  <c r="L6" i="3" s="1"/>
  <c r="N7" i="7"/>
  <c r="L5" i="3" s="1"/>
  <c r="G16" i="7"/>
  <c r="E14" i="3" s="1"/>
  <c r="G18" i="7"/>
  <c r="E16" i="3" s="1"/>
  <c r="G13" i="7"/>
  <c r="E11" i="3" s="1"/>
  <c r="G12" i="7"/>
  <c r="E10" i="3" s="1"/>
  <c r="G11" i="7"/>
  <c r="E9" i="3" s="1"/>
  <c r="G15" i="7"/>
  <c r="E13" i="3" s="1"/>
  <c r="G17" i="7"/>
  <c r="E15" i="3" s="1"/>
  <c r="AD11" i="7" l="1"/>
  <c r="AB9" i="3" s="1"/>
  <c r="T15" i="7"/>
  <c r="R13" i="3" s="1"/>
  <c r="T18" i="7"/>
  <c r="R16" i="3" s="1"/>
  <c r="AD18" i="7"/>
  <c r="AB16" i="3" s="1"/>
  <c r="AD13" i="7"/>
  <c r="AB11" i="3" s="1"/>
  <c r="T12" i="7"/>
  <c r="R10" i="3" s="1"/>
  <c r="T17" i="7"/>
  <c r="R15" i="3" s="1"/>
  <c r="T11" i="7"/>
  <c r="R9" i="3" s="1"/>
  <c r="Z18" i="7"/>
  <c r="X16" i="3" s="1"/>
  <c r="Z16" i="7"/>
  <c r="X14" i="3" s="1"/>
  <c r="Z13" i="7"/>
  <c r="X11" i="3" s="1"/>
  <c r="Z12" i="7"/>
  <c r="X10" i="3" s="1"/>
  <c r="Z17" i="7"/>
  <c r="X15" i="3" s="1"/>
  <c r="Z11" i="7"/>
  <c r="X9" i="3" s="1"/>
  <c r="AE16" i="7"/>
  <c r="AC14" i="3" s="1"/>
  <c r="AE11" i="7"/>
  <c r="AC9" i="3" s="1"/>
  <c r="AE15" i="7"/>
  <c r="AC13" i="3" s="1"/>
  <c r="AE18" i="7"/>
  <c r="AC16" i="3" s="1"/>
  <c r="AE13" i="7"/>
  <c r="AC11" i="3" s="1"/>
  <c r="AE12" i="7"/>
  <c r="AC10" i="3" s="1"/>
  <c r="AE17" i="7"/>
  <c r="AC15" i="3" s="1"/>
  <c r="W16" i="7"/>
  <c r="U14" i="3" s="1"/>
  <c r="W18" i="7"/>
  <c r="U16" i="3" s="1"/>
  <c r="W15" i="7"/>
  <c r="U13" i="3" s="1"/>
  <c r="W17" i="7"/>
  <c r="U15" i="3" s="1"/>
  <c r="W12" i="7"/>
  <c r="U10" i="3" s="1"/>
  <c r="W11" i="7"/>
  <c r="U9" i="3" s="1"/>
  <c r="W13" i="7"/>
  <c r="U11" i="3" s="1"/>
  <c r="AG17" i="7"/>
  <c r="AE15" i="3" s="1"/>
  <c r="AG15" i="7"/>
  <c r="AE13" i="3" s="1"/>
  <c r="AG18" i="7"/>
  <c r="AE16" i="3" s="1"/>
  <c r="AG16" i="7"/>
  <c r="AE14" i="3" s="1"/>
  <c r="AG11" i="7"/>
  <c r="AE9" i="3" s="1"/>
  <c r="AG12" i="7"/>
  <c r="AE10" i="3" s="1"/>
  <c r="AG13" i="7"/>
  <c r="AE11" i="3" s="1"/>
  <c r="Y17" i="7"/>
  <c r="W15" i="3" s="1"/>
  <c r="Y16" i="7"/>
  <c r="W14" i="3" s="1"/>
  <c r="Y13" i="7"/>
  <c r="W11" i="3" s="1"/>
  <c r="Y15" i="7"/>
  <c r="W13" i="3" s="1"/>
  <c r="Y18" i="7"/>
  <c r="W16" i="3" s="1"/>
  <c r="Y12" i="7"/>
  <c r="W10" i="3" s="1"/>
  <c r="Y11" i="7"/>
  <c r="W9" i="3" s="1"/>
  <c r="X18" i="7"/>
  <c r="V16" i="3" s="1"/>
  <c r="X11" i="7"/>
  <c r="V9" i="3" s="1"/>
  <c r="X15" i="7"/>
  <c r="V13" i="3" s="1"/>
  <c r="X16" i="7"/>
  <c r="V14" i="3" s="1"/>
  <c r="X13" i="7"/>
  <c r="V11" i="3" s="1"/>
  <c r="X17" i="7"/>
  <c r="V15" i="3" s="1"/>
  <c r="X12" i="7"/>
  <c r="V10" i="3" s="1"/>
  <c r="AB15" i="7"/>
  <c r="Z13" i="3" s="1"/>
  <c r="AB18" i="7"/>
  <c r="Z16" i="3" s="1"/>
  <c r="AB13" i="7"/>
  <c r="Z11" i="3" s="1"/>
  <c r="AB12" i="7"/>
  <c r="Z10" i="3" s="1"/>
  <c r="AB11" i="7"/>
  <c r="Z9" i="3" s="1"/>
  <c r="AB17" i="7"/>
  <c r="Z15" i="3" s="1"/>
  <c r="AB16" i="7"/>
  <c r="Z14" i="3" s="1"/>
  <c r="N16" i="7"/>
  <c r="L14" i="3" s="1"/>
  <c r="N11" i="7"/>
  <c r="L9" i="3" s="1"/>
  <c r="N17" i="7"/>
  <c r="L15" i="3" s="1"/>
  <c r="N18" i="7"/>
  <c r="L16" i="3" s="1"/>
  <c r="N12" i="7"/>
  <c r="L10" i="3" s="1"/>
  <c r="N15" i="7"/>
  <c r="L13" i="3" s="1"/>
  <c r="N13" i="7"/>
  <c r="L11" i="3" s="1"/>
  <c r="V16" i="7"/>
  <c r="T14" i="3" s="1"/>
  <c r="V11" i="7"/>
  <c r="T9" i="3" s="1"/>
  <c r="V17" i="7"/>
  <c r="T15" i="3" s="1"/>
  <c r="V13" i="7"/>
  <c r="T11" i="3" s="1"/>
  <c r="V12" i="7"/>
  <c r="T10" i="3" s="1"/>
  <c r="V15" i="7"/>
  <c r="T13" i="3" s="1"/>
  <c r="V18" i="7"/>
  <c r="T16" i="3" s="1"/>
  <c r="R17" i="7"/>
  <c r="P15" i="3" s="1"/>
  <c r="R12" i="7"/>
  <c r="P10" i="3" s="1"/>
  <c r="R16" i="7"/>
  <c r="P14" i="3" s="1"/>
  <c r="R18" i="7"/>
  <c r="P16" i="3" s="1"/>
  <c r="R15" i="7"/>
  <c r="P13" i="3" s="1"/>
  <c r="R11" i="7"/>
  <c r="P9" i="3" s="1"/>
  <c r="R13" i="7"/>
  <c r="P11" i="3" s="1"/>
  <c r="O16" i="7"/>
  <c r="M14" i="3" s="1"/>
  <c r="O15" i="7"/>
  <c r="M13" i="3" s="1"/>
  <c r="O11" i="7"/>
  <c r="M9" i="3" s="1"/>
  <c r="O17" i="7"/>
  <c r="M15" i="3" s="1"/>
  <c r="O13" i="7"/>
  <c r="M11" i="3" s="1"/>
  <c r="O18" i="7"/>
  <c r="M16" i="3" s="1"/>
  <c r="O12" i="7"/>
  <c r="M10" i="3" s="1"/>
  <c r="AA15" i="7"/>
  <c r="Y13" i="3" s="1"/>
  <c r="AA17" i="7"/>
  <c r="Y15" i="3" s="1"/>
  <c r="AA16" i="7"/>
  <c r="Y14" i="3" s="1"/>
  <c r="AA12" i="7"/>
  <c r="Y10" i="3" s="1"/>
  <c r="AA11" i="7"/>
  <c r="Y9" i="3" s="1"/>
  <c r="AA13" i="7"/>
  <c r="Y11" i="3" s="1"/>
  <c r="AA18" i="7"/>
  <c r="Y16" i="3" s="1"/>
  <c r="Q17" i="7"/>
  <c r="O15" i="3" s="1"/>
  <c r="Q16" i="7"/>
  <c r="O14" i="3" s="1"/>
  <c r="Q13" i="7"/>
  <c r="O11" i="3" s="1"/>
  <c r="Q12" i="7"/>
  <c r="O10" i="3" s="1"/>
  <c r="Q18" i="7"/>
  <c r="O16" i="3" s="1"/>
  <c r="Q15" i="7"/>
  <c r="O13" i="3" s="1"/>
  <c r="Q11" i="7"/>
  <c r="O9" i="3" s="1"/>
  <c r="P18" i="7"/>
  <c r="N16" i="3" s="1"/>
  <c r="P13" i="7"/>
  <c r="N11" i="3" s="1"/>
  <c r="P17" i="7"/>
  <c r="N15" i="3" s="1"/>
  <c r="P12" i="7"/>
  <c r="N10" i="3" s="1"/>
  <c r="P16" i="7"/>
  <c r="N14" i="3" s="1"/>
  <c r="P15" i="7"/>
  <c r="N13" i="3" s="1"/>
  <c r="P11" i="7"/>
  <c r="N9" i="3" s="1"/>
  <c r="E18" i="7"/>
  <c r="C16" i="3" s="1"/>
  <c r="E13" i="7"/>
  <c r="C11" i="3" s="1"/>
  <c r="E17" i="7"/>
  <c r="C15" i="3" s="1"/>
  <c r="E15" i="7"/>
  <c r="C13" i="3" s="1"/>
  <c r="E12" i="7"/>
  <c r="C10" i="3" s="1"/>
  <c r="E11" i="7"/>
  <c r="C9" i="3" s="1"/>
  <c r="E16" i="7"/>
  <c r="C1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<sst xmlns="http://schemas.openxmlformats.org/spreadsheetml/2006/main" count="299" uniqueCount="182">
  <si>
    <t>Unit: dimensionless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</si>
  <si>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</si>
  <si>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</si>
  <si>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</si>
  <si>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</si>
  <si>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</si>
  <si>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</si>
  <si>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</si>
  <si>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</si>
  <si>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</si>
  <si>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</si>
  <si>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</si>
  <si>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</si>
  <si>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</si>
  <si>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</si>
  <si>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</si>
  <si>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</si>
  <si>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</si>
  <si>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</si>
  <si>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</si>
  <si>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</si>
  <si>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</si>
  <si>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</si>
  <si>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</si>
  <si>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</si>
  <si>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</si>
  <si>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Sources:</t>
  </si>
  <si>
    <t>Notes</t>
  </si>
  <si>
    <t>This file controls the extent to which the industry sector carbon tax is levied on each industry.</t>
  </si>
  <si>
    <t>It can be set between values of 0 and 1, with 0 meaning the industry is entirely exempt from</t>
  </si>
  <si>
    <t>the carbon tax and 1 meaning the industry is entirely covered by the carbon tax.</t>
  </si>
  <si>
    <t>https://eur-lex.europa.eu/legal-content/EN/TXT/PDF/?uri=CELEX:32019D0708&amp;from=EN</t>
  </si>
  <si>
    <t>https://ec.europa.eu/eurostat/web/products-eurostat-news/w/ddn-20230622-2</t>
  </si>
  <si>
    <t>Eurostat</t>
  </si>
  <si>
    <t>Uranium/Thorium ore mining is the only excluded code</t>
  </si>
  <si>
    <t>Few NACE of total</t>
  </si>
  <si>
    <t>BIFUbC</t>
  </si>
  <si>
    <t>Almost all NACE</t>
  </si>
  <si>
    <t>Sectors at risk of carbon leakage</t>
  </si>
  <si>
    <t>Annex Tables 1-4</t>
  </si>
  <si>
    <t>Coal vs Lignite Mining Production</t>
  </si>
  <si>
    <t>Coal production and consumption up in 2022</t>
  </si>
  <si>
    <t>EU produces little NG domestically - crude petroleum is at risk</t>
  </si>
  <si>
    <t>source / notes</t>
  </si>
  <si>
    <t>risk of carbon leakage:</t>
  </si>
  <si>
    <t>sector</t>
  </si>
  <si>
    <t>ETS coverage</t>
  </si>
  <si>
    <t>https://eur-lex.europa.eu/legal-content/EN/TXT/?uri=CELEX:02003L0087-20230605</t>
  </si>
  <si>
    <t>Annex I &amp; Annex III</t>
  </si>
  <si>
    <t>https://www.ipcc-nggip.iges.or.jp/public/2006gl/pdf/1_Volume1/V1_8_Ch8_Reporting_Guidance.pdf</t>
  </si>
  <si>
    <t>Table 8.2</t>
  </si>
  <si>
    <t>ETS coverage:</t>
  </si>
  <si>
    <t>not covered by ETS as of 03/2024</t>
  </si>
  <si>
    <t>covered by ETS1</t>
  </si>
  <si>
    <t>covered by ETS2</t>
  </si>
  <si>
    <t>Share of Allowances Freely Granted</t>
  </si>
  <si>
    <t>High-leak-risk industries</t>
  </si>
  <si>
    <t>Other industries</t>
  </si>
  <si>
    <t>Share of Allowances Auctioned</t>
  </si>
  <si>
    <t>ETS Industrial Sector Coverage</t>
  </si>
  <si>
    <t>EUR-Lex</t>
  </si>
  <si>
    <t>Consolidated text: ETS directive</t>
  </si>
  <si>
    <t>Annex I &amp; III</t>
  </si>
  <si>
    <t>ETS allocation to industrial installations</t>
  </si>
  <si>
    <t>European Commission</t>
  </si>
  <si>
    <t>https://climate.ec.europa.eu/eu-action/eu-emissions-trading-system-eu-ets/free-allocation/allocation-industrial-installations_en</t>
  </si>
  <si>
    <t>European Commission / European Parliament</t>
  </si>
  <si>
    <t>https://www.europarl.europa.eu/news/en/press-room/20221212IPR64527/climate-change-deal-on-a-more-ambitious-emissions-trading-system-ets</t>
  </si>
  <si>
    <t>In order to help prevent industries from leaving the EU, a large share of allowances are freely granted in early years.</t>
  </si>
  <si>
    <t>Share of industrial sector allowances auctioned by year</t>
  </si>
  <si>
    <t>Infl. Conversions</t>
  </si>
  <si>
    <t>2020€.</t>
  </si>
  <si>
    <t>Future Inflation Projections</t>
  </si>
  <si>
    <t>Currency Conversions</t>
  </si>
  <si>
    <t xml:space="preserve">"EU Allowances (EUAs) are expected to average 86.17 euros a tonne in 2023 and 96.19 euros in 2024, a Reuters </t>
  </si>
  <si>
    <r>
      <t>1 2019</t>
    </r>
    <r>
      <rPr>
        <sz val="11"/>
        <color theme="1"/>
        <rFont val="Calibri"/>
        <family val="2"/>
      </rPr>
      <t>€</t>
    </r>
    <r>
      <rPr>
        <sz val="11"/>
        <color theme="1"/>
        <rFont val="Gerstner Programm"/>
        <family val="2"/>
      </rPr>
      <t xml:space="preserve"> =</t>
    </r>
  </si>
  <si>
    <t>2021€.</t>
  </si>
  <si>
    <t>(link)</t>
  </si>
  <si>
    <t>jan</t>
  </si>
  <si>
    <t>survey of seven analysts showed. That is up 5.9% and 2.2% respectively from forecasts made in January.</t>
  </si>
  <si>
    <t>2022€.</t>
  </si>
  <si>
    <t>1 2019€ =</t>
  </si>
  <si>
    <t>2024€.</t>
  </si>
  <si>
    <t>1 EUR2019 =</t>
  </si>
  <si>
    <t>USD2019</t>
  </si>
  <si>
    <t>feb</t>
  </si>
  <si>
    <t>The forecast for average prices in 2025 rose by 2.5% to 104.84 euros/tonne."</t>
  </si>
  <si>
    <t>2023€.</t>
  </si>
  <si>
    <t>2025€.</t>
  </si>
  <si>
    <t>1 USD2019 =</t>
  </si>
  <si>
    <t>USD2012</t>
  </si>
  <si>
    <t>mar</t>
  </si>
  <si>
    <t>Next 5 Yrs</t>
  </si>
  <si>
    <t>2030€.</t>
  </si>
  <si>
    <t>apr</t>
  </si>
  <si>
    <t>may</t>
  </si>
  <si>
    <t>EU Allowances (EUAs) are forecast on average at 74.11 euros a metric tonne in 2024 and 83.31 euros in 2025, a Reuters</t>
  </si>
  <si>
    <t>jun</t>
  </si>
  <si>
    <t>survey of nine analysts showed. That is down 11.3% and 6.3% respectively from forecasts made in October.</t>
  </si>
  <si>
    <t>jul</t>
  </si>
  <si>
    <t>The average forecast for 2026 was 100.13 euros a tonne, down 2.8% from the October forecast of 102.97 euros/tonne."</t>
  </si>
  <si>
    <t>aug</t>
  </si>
  <si>
    <t>sep</t>
  </si>
  <si>
    <t>https://ariadneprojekt.de/media/2023/01/Ariadne-Documentation_ETSWorkshopBruessel_December2022.pdf</t>
  </si>
  <si>
    <t>oct</t>
  </si>
  <si>
    <t>nov</t>
  </si>
  <si>
    <t>Plot dataset [Nominal EUR or Real EUR2022]:</t>
  </si>
  <si>
    <t>dec</t>
  </si>
  <si>
    <t>Enerdata</t>
  </si>
  <si>
    <t>Refinitiv</t>
  </si>
  <si>
    <t>ICIS</t>
  </si>
  <si>
    <t>CAKE</t>
  </si>
  <si>
    <t>BloombergNEF</t>
  </si>
  <si>
    <t>PIK</t>
  </si>
  <si>
    <t>Average</t>
  </si>
  <si>
    <t>y/o/y %increase</t>
  </si>
  <si>
    <t>€</t>
  </si>
  <si>
    <t>X</t>
  </si>
  <si>
    <t>Y</t>
  </si>
  <si>
    <t>Year</t>
  </si>
  <si>
    <t>Price [EUR2019]</t>
  </si>
  <si>
    <t>BCTR [EUR2019]</t>
  </si>
  <si>
    <t>Additional Carbon Tax [EUR2019]</t>
  </si>
  <si>
    <t>FoPITY</t>
  </si>
  <si>
    <t>fuels/BCTR [2019 EUR]</t>
  </si>
  <si>
    <t>EPS: fuels/BCTR [2012 USD]</t>
  </si>
  <si>
    <t>Time (Year)</t>
  </si>
  <si>
    <t>BCTR BAU Carbon Tax Rate[transportation sector] : NoSettings</t>
  </si>
  <si>
    <t>BCTR BAU Carbon Tax Rate[electricity sector] : NoSettings</t>
  </si>
  <si>
    <t>BCTR BAU Carbon Tax Rate[residential buildings sector] : NoSettings</t>
  </si>
  <si>
    <t>BCTR BAU Carbon Tax Rate[commercial buildings sector] : NoSettings</t>
  </si>
  <si>
    <t>BCTR BAU Carbon Tax Rate[industry sector] : NoSettings</t>
  </si>
  <si>
    <t>BCTR BAU Carbon Tax Rate[district heat and hydrogen sector] : NoSettings</t>
  </si>
  <si>
    <t>BCTR BAU Carbon Tax Rate[LULUCF sector] : NoSettings</t>
  </si>
  <si>
    <t>BCTR BAU Carbon Tax Rate[geoengineering sector] : NoSettings</t>
  </si>
  <si>
    <t>ETS 1 vs ETS 2 Coverage by Industrial Sector</t>
  </si>
  <si>
    <t>Carbon Leakage Risk by Industrial Sector</t>
  </si>
  <si>
    <t>High-leak-risk industries (search "CBAM Factor")</t>
  </si>
  <si>
    <t>FoICStCT Fraction of Industry Category Subject to Carbon Tax</t>
  </si>
  <si>
    <t>Mid-term forecast (2025-2030)</t>
  </si>
  <si>
    <t>Short-term Forecast (Reuters Jan '24)</t>
  </si>
  <si>
    <t>Historical Forecast (Reuters Apr '23)</t>
  </si>
  <si>
    <t>Currently Forecasted Price under FF55 [real EUR]</t>
  </si>
  <si>
    <t>ETS2 Forecast</t>
  </si>
  <si>
    <t>https://europeanclimate.org/wp-content/uploads/2023/04/heat-pumps-full-report-ehpa-ecf.pdf</t>
  </si>
  <si>
    <t>Price [nom EUR]</t>
  </si>
  <si>
    <t>*assume 2.5% future infl rate</t>
  </si>
  <si>
    <t>Price [2019 EUR]</t>
  </si>
  <si>
    <t>Deflator</t>
  </si>
  <si>
    <t>source prices are EUR(2019), target is USD(2012)</t>
  </si>
  <si>
    <t>inflation correction</t>
  </si>
  <si>
    <t>exchange rate 2012</t>
  </si>
  <si>
    <t>From fuels/BCTR</t>
  </si>
  <si>
    <t>EPS BAU Carbon Tax Rate</t>
  </si>
  <si>
    <t>ETS 2 Price Projections</t>
  </si>
  <si>
    <t xml:space="preserve"> = price pulled from source</t>
  </si>
  <si>
    <t>ETS2 Price [EUR 2019]</t>
  </si>
  <si>
    <t>ETS2 Price [USD 2012]</t>
  </si>
  <si>
    <t>ETS 1 Price Projections</t>
  </si>
  <si>
    <t>ETS price projections</t>
  </si>
  <si>
    <t>Reuters; German Federal Ministry of Education and Research; European Climate Foundation</t>
  </si>
  <si>
    <t>https://www.reuters.com/business/sustainable-business/analysts-raise-eu-carbon-price-forecasts-after-reform-agreement-2023-04-28/#:~:text=EU%20Allowances%20(EUAs)%20are%20expected,%25%20to%20104.84%20euros%2Ftonne.</t>
  </si>
  <si>
    <t>BCTR</t>
  </si>
  <si>
    <t>ETS2 Multiplier</t>
  </si>
  <si>
    <t>ETS1 Multiplier</t>
  </si>
  <si>
    <t>This file can serve multiple purposes when simulating the impacts of policy. In the EU,</t>
  </si>
  <si>
    <t>certain industries are exempt from CBAM in the early 2020s and offered free carbon allowances</t>
  </si>
  <si>
    <t>as the Commission has determined they are at risk of carbon leakage. Reducing the impact of a carbon</t>
  </si>
  <si>
    <t>tax on these industries with a value less than 1 can represent their not needing to acquire allowances</t>
  </si>
  <si>
    <t>at auction.</t>
  </si>
  <si>
    <t>Additionally, only certain "energy-intensive industry sectors" are covered by ETS 1, while other</t>
  </si>
  <si>
    <t>industries are covered by ETS 2, introduced as part of the Fit for 55 package. Since the auction price</t>
  </si>
  <si>
    <t>of each ETS is not linked, industries are subject to differing effective carbon prices. This is captured by</t>
  </si>
  <si>
    <t xml:space="preserve">setting the Additional Carbon Tax Rate lever to the the highest industry carbon price in each year and </t>
  </si>
  <si>
    <t>applying a multipler (&lt; 1) to industries with lower auction prices.</t>
  </si>
  <si>
    <t>ETS2 Price [EUR 2023]</t>
  </si>
  <si>
    <t>fuels/BCTR [2023 EUR]</t>
  </si>
  <si>
    <t>FF55 Scenario Setup [2023 EUR]</t>
  </si>
  <si>
    <t>ETS Price [EUR 2019]</t>
  </si>
  <si>
    <t>ETS Price [USD 2012]</t>
  </si>
  <si>
    <t>ETS Price [EUR 2023]</t>
  </si>
  <si>
    <t>Addt'l Carbon Tax Rate (ETS1 or ETS2)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</si>
</sst>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0.000"/>
    <numFmt numFmtId="165" formatCode="0.0000"/>
    <numFmt numFmtId="166" formatCode="0.0%"/>
    <numFmt numFmtId="167" formatCode="0.0"/>
    <numFmt numFmtId="168" formatCode="[$€-2]\ #,##0.00"/>
    <numFmt numFmtId="169" formatCode="&quot;$&quot;#,##0.00"/>
    <numFmt numFmtId="170" formatCode="[$€-2]\ #,##0.00_);\([$€-2]\ #,##0.00\)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Gerstner Programm"/>
      <family val="2"/>
    </font>
    <font>
      <sz val="11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 wrapText="1"/>
    </xf>
    <xf numFmtId="0" fontId="0" fillId="2" borderId="0" xfId="0" applyFill="1"/>
    <xf numFmtId="0" fontId="1" fillId="2" borderId="0" xfId="0" applyFont="1" applyFill="1"/>
    <xf numFmtId="165" fontId="0" fillId="0" borderId="0" xfId="0" applyNumberFormat="1"/>
    <xf numFmtId="9" fontId="0" fillId="0" borderId="0" xfId="2" applyFont="1"/>
    <xf numFmtId="0" fontId="5" fillId="0" borderId="0" xfId="3"/>
    <xf numFmtId="14" fontId="0" fillId="0" borderId="0" xfId="0" applyNumberFormat="1"/>
    <xf numFmtId="14" fontId="1" fillId="2" borderId="0" xfId="0" applyNumberFormat="1" applyFont="1" applyFill="1"/>
    <xf numFmtId="0" fontId="0" fillId="0" borderId="0" xfId="0" applyAlignment="1">
      <alignment horizontal="left"/>
    </xf>
    <xf numFmtId="9" fontId="0" fillId="0" borderId="0" xfId="2" applyFont="1" applyAlignment="1">
      <alignment horizontal="left"/>
    </xf>
    <xf numFmtId="0" fontId="5" fillId="0" borderId="0" xfId="3" applyAlignment="1">
      <alignment horizontal="left"/>
    </xf>
    <xf numFmtId="0" fontId="5" fillId="0" borderId="1" xfId="3" applyBorder="1"/>
    <xf numFmtId="2" fontId="0" fillId="0" borderId="2" xfId="0" applyNumberForma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4" xfId="0" applyBorder="1"/>
    <xf numFmtId="2" fontId="0" fillId="0" borderId="0" xfId="0" applyNumberFormat="1"/>
    <xf numFmtId="0" fontId="0" fillId="0" borderId="5" xfId="0" applyBorder="1"/>
    <xf numFmtId="0" fontId="5" fillId="0" borderId="4" xfId="3" applyBorder="1"/>
    <xf numFmtId="0" fontId="5" fillId="0" borderId="0" xfId="3" applyBorder="1"/>
    <xf numFmtId="166" fontId="0" fillId="0" borderId="0" xfId="2" applyNumberFormat="1" applyFont="1" applyBorder="1"/>
    <xf numFmtId="2" fontId="0" fillId="0" borderId="0" xfId="2" applyNumberFormat="1" applyFont="1" applyBorder="1"/>
    <xf numFmtId="0" fontId="0" fillId="0" borderId="6" xfId="0" applyBorder="1"/>
    <xf numFmtId="2" fontId="0" fillId="0" borderId="7" xfId="0" applyNumberFormat="1" applyBorder="1"/>
    <xf numFmtId="0" fontId="0" fillId="0" borderId="8" xfId="0" applyBorder="1"/>
    <xf numFmtId="0" fontId="0" fillId="0" borderId="7" xfId="0" applyBorder="1"/>
    <xf numFmtId="166" fontId="0" fillId="0" borderId="7" xfId="2" applyNumberFormat="1" applyFont="1" applyBorder="1"/>
    <xf numFmtId="2" fontId="0" fillId="0" borderId="7" xfId="2" applyNumberFormat="1" applyFont="1" applyBorder="1"/>
    <xf numFmtId="0" fontId="8" fillId="0" borderId="0" xfId="0" applyFont="1"/>
    <xf numFmtId="0" fontId="6" fillId="0" borderId="0" xfId="0" applyFont="1"/>
    <xf numFmtId="167" fontId="0" fillId="0" borderId="0" xfId="0" applyNumberFormat="1"/>
    <xf numFmtId="9" fontId="8" fillId="0" borderId="0" xfId="2" applyFont="1"/>
    <xf numFmtId="168" fontId="0" fillId="0" borderId="0" xfId="0" applyNumberFormat="1"/>
    <xf numFmtId="164" fontId="8" fillId="0" borderId="0" xfId="0" applyNumberFormat="1" applyFont="1"/>
    <xf numFmtId="0" fontId="1" fillId="2" borderId="0" xfId="0" applyFont="1" applyFill="1" applyAlignment="1">
      <alignment horizontal="left"/>
    </xf>
    <xf numFmtId="0" fontId="5" fillId="0" borderId="0" xfId="3" applyFill="1"/>
    <xf numFmtId="44" fontId="0" fillId="0" borderId="0" xfId="4" applyFont="1"/>
    <xf numFmtId="169" fontId="0" fillId="0" borderId="0" xfId="4" applyNumberFormat="1" applyFont="1"/>
    <xf numFmtId="170" fontId="0" fillId="0" borderId="0" xfId="4" applyNumberFormat="1" applyFont="1"/>
    <xf numFmtId="170" fontId="0" fillId="0" borderId="0" xfId="0" applyNumberFormat="1"/>
    <xf numFmtId="168" fontId="0" fillId="2" borderId="0" xfId="0" applyNumberFormat="1" applyFill="1"/>
    <xf numFmtId="164" fontId="8" fillId="2" borderId="0" xfId="0" applyNumberFormat="1" applyFont="1" applyFill="1"/>
    <xf numFmtId="2" fontId="0" fillId="2" borderId="0" xfId="0" applyNumberFormat="1" applyFill="1"/>
    <xf numFmtId="170" fontId="0" fillId="3" borderId="0" xfId="0" applyNumberFormat="1" applyFill="1"/>
    <xf numFmtId="0" fontId="0" fillId="3" borderId="0" xfId="0" applyFill="1"/>
  </cellXfs>
  <cellStyles count="5">
    <cellStyle name="Currency" xfId="4" builtinId="4"/>
    <cellStyle name="Hyperlink" xfId="3" builtinId="8"/>
    <cellStyle name="Normal" xfId="0" builtinId="0"/>
    <cellStyle name="Normal 2" xfId="1" xr:uid="{6E9FC10A-7EC7-456E-8CAE-AFD069EE3505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Allowances Auctioned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'Allowance Schedule'!$B$10</c:f>
              <c:strCache>
                <c:ptCount val="1"/>
                <c:pt idx="0">
                  <c:v>High-leak-risk industries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'Allowance Schedule'!$C$9:$AG$9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'Allowance Schedule'!$C$10:$AG$10</c:f>
              <c:numCache>
                <c:formatCode>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2.5000000000000022E-2</c:v>
                </c:pt>
                <c:pt idx="7">
                  <c:v>5.0000000000000044E-2</c:v>
                </c:pt>
                <c:pt idx="8">
                  <c:v>9.9999999999999978E-2</c:v>
                </c:pt>
                <c:pt idx="9">
                  <c:v>0.22499999999999998</c:v>
                </c:pt>
                <c:pt idx="10">
                  <c:v>0.48499999999999999</c:v>
                </c:pt>
                <c:pt idx="11">
                  <c:v>0.61</c:v>
                </c:pt>
                <c:pt idx="12">
                  <c:v>0.73499999999999999</c:v>
                </c:pt>
                <c:pt idx="13">
                  <c:v>0.86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EA-4C11-AC7F-D25CA4E750BE}"/>
            </c:ext>
          </c:extLst>
        </c:ser>
        <c:ser>
          <c:idx val="1"/>
          <c:order val="1"/>
          <c:tx>
            <c:strRef>
              <c:f>'Allowance Schedule'!$B$11</c:f>
              <c:strCache>
                <c:ptCount val="1"/>
                <c:pt idx="0">
                  <c:v>Other industries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'Allowance Schedule'!$C$9:$AG$9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'Allowance Schedule'!$C$11:$AG$11</c:f>
              <c:numCache>
                <c:formatCode>0%</c:formatCode>
                <c:ptCount val="31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0.77500000000000002</c:v>
                </c:pt>
                <c:pt idx="8">
                  <c:v>0.85</c:v>
                </c:pt>
                <c:pt idx="9">
                  <c:v>0.92500000000000004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EA-4C11-AC7F-D25CA4E75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311024"/>
        <c:axId val="1397299984"/>
      </c:scatterChart>
      <c:valAx>
        <c:axId val="139731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299984"/>
        <c:crosses val="autoZero"/>
        <c:crossBetween val="midCat"/>
      </c:valAx>
      <c:valAx>
        <c:axId val="1397299984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1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Auction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Max Price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'ETS Price Projections'!$B$111:$AD$111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xVal>
          <c:yVal>
            <c:numRef>
              <c:f>'ETS Price Projections'!$B$113:$AD$113</c:f>
              <c:numCache>
                <c:formatCode>[$€-2]\ #,##0.00_);\([$€-2]\ #,##0.00\)</c:formatCode>
                <c:ptCount val="29"/>
                <c:pt idx="0">
                  <c:v>83.192047717284055</c:v>
                </c:pt>
                <c:pt idx="1">
                  <c:v>86.17</c:v>
                </c:pt>
                <c:pt idx="2">
                  <c:v>72.373046875</c:v>
                </c:pt>
                <c:pt idx="3">
                  <c:v>79.606087940313117</c:v>
                </c:pt>
                <c:pt idx="4">
                  <c:v>93.727239666975464</c:v>
                </c:pt>
                <c:pt idx="5">
                  <c:v>102.98730933541962</c:v>
                </c:pt>
                <c:pt idx="6">
                  <c:v>111.58646328276527</c:v>
                </c:pt>
                <c:pt idx="7">
                  <c:v>120.97445212303494</c:v>
                </c:pt>
                <c:pt idx="8">
                  <c:v>132.62609223197043</c:v>
                </c:pt>
                <c:pt idx="9">
                  <c:v>134.97689223197045</c:v>
                </c:pt>
                <c:pt idx="10">
                  <c:v>137.32769223197045</c:v>
                </c:pt>
                <c:pt idx="11">
                  <c:v>139.67849223197044</c:v>
                </c:pt>
                <c:pt idx="12">
                  <c:v>142.02929223197043</c:v>
                </c:pt>
                <c:pt idx="13">
                  <c:v>144.38009223197045</c:v>
                </c:pt>
                <c:pt idx="14">
                  <c:v>146.73089223197044</c:v>
                </c:pt>
                <c:pt idx="15">
                  <c:v>149.08169223197044</c:v>
                </c:pt>
                <c:pt idx="16">
                  <c:v>151.43249223197043</c:v>
                </c:pt>
                <c:pt idx="17">
                  <c:v>153.78329223197042</c:v>
                </c:pt>
                <c:pt idx="18">
                  <c:v>156.13409223197041</c:v>
                </c:pt>
                <c:pt idx="19">
                  <c:v>158.48489223197043</c:v>
                </c:pt>
                <c:pt idx="20">
                  <c:v>160.83569223197043</c:v>
                </c:pt>
                <c:pt idx="21">
                  <c:v>163.18649223197042</c:v>
                </c:pt>
                <c:pt idx="22">
                  <c:v>165.53729223197044</c:v>
                </c:pt>
                <c:pt idx="23">
                  <c:v>173.63645877606439</c:v>
                </c:pt>
                <c:pt idx="24">
                  <c:v>176.01312068833869</c:v>
                </c:pt>
                <c:pt idx="25">
                  <c:v>178.38978260061299</c:v>
                </c:pt>
                <c:pt idx="26">
                  <c:v>180.76644451288729</c:v>
                </c:pt>
                <c:pt idx="27">
                  <c:v>183.14310642516162</c:v>
                </c:pt>
                <c:pt idx="28">
                  <c:v>185.51976833743592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1F-43D7-AA30-FB8796C36E05}"/>
            </c:ext>
          </c:extLst>
        </c:ser>
        <c:ser>
          <c:idx val="0"/>
          <c:order val="1"/>
          <c:tx>
            <c:v>BAU ETS</c:v>
          </c:tx>
          <c:spPr>
            <a:ln w="1905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'ETS Price Projections'!$B$54:$AF$54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'ETS Price Projections'!$B$56:$AF$56</c:f>
              <c:numCache>
                <c:formatCode>[$€-2]\ #,##0.00</c:formatCode>
                <c:ptCount val="31"/>
                <c:pt idx="0">
                  <c:v>29.366044709121375</c:v>
                </c:pt>
                <c:pt idx="1">
                  <c:v>41.139000000000003</c:v>
                </c:pt>
                <c:pt idx="2">
                  <c:v>41.139000000000003</c:v>
                </c:pt>
                <c:pt idx="3">
                  <c:v>41.139000000000003</c:v>
                </c:pt>
                <c:pt idx="4">
                  <c:v>41.139000000000003</c:v>
                </c:pt>
                <c:pt idx="5">
                  <c:v>41.139000000000003</c:v>
                </c:pt>
                <c:pt idx="6">
                  <c:v>44.665199999999999</c:v>
                </c:pt>
                <c:pt idx="7">
                  <c:v>48.191400000000002</c:v>
                </c:pt>
                <c:pt idx="8">
                  <c:v>51.717599999999997</c:v>
                </c:pt>
                <c:pt idx="9">
                  <c:v>55.2438</c:v>
                </c:pt>
                <c:pt idx="10">
                  <c:v>58.77</c:v>
                </c:pt>
                <c:pt idx="11">
                  <c:v>61.120800000000003</c:v>
                </c:pt>
                <c:pt idx="12">
                  <c:v>63.471600000000002</c:v>
                </c:pt>
                <c:pt idx="13">
                  <c:v>65.822400000000002</c:v>
                </c:pt>
                <c:pt idx="14">
                  <c:v>68.173199999999994</c:v>
                </c:pt>
                <c:pt idx="15">
                  <c:v>70.524000000000001</c:v>
                </c:pt>
                <c:pt idx="16">
                  <c:v>72.874799999999993</c:v>
                </c:pt>
                <c:pt idx="17">
                  <c:v>75.2256</c:v>
                </c:pt>
                <c:pt idx="18">
                  <c:v>77.576400000000007</c:v>
                </c:pt>
                <c:pt idx="19">
                  <c:v>79.927199999999999</c:v>
                </c:pt>
                <c:pt idx="20">
                  <c:v>82.278000000000006</c:v>
                </c:pt>
                <c:pt idx="21">
                  <c:v>84.628799999999998</c:v>
                </c:pt>
                <c:pt idx="22">
                  <c:v>86.979600000000005</c:v>
                </c:pt>
                <c:pt idx="23">
                  <c:v>89.330399999999997</c:v>
                </c:pt>
                <c:pt idx="24">
                  <c:v>91.681200000000004</c:v>
                </c:pt>
                <c:pt idx="25">
                  <c:v>94.031999999999996</c:v>
                </c:pt>
                <c:pt idx="26">
                  <c:v>96.382800000000003</c:v>
                </c:pt>
                <c:pt idx="27">
                  <c:v>98.733599999999996</c:v>
                </c:pt>
                <c:pt idx="28">
                  <c:v>101.0844</c:v>
                </c:pt>
                <c:pt idx="29">
                  <c:v>103.43519999999999</c:v>
                </c:pt>
                <c:pt idx="30">
                  <c:v>105.786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A-49D6-AD90-06A4A95F0A7A}"/>
            </c:ext>
          </c:extLst>
        </c:ser>
        <c:ser>
          <c:idx val="1"/>
          <c:order val="2"/>
          <c:tx>
            <c:v>ETS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'ETS Price Projections'!$B$47:$AF$47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xVal>
          <c:yVal>
            <c:numRef>
              <c:f>'ETS Price Projections'!$B$50:$AF$50</c:f>
              <c:numCache>
                <c:formatCode>[$€-2]\ #,##0.00</c:formatCode>
                <c:ptCount val="31"/>
                <c:pt idx="0">
                  <c:v>29.366044709121375</c:v>
                </c:pt>
                <c:pt idx="1">
                  <c:v>62.883092353467376</c:v>
                </c:pt>
                <c:pt idx="2">
                  <c:v>83.192047717284055</c:v>
                </c:pt>
                <c:pt idx="3">
                  <c:v>86.17</c:v>
                </c:pt>
                <c:pt idx="4">
                  <c:v>72.373046875</c:v>
                </c:pt>
                <c:pt idx="5">
                  <c:v>79.606087940313117</c:v>
                </c:pt>
                <c:pt idx="6">
                  <c:v>93.727239666975464</c:v>
                </c:pt>
                <c:pt idx="7">
                  <c:v>102.98730933541962</c:v>
                </c:pt>
                <c:pt idx="8">
                  <c:v>111.58646328276527</c:v>
                </c:pt>
                <c:pt idx="9">
                  <c:v>120.97445212303494</c:v>
                </c:pt>
                <c:pt idx="10">
                  <c:v>132.62609223197043</c:v>
                </c:pt>
                <c:pt idx="11">
                  <c:v>134.97689223197045</c:v>
                </c:pt>
                <c:pt idx="12">
                  <c:v>137.32769223197045</c:v>
                </c:pt>
                <c:pt idx="13">
                  <c:v>139.67849223197044</c:v>
                </c:pt>
                <c:pt idx="14">
                  <c:v>142.02929223197043</c:v>
                </c:pt>
                <c:pt idx="15">
                  <c:v>144.38009223197045</c:v>
                </c:pt>
                <c:pt idx="16">
                  <c:v>146.73089223197044</c:v>
                </c:pt>
                <c:pt idx="17">
                  <c:v>149.08169223197044</c:v>
                </c:pt>
                <c:pt idx="18">
                  <c:v>151.43249223197043</c:v>
                </c:pt>
                <c:pt idx="19">
                  <c:v>153.78329223197042</c:v>
                </c:pt>
                <c:pt idx="20">
                  <c:v>156.13409223197041</c:v>
                </c:pt>
                <c:pt idx="21">
                  <c:v>158.48489223197043</c:v>
                </c:pt>
                <c:pt idx="22">
                  <c:v>160.83569223197043</c:v>
                </c:pt>
                <c:pt idx="23">
                  <c:v>163.18649223197042</c:v>
                </c:pt>
                <c:pt idx="24">
                  <c:v>165.53729223197044</c:v>
                </c:pt>
                <c:pt idx="25">
                  <c:v>167.88809223197043</c:v>
                </c:pt>
                <c:pt idx="26">
                  <c:v>170.23889223197042</c:v>
                </c:pt>
                <c:pt idx="27">
                  <c:v>172.58969223197042</c:v>
                </c:pt>
                <c:pt idx="28">
                  <c:v>174.94049223197044</c:v>
                </c:pt>
                <c:pt idx="29">
                  <c:v>177.29129223197043</c:v>
                </c:pt>
                <c:pt idx="30">
                  <c:v>179.64209223197042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DA-49D6-AD90-06A4A95F0A7A}"/>
            </c:ext>
          </c:extLst>
        </c:ser>
        <c:ser>
          <c:idx val="2"/>
          <c:order val="3"/>
          <c:tx>
            <c:v>ETS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'ETS Price Projections'!$D$47:$AF$47</c:f>
              <c:numCache>
                <c:formatCode>General</c:formatCode>
                <c:ptCount val="29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  <c:pt idx="20">
                  <c:v>2042</c:v>
                </c:pt>
                <c:pt idx="21">
                  <c:v>2043</c:v>
                </c:pt>
                <c:pt idx="22">
                  <c:v>2044</c:v>
                </c:pt>
                <c:pt idx="23">
                  <c:v>2045</c:v>
                </c:pt>
                <c:pt idx="24">
                  <c:v>2046</c:v>
                </c:pt>
                <c:pt idx="25">
                  <c:v>2047</c:v>
                </c:pt>
                <c:pt idx="26">
                  <c:v>2048</c:v>
                </c:pt>
                <c:pt idx="27">
                  <c:v>2049</c:v>
                </c:pt>
                <c:pt idx="28">
                  <c:v>2050</c:v>
                </c:pt>
              </c:numCache>
            </c:numRef>
          </c:xVal>
          <c:yVal>
            <c:numRef>
              <c:f>'ETS Price Projections'!$B$92:$AD$92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10.099354136249914</c:v>
                </c:pt>
                <c:pt idx="6">
                  <c:v>10.099354136249914</c:v>
                </c:pt>
                <c:pt idx="7">
                  <c:v>10.099354136249914</c:v>
                </c:pt>
                <c:pt idx="8">
                  <c:v>10.099354136249914</c:v>
                </c:pt>
                <c:pt idx="9">
                  <c:v>21.826137618140383</c:v>
                </c:pt>
                <c:pt idx="10">
                  <c:v>33.552921100030851</c:v>
                </c:pt>
                <c:pt idx="11">
                  <c:v>45.279704581921315</c:v>
                </c:pt>
                <c:pt idx="12">
                  <c:v>57.006488063811794</c:v>
                </c:pt>
                <c:pt idx="13">
                  <c:v>68.733271545702266</c:v>
                </c:pt>
                <c:pt idx="14">
                  <c:v>78.181869496498649</c:v>
                </c:pt>
                <c:pt idx="15">
                  <c:v>87.630467447295047</c:v>
                </c:pt>
                <c:pt idx="16">
                  <c:v>97.079065398091416</c:v>
                </c:pt>
                <c:pt idx="17">
                  <c:v>106.5276633488878</c:v>
                </c:pt>
                <c:pt idx="18">
                  <c:v>115.97626129968418</c:v>
                </c:pt>
                <c:pt idx="19">
                  <c:v>127.50830079496023</c:v>
                </c:pt>
                <c:pt idx="20">
                  <c:v>139.04034029023626</c:v>
                </c:pt>
                <c:pt idx="21">
                  <c:v>150.57237978551231</c:v>
                </c:pt>
                <c:pt idx="22">
                  <c:v>162.10441928078833</c:v>
                </c:pt>
                <c:pt idx="23">
                  <c:v>173.63645877606439</c:v>
                </c:pt>
                <c:pt idx="24">
                  <c:v>176.01312068833869</c:v>
                </c:pt>
                <c:pt idx="25">
                  <c:v>178.38978260061299</c:v>
                </c:pt>
                <c:pt idx="26">
                  <c:v>180.76644451288729</c:v>
                </c:pt>
                <c:pt idx="27">
                  <c:v>183.14310642516162</c:v>
                </c:pt>
                <c:pt idx="28">
                  <c:v>185.51976833743592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DA-49D6-AD90-06A4A95F0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598864"/>
        <c:axId val="1400600784"/>
      </c:scatterChart>
      <c:valAx>
        <c:axId val="1400598864"/>
        <c:scaling>
          <c:orientation val="minMax"/>
          <c:max val="2050"/>
          <c:min val="202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00784"/>
        <c:crosses val="autoZero"/>
        <c:crossBetween val="midCat"/>
      </c:valAx>
      <c:valAx>
        <c:axId val="140060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EUR 2023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€-2]\ #,##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59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2997200</xdr:colOff>
      <xdr:row>12</xdr:row>
      <xdr:rowOff>6350</xdr:rowOff>
    </xdr:from>
    <xdr:to>
      <xdr:col>9</xdr:col>
      <xdr:colOff>285750</xdr:colOff>
      <xdr:row>27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5CC3B6-2223-45D9-90B6-76A61D311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951191</xdr:colOff>
      <xdr:row>31</xdr:row>
      <xdr:rowOff>40728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451DCE-7B99-4EA3-B97C-F15B9D15B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1118" y="2185147"/>
          <a:ext cx="5130985" cy="3268022"/>
        </a:xfrm>
        <a:prstGeom prst="rect">
          <a:avLst/>
        </a:prstGeom>
      </xdr:spPr>
    </xdr:pic>
    <xdr:clientData/>
  </xdr:twoCellAnchor>
  <xdr:twoCellAnchor editAs="oneCell">
    <xdr:from>
      <xdr:col>0</xdr:col>
      <xdr:colOff>299382</xdr:colOff>
      <xdr:row>70</xdr:row>
      <xdr:rowOff>86470</xdr:rowOff>
    </xdr:from>
    <xdr:to>
      <xdr:col>2</xdr:col>
      <xdr:colOff>761048</xdr:colOff>
      <xdr:row>87</xdr:row>
      <xdr:rowOff>30443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8A320F-1C60-5AB2-FC34-7E1D3C0E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9382" y="11594911"/>
          <a:ext cx="4495784" cy="2991973"/>
        </a:xfrm>
        <a:prstGeom prst="rect">
          <a:avLst/>
        </a:prstGeom>
      </xdr:spPr>
    </xdr:pic>
    <xdr:clientData/>
  </xdr:twoCellAnchor>
  <xdr:twoCellAnchor>
    <xdr:from>
      <xdr:col>1</xdr:col>
      <xdr:colOff>1179794</xdr:colOff>
      <xdr:row>92</xdr:row>
      <xdr:rowOff>129988</xdr:rowOff>
    </xdr:from>
    <xdr:to>
      <xdr:col>5</xdr:col>
      <xdr:colOff>422650</xdr:colOff>
      <xdr:row>108</xdr:row>
      <xdr:rowOff>1307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94E8F41-EB7E-1405-D8ED-5F0190E5C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ur-lex.europa.eu/legal-content/EN/TXT/PDF/?uri=CELEX:32019D0708&amp;from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parl.europa.eu/news/en/press-room/20221212IPR64527/climate-change-deal-on-a-more-ambitious-emissions-trading-system-ets" TargetMode="External"/><Relationship Id="rId2" Type="http://schemas.openxmlformats.org/officeDocument/2006/relationships/hyperlink" Target="https://climate.ec.europa.eu/eu-action/eu-emissions-trading-system-eu-ets/free-allocation/allocation-industrial-installations_en" TargetMode="External"/><Relationship Id="rId1" Type="http://schemas.openxmlformats.org/officeDocument/2006/relationships/hyperlink" Target="https://climate.ec.europa.eu/eu-action/eu-emissions-trading-system-eu-ets/free-allocation/allocation-industrial-installations_e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ur-lex.europa.eu/legal-content/EN/TXT/?uri=CELEX:02003L0087-2023060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lationtool.com/euro?amount=1000&amp;year1=2019&amp;year2=2021&amp;frequency=yearly" TargetMode="External"/><Relationship Id="rId3" Type="http://schemas.openxmlformats.org/officeDocument/2006/relationships/hyperlink" Target="https://www.in2013dollars.com/us/inflation/2012?endYear=2019&amp;amount=1000" TargetMode="External"/><Relationship Id="rId7" Type="http://schemas.openxmlformats.org/officeDocument/2006/relationships/hyperlink" Target="https://tradingeconomics.com/commodity/carbon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www.exchangerates.org.uk/EUR-USD-spot-exchange-rates-history-2019.html" TargetMode="External"/><Relationship Id="rId1" Type="http://schemas.openxmlformats.org/officeDocument/2006/relationships/hyperlink" Target="https://www.ecb.europa.eu/stats/ecb_surveys/survey_of_professional_forecasters/html/table_hist_hicp.en.html" TargetMode="External"/><Relationship Id="rId6" Type="http://schemas.openxmlformats.org/officeDocument/2006/relationships/hyperlink" Target="https://icapcarbonaction.com/en/ets/eu-emissions-trading-system-eu-ets" TargetMode="External"/><Relationship Id="rId11" Type="http://schemas.openxmlformats.org/officeDocument/2006/relationships/hyperlink" Target="https://www.in2013dollars.com/europe/inflation/2019?endYear=2030&amp;amount=100&amp;future_pct=0.025" TargetMode="External"/><Relationship Id="rId5" Type="http://schemas.openxmlformats.org/officeDocument/2006/relationships/hyperlink" Target="https://www.reuters.com/business/sustainable-business/analysts-raise-eu-carbon-price-forecasts-after-reform-agreement-2023-04-28/" TargetMode="External"/><Relationship Id="rId10" Type="http://schemas.openxmlformats.org/officeDocument/2006/relationships/hyperlink" Target="https://ariadneprojekt.de/media/2023/01/Ariadne-Documentation_ETSWorkshopBruessel_December2022.pdf" TargetMode="External"/><Relationship Id="rId4" Type="http://schemas.openxmlformats.org/officeDocument/2006/relationships/hyperlink" Target="https://www.reuters.com/business/sustainable-business/analysts-raise-eu-carbon-price-forecasts-after-reform-agreement-2023-04-28/" TargetMode="External"/><Relationship Id="rId9" Type="http://schemas.openxmlformats.org/officeDocument/2006/relationships/hyperlink" Target="https://tradingeconomics.com/commodity/carb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G52"/>
  <sheetViews>
    <sheetView workbookViewId="0">
      <selection activeCell="V8" sqref="V8"/>
    </sheetView>
  </sheetViews>
  <sheetFormatPr defaultRowHeight="14.5"/>
  <cols>
    <col min="1" max="1" width="19.1796875" customWidth="1"/>
  </cols>
  <sheetData>
    <row r="1" spans="1:7">
      <c r="A1" s="1" t="s">
        <v>138</v>
      </c>
    </row>
    <row r="3" spans="1:7">
      <c r="A3" s="1" t="s">
        <v>26</v>
      </c>
      <c r="B3" s="6" t="s">
        <v>38</v>
      </c>
      <c r="C3" s="5"/>
      <c r="D3" s="5"/>
      <c r="E3" s="5"/>
      <c r="F3" s="5"/>
      <c r="G3" s="5"/>
    </row>
    <row r="4" spans="1:7">
      <c r="A4" s="1"/>
      <c r="B4" t="s">
        <v>64</v>
      </c>
    </row>
    <row r="5" spans="1:7">
      <c r="A5" s="1"/>
      <c r="B5" t="s">
        <v>31</v>
      </c>
    </row>
    <row r="6" spans="1:7">
      <c r="A6" s="1"/>
      <c r="B6" t="s">
        <v>39</v>
      </c>
    </row>
    <row r="7" spans="1:7">
      <c r="A7" s="1"/>
    </row>
    <row r="8" spans="1:7">
      <c r="A8" s="1"/>
      <c r="B8" s="6" t="s">
        <v>40</v>
      </c>
      <c r="C8" s="5"/>
      <c r="D8" s="5"/>
      <c r="E8" s="5"/>
      <c r="F8" s="5"/>
      <c r="G8" s="5"/>
    </row>
    <row r="9" spans="1:7">
      <c r="A9" s="1"/>
      <c r="B9" t="s">
        <v>33</v>
      </c>
    </row>
    <row r="10" spans="1:7">
      <c r="A10" s="1"/>
      <c r="B10" t="s">
        <v>41</v>
      </c>
    </row>
    <row r="11" spans="1:7">
      <c r="A11" s="1"/>
      <c r="B11" t="s">
        <v>32</v>
      </c>
    </row>
    <row r="12" spans="1:7">
      <c r="A12" s="1"/>
    </row>
    <row r="13" spans="1:7">
      <c r="A13" s="1"/>
      <c r="B13" s="6" t="s">
        <v>59</v>
      </c>
      <c r="C13" s="6"/>
      <c r="D13" s="6"/>
      <c r="E13" s="6"/>
      <c r="F13" s="6"/>
      <c r="G13" s="6"/>
    </row>
    <row r="14" spans="1:7">
      <c r="A14" s="1"/>
      <c r="B14" t="s">
        <v>60</v>
      </c>
    </row>
    <row r="15" spans="1:7">
      <c r="A15" s="1"/>
      <c r="B15" t="s">
        <v>61</v>
      </c>
    </row>
    <row r="16" spans="1:7">
      <c r="A16" s="1"/>
      <c r="B16" t="s">
        <v>47</v>
      </c>
    </row>
    <row r="17" spans="1:7">
      <c r="B17" t="s">
        <v>62</v>
      </c>
    </row>
    <row r="18" spans="1:7">
      <c r="A18" s="1"/>
      <c r="B18" s="10">
        <v>45052</v>
      </c>
    </row>
    <row r="19" spans="1:7">
      <c r="A19" s="1"/>
      <c r="B19" s="10"/>
    </row>
    <row r="20" spans="1:7">
      <c r="A20" s="1"/>
      <c r="B20" s="11" t="s">
        <v>63</v>
      </c>
      <c r="C20" s="6"/>
      <c r="D20" s="6"/>
      <c r="E20" s="6"/>
      <c r="F20" s="6"/>
      <c r="G20" s="6"/>
    </row>
    <row r="21" spans="1:7">
      <c r="A21" s="1"/>
      <c r="B21" s="10" t="s">
        <v>66</v>
      </c>
    </row>
    <row r="22" spans="1:7">
      <c r="A22" s="1"/>
      <c r="B22" s="10" t="s">
        <v>65</v>
      </c>
    </row>
    <row r="23" spans="1:7">
      <c r="A23" s="1"/>
      <c r="B23" s="10" t="s">
        <v>67</v>
      </c>
    </row>
    <row r="24" spans="1:7">
      <c r="A24" s="1"/>
      <c r="B24" s="10"/>
    </row>
    <row r="25" spans="1:7">
      <c r="A25" s="1"/>
      <c r="B25" s="11" t="s">
        <v>159</v>
      </c>
      <c r="C25" s="6"/>
      <c r="D25" s="6"/>
      <c r="E25" s="6"/>
      <c r="F25" s="6"/>
      <c r="G25" s="6"/>
    </row>
    <row r="26" spans="1:7">
      <c r="A26" s="1"/>
      <c r="B26" s="10" t="s">
        <v>160</v>
      </c>
    </row>
    <row r="27" spans="1:7">
      <c r="A27" s="1"/>
      <c r="B27" s="10" t="s">
        <v>161</v>
      </c>
    </row>
    <row r="28" spans="1:7">
      <c r="A28" s="1"/>
      <c r="B28" s="10" t="s">
        <v>103</v>
      </c>
    </row>
    <row r="29" spans="1:7">
      <c r="B29" t="s">
        <v>144</v>
      </c>
    </row>
    <row r="31" spans="1:7">
      <c r="A31" s="1" t="s">
        <v>27</v>
      </c>
    </row>
    <row r="32" spans="1:7">
      <c r="A32" t="s">
        <v>28</v>
      </c>
    </row>
    <row r="33" spans="1:1">
      <c r="A33" t="s">
        <v>29</v>
      </c>
    </row>
    <row r="34" spans="1:1">
      <c r="A34" t="s">
        <v>30</v>
      </c>
    </row>
    <row r="36" spans="1:1">
      <c r="A36" t="s">
        <v>165</v>
      </c>
    </row>
    <row r="37" spans="1:1">
      <c r="A37" t="s">
        <v>166</v>
      </c>
    </row>
    <row r="38" spans="1:1">
      <c r="A38" t="s">
        <v>167</v>
      </c>
    </row>
    <row r="39" spans="1:1">
      <c r="A39" t="s">
        <v>168</v>
      </c>
    </row>
    <row r="40" spans="1:1">
      <c r="A40" t="s">
        <v>169</v>
      </c>
    </row>
    <row r="42" spans="1:1">
      <c r="A42" t="s">
        <v>170</v>
      </c>
    </row>
    <row r="43" spans="1:1">
      <c r="A43" t="s">
        <v>171</v>
      </c>
    </row>
    <row r="44" spans="1:1">
      <c r="A44" t="s">
        <v>172</v>
      </c>
    </row>
    <row r="45" spans="1:1">
      <c r="A45" t="s">
        <v>173</v>
      </c>
    </row>
    <row r="46" spans="1:1">
      <c r="A46" t="s">
        <v>174</v>
      </c>
    </row>
    <row r="48" spans="1:1">
      <c r="A48" t="s">
        <v>152</v>
      </c>
    </row>
    <row r="49" spans="1:2">
      <c r="A49" s="1" t="s">
        <v>149</v>
      </c>
    </row>
    <row r="50" spans="1:2">
      <c r="A50" t="s">
        <v>150</v>
      </c>
      <c r="B50">
        <v>0.9237749814519286</v>
      </c>
    </row>
    <row r="51" spans="1:2">
      <c r="A51" t="s">
        <v>151</v>
      </c>
      <c r="B51">
        <v>1.2847999999999999</v>
      </c>
    </row>
    <row r="52" spans="1:2">
      <c r="B5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36A2-B95C-4F31-A898-0AF687B971E9}">
  <dimension ref="A1:C28"/>
  <sheetViews>
    <sheetView workbookViewId="0">
      <selection activeCell="B9" sqref="B9"/>
    </sheetView>
  </sheetViews>
  <sheetFormatPr defaultRowHeight="14.5"/>
  <cols>
    <col min="1" max="1" width="43.36328125" bestFit="1" customWidth="1"/>
    <col min="2" max="2" width="20.6328125" style="12" customWidth="1"/>
    <col min="3" max="3" width="57.453125" customWidth="1"/>
  </cols>
  <sheetData>
    <row r="1" spans="1:3">
      <c r="A1" s="6" t="s">
        <v>136</v>
      </c>
      <c r="B1" s="40"/>
      <c r="C1" s="6"/>
    </row>
    <row r="3" spans="1:3">
      <c r="A3" t="s">
        <v>45</v>
      </c>
      <c r="B3" s="14" t="s">
        <v>44</v>
      </c>
      <c r="C3" t="s">
        <v>43</v>
      </c>
    </row>
    <row r="4" spans="1:3">
      <c r="A4" t="s">
        <v>1</v>
      </c>
      <c r="B4" s="13">
        <v>0</v>
      </c>
    </row>
    <row r="5" spans="1:3">
      <c r="A5" t="s">
        <v>2</v>
      </c>
      <c r="B5" s="13">
        <f>55/349</f>
        <v>0.15759312320916904</v>
      </c>
      <c r="C5" t="s">
        <v>32</v>
      </c>
    </row>
    <row r="6" spans="1:3">
      <c r="A6" t="s">
        <v>3</v>
      </c>
      <c r="B6" s="13">
        <v>1</v>
      </c>
      <c r="C6" t="s">
        <v>42</v>
      </c>
    </row>
    <row r="7" spans="1:3">
      <c r="A7" t="s">
        <v>4</v>
      </c>
      <c r="B7" s="13">
        <v>1</v>
      </c>
      <c r="C7" t="s">
        <v>34</v>
      </c>
    </row>
    <row r="8" spans="1:3">
      <c r="A8" t="s">
        <v>5</v>
      </c>
      <c r="B8" s="13">
        <v>0</v>
      </c>
      <c r="C8" t="s">
        <v>35</v>
      </c>
    </row>
    <row r="9" spans="1:3">
      <c r="A9" t="s">
        <v>6</v>
      </c>
      <c r="B9" s="13">
        <v>0</v>
      </c>
      <c r="C9" t="s">
        <v>35</v>
      </c>
    </row>
    <row r="10" spans="1:3">
      <c r="A10" t="s">
        <v>7</v>
      </c>
      <c r="B10" s="13">
        <v>0</v>
      </c>
    </row>
    <row r="11" spans="1:3">
      <c r="A11" t="s">
        <v>8</v>
      </c>
      <c r="B11" s="13">
        <f>(21243+374)/21834</f>
        <v>0.99006137217184209</v>
      </c>
      <c r="C11" t="s">
        <v>36</v>
      </c>
    </row>
    <row r="12" spans="1:3">
      <c r="A12" t="s">
        <v>9</v>
      </c>
      <c r="B12" s="13">
        <v>1</v>
      </c>
    </row>
    <row r="13" spans="1:3">
      <c r="A13" t="s">
        <v>10</v>
      </c>
      <c r="B13" s="13">
        <f>(106825+604)/119136</f>
        <v>0.90173415256513567</v>
      </c>
      <c r="C13" t="s">
        <v>36</v>
      </c>
    </row>
    <row r="14" spans="1:3">
      <c r="A14" t="s">
        <v>11</v>
      </c>
      <c r="B14" s="13">
        <v>0</v>
      </c>
    </row>
    <row r="15" spans="1:3">
      <c r="A15" t="s">
        <v>12</v>
      </c>
      <c r="B15" s="13">
        <v>1</v>
      </c>
      <c r="C15" t="s">
        <v>37</v>
      </c>
    </row>
    <row r="16" spans="1:3">
      <c r="A16" t="s">
        <v>13</v>
      </c>
      <c r="B16" s="13">
        <v>1</v>
      </c>
    </row>
    <row r="17" spans="1:2">
      <c r="A17" t="s">
        <v>14</v>
      </c>
      <c r="B17" s="13">
        <v>1</v>
      </c>
    </row>
    <row r="18" spans="1:2">
      <c r="A18" t="s">
        <v>15</v>
      </c>
      <c r="B18" s="13">
        <v>1</v>
      </c>
    </row>
    <row r="19" spans="1:2">
      <c r="A19" t="s">
        <v>16</v>
      </c>
      <c r="B19" s="13">
        <v>0</v>
      </c>
    </row>
    <row r="20" spans="1:2">
      <c r="A20" t="s">
        <v>17</v>
      </c>
      <c r="B20" s="13">
        <v>0</v>
      </c>
    </row>
    <row r="21" spans="1:2">
      <c r="A21" t="s">
        <v>18</v>
      </c>
      <c r="B21" s="13">
        <v>0</v>
      </c>
    </row>
    <row r="22" spans="1:2">
      <c r="A22" t="s">
        <v>19</v>
      </c>
      <c r="B22" s="13">
        <v>0</v>
      </c>
    </row>
    <row r="23" spans="1:2">
      <c r="A23" t="s">
        <v>20</v>
      </c>
      <c r="B23" s="13">
        <v>0</v>
      </c>
    </row>
    <row r="24" spans="1:2">
      <c r="A24" t="s">
        <v>21</v>
      </c>
      <c r="B24" s="13">
        <v>0</v>
      </c>
    </row>
    <row r="25" spans="1:2">
      <c r="A25" t="s">
        <v>22</v>
      </c>
      <c r="B25" s="13">
        <v>0</v>
      </c>
    </row>
    <row r="26" spans="1:2">
      <c r="A26" t="s">
        <v>23</v>
      </c>
      <c r="B26" s="13">
        <v>0</v>
      </c>
    </row>
    <row r="27" spans="1:2">
      <c r="A27" t="s">
        <v>24</v>
      </c>
      <c r="B27" s="13">
        <v>0</v>
      </c>
    </row>
    <row r="28" spans="1:2">
      <c r="A28" t="s">
        <v>25</v>
      </c>
      <c r="B28" s="13">
        <v>0</v>
      </c>
    </row>
  </sheetData>
  <hyperlinks>
    <hyperlink ref="B3" r:id="rId1" xr:uid="{D3B48C43-C585-4B1F-8373-6A3B162496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FE04-278F-4DC2-923C-DF6E83DB8D0F}">
  <dimension ref="B1:AG11"/>
  <sheetViews>
    <sheetView topLeftCell="B1" workbookViewId="0">
      <selection activeCell="E34" sqref="E34"/>
    </sheetView>
  </sheetViews>
  <sheetFormatPr defaultRowHeight="14.5"/>
  <cols>
    <col min="2" max="2" width="43.1796875" customWidth="1"/>
  </cols>
  <sheetData>
    <row r="1" spans="2:33">
      <c r="B1" t="s">
        <v>68</v>
      </c>
    </row>
    <row r="3" spans="2:33">
      <c r="B3" t="s">
        <v>55</v>
      </c>
    </row>
    <row r="4" spans="2:33">
      <c r="C4">
        <v>2020</v>
      </c>
      <c r="D4">
        <v>2021</v>
      </c>
      <c r="E4">
        <v>2022</v>
      </c>
      <c r="F4">
        <v>2023</v>
      </c>
      <c r="G4">
        <v>2024</v>
      </c>
      <c r="H4">
        <v>2025</v>
      </c>
      <c r="I4">
        <v>2026</v>
      </c>
      <c r="J4">
        <v>2027</v>
      </c>
      <c r="K4">
        <v>2028</v>
      </c>
      <c r="L4">
        <v>2029</v>
      </c>
      <c r="M4">
        <v>2030</v>
      </c>
      <c r="N4">
        <v>2031</v>
      </c>
      <c r="O4">
        <v>2032</v>
      </c>
      <c r="P4">
        <v>2033</v>
      </c>
      <c r="Q4">
        <v>2034</v>
      </c>
      <c r="R4">
        <v>2035</v>
      </c>
      <c r="S4">
        <v>2036</v>
      </c>
      <c r="T4">
        <v>2037</v>
      </c>
      <c r="U4">
        <v>2038</v>
      </c>
      <c r="V4">
        <v>2039</v>
      </c>
      <c r="W4">
        <v>2040</v>
      </c>
      <c r="X4">
        <v>2041</v>
      </c>
      <c r="Y4">
        <v>2042</v>
      </c>
      <c r="Z4">
        <v>2043</v>
      </c>
      <c r="AA4">
        <v>2044</v>
      </c>
      <c r="AB4">
        <v>2045</v>
      </c>
      <c r="AC4">
        <v>2046</v>
      </c>
      <c r="AD4">
        <v>2047</v>
      </c>
      <c r="AE4">
        <v>2048</v>
      </c>
      <c r="AF4">
        <v>2049</v>
      </c>
      <c r="AG4">
        <v>2050</v>
      </c>
    </row>
    <row r="5" spans="2:33">
      <c r="B5" s="41" t="s">
        <v>137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0.97499999999999998</v>
      </c>
      <c r="J5" s="8">
        <v>0.95</v>
      </c>
      <c r="K5" s="8">
        <v>0.9</v>
      </c>
      <c r="L5" s="8">
        <v>0.77500000000000002</v>
      </c>
      <c r="M5" s="8">
        <v>0.51500000000000001</v>
      </c>
      <c r="N5" s="8">
        <v>0.39</v>
      </c>
      <c r="O5" s="8">
        <v>0.26500000000000001</v>
      </c>
      <c r="P5" s="8">
        <v>0.14000000000000001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</row>
    <row r="6" spans="2:33">
      <c r="B6" s="9" t="s">
        <v>57</v>
      </c>
      <c r="C6" s="8">
        <v>0.3</v>
      </c>
      <c r="D6" s="8">
        <v>0.3</v>
      </c>
      <c r="E6" s="8">
        <v>0.3</v>
      </c>
      <c r="F6" s="8">
        <v>0.3</v>
      </c>
      <c r="G6" s="8">
        <v>0.3</v>
      </c>
      <c r="H6" s="8">
        <v>0.3</v>
      </c>
      <c r="I6" s="8">
        <v>0.3</v>
      </c>
      <c r="J6" s="8">
        <v>0.22500000000000001</v>
      </c>
      <c r="K6" s="8">
        <v>0.15</v>
      </c>
      <c r="L6" s="8">
        <v>7.4999999999999997E-2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</row>
    <row r="8" spans="2:33">
      <c r="B8" t="s">
        <v>58</v>
      </c>
    </row>
    <row r="9" spans="2:33">
      <c r="C9">
        <v>2020</v>
      </c>
      <c r="D9">
        <v>2021</v>
      </c>
      <c r="E9">
        <v>2022</v>
      </c>
      <c r="F9">
        <v>2023</v>
      </c>
      <c r="G9">
        <v>2024</v>
      </c>
      <c r="H9">
        <v>2025</v>
      </c>
      <c r="I9">
        <v>2026</v>
      </c>
      <c r="J9">
        <v>2027</v>
      </c>
      <c r="K9">
        <v>2028</v>
      </c>
      <c r="L9">
        <v>2029</v>
      </c>
      <c r="M9">
        <v>2030</v>
      </c>
      <c r="N9">
        <v>2031</v>
      </c>
      <c r="O9">
        <v>2032</v>
      </c>
      <c r="P9">
        <v>2033</v>
      </c>
      <c r="Q9">
        <v>2034</v>
      </c>
      <c r="R9">
        <v>2035</v>
      </c>
      <c r="S9">
        <v>2036</v>
      </c>
      <c r="T9">
        <v>2037</v>
      </c>
      <c r="U9">
        <v>2038</v>
      </c>
      <c r="V9">
        <v>2039</v>
      </c>
      <c r="W9">
        <v>2040</v>
      </c>
      <c r="X9">
        <v>2041</v>
      </c>
      <c r="Y9">
        <v>2042</v>
      </c>
      <c r="Z9">
        <v>2043</v>
      </c>
      <c r="AA9">
        <v>2044</v>
      </c>
      <c r="AB9">
        <v>2045</v>
      </c>
      <c r="AC9">
        <v>2046</v>
      </c>
      <c r="AD9">
        <v>2047</v>
      </c>
      <c r="AE9">
        <v>2048</v>
      </c>
      <c r="AF9">
        <v>2049</v>
      </c>
      <c r="AG9">
        <v>2050</v>
      </c>
    </row>
    <row r="10" spans="2:33">
      <c r="B10" t="s">
        <v>56</v>
      </c>
      <c r="C10" s="8">
        <f>1-C5</f>
        <v>0</v>
      </c>
      <c r="D10" s="8">
        <f t="shared" ref="D10:AG10" si="0">1-D5</f>
        <v>0</v>
      </c>
      <c r="E10" s="8">
        <f t="shared" si="0"/>
        <v>0</v>
      </c>
      <c r="F10" s="8">
        <f t="shared" si="0"/>
        <v>0</v>
      </c>
      <c r="G10" s="8">
        <f t="shared" si="0"/>
        <v>0</v>
      </c>
      <c r="H10" s="8">
        <f t="shared" si="0"/>
        <v>0</v>
      </c>
      <c r="I10" s="8">
        <f t="shared" si="0"/>
        <v>2.5000000000000022E-2</v>
      </c>
      <c r="J10" s="8">
        <f t="shared" si="0"/>
        <v>5.0000000000000044E-2</v>
      </c>
      <c r="K10" s="8">
        <f t="shared" si="0"/>
        <v>9.9999999999999978E-2</v>
      </c>
      <c r="L10" s="8">
        <f t="shared" si="0"/>
        <v>0.22499999999999998</v>
      </c>
      <c r="M10" s="8">
        <f t="shared" si="0"/>
        <v>0.48499999999999999</v>
      </c>
      <c r="N10" s="8">
        <f t="shared" si="0"/>
        <v>0.61</v>
      </c>
      <c r="O10" s="8">
        <f t="shared" si="0"/>
        <v>0.73499999999999999</v>
      </c>
      <c r="P10" s="8">
        <f t="shared" si="0"/>
        <v>0.86</v>
      </c>
      <c r="Q10" s="8">
        <f t="shared" si="0"/>
        <v>1</v>
      </c>
      <c r="R10" s="8">
        <f t="shared" si="0"/>
        <v>1</v>
      </c>
      <c r="S10" s="8">
        <f t="shared" si="0"/>
        <v>1</v>
      </c>
      <c r="T10" s="8">
        <f t="shared" si="0"/>
        <v>1</v>
      </c>
      <c r="U10" s="8">
        <f t="shared" si="0"/>
        <v>1</v>
      </c>
      <c r="V10" s="8">
        <f t="shared" si="0"/>
        <v>1</v>
      </c>
      <c r="W10" s="8">
        <f t="shared" si="0"/>
        <v>1</v>
      </c>
      <c r="X10" s="8">
        <f t="shared" si="0"/>
        <v>1</v>
      </c>
      <c r="Y10" s="8">
        <f t="shared" si="0"/>
        <v>1</v>
      </c>
      <c r="Z10" s="8">
        <f t="shared" si="0"/>
        <v>1</v>
      </c>
      <c r="AA10" s="8">
        <f t="shared" si="0"/>
        <v>1</v>
      </c>
      <c r="AB10" s="8">
        <f t="shared" si="0"/>
        <v>1</v>
      </c>
      <c r="AC10" s="8">
        <f t="shared" si="0"/>
        <v>1</v>
      </c>
      <c r="AD10" s="8">
        <f t="shared" si="0"/>
        <v>1</v>
      </c>
      <c r="AE10" s="8">
        <f t="shared" si="0"/>
        <v>1</v>
      </c>
      <c r="AF10" s="8">
        <f t="shared" si="0"/>
        <v>1</v>
      </c>
      <c r="AG10" s="8">
        <f t="shared" si="0"/>
        <v>1</v>
      </c>
    </row>
    <row r="11" spans="2:33">
      <c r="B11" t="s">
        <v>57</v>
      </c>
      <c r="C11" s="8">
        <f t="shared" ref="C11:AG11" si="1">1-C6</f>
        <v>0.7</v>
      </c>
      <c r="D11" s="8">
        <f t="shared" si="1"/>
        <v>0.7</v>
      </c>
      <c r="E11" s="8">
        <f t="shared" si="1"/>
        <v>0.7</v>
      </c>
      <c r="F11" s="8">
        <f t="shared" si="1"/>
        <v>0.7</v>
      </c>
      <c r="G11" s="8">
        <f t="shared" si="1"/>
        <v>0.7</v>
      </c>
      <c r="H11" s="8">
        <f t="shared" si="1"/>
        <v>0.7</v>
      </c>
      <c r="I11" s="8">
        <f t="shared" si="1"/>
        <v>0.7</v>
      </c>
      <c r="J11" s="8">
        <f t="shared" si="1"/>
        <v>0.77500000000000002</v>
      </c>
      <c r="K11" s="8">
        <f t="shared" si="1"/>
        <v>0.85</v>
      </c>
      <c r="L11" s="8">
        <f t="shared" si="1"/>
        <v>0.92500000000000004</v>
      </c>
      <c r="M11" s="8">
        <f t="shared" si="1"/>
        <v>1</v>
      </c>
      <c r="N11" s="8">
        <f t="shared" si="1"/>
        <v>1</v>
      </c>
      <c r="O11" s="8">
        <f t="shared" si="1"/>
        <v>1</v>
      </c>
      <c r="P11" s="8">
        <f t="shared" si="1"/>
        <v>1</v>
      </c>
      <c r="Q11" s="8">
        <f t="shared" si="1"/>
        <v>1</v>
      </c>
      <c r="R11" s="8">
        <f t="shared" si="1"/>
        <v>1</v>
      </c>
      <c r="S11" s="8">
        <f t="shared" si="1"/>
        <v>1</v>
      </c>
      <c r="T11" s="8">
        <f t="shared" si="1"/>
        <v>1</v>
      </c>
      <c r="U11" s="8">
        <f t="shared" si="1"/>
        <v>1</v>
      </c>
      <c r="V11" s="8">
        <f t="shared" si="1"/>
        <v>1</v>
      </c>
      <c r="W11" s="8">
        <f t="shared" si="1"/>
        <v>1</v>
      </c>
      <c r="X11" s="8">
        <f t="shared" si="1"/>
        <v>1</v>
      </c>
      <c r="Y11" s="8">
        <f t="shared" si="1"/>
        <v>1</v>
      </c>
      <c r="Z11" s="8">
        <f t="shared" si="1"/>
        <v>1</v>
      </c>
      <c r="AA11" s="8">
        <f t="shared" si="1"/>
        <v>1</v>
      </c>
      <c r="AB11" s="8">
        <f t="shared" si="1"/>
        <v>1</v>
      </c>
      <c r="AC11" s="8">
        <f t="shared" si="1"/>
        <v>1</v>
      </c>
      <c r="AD11" s="8">
        <f t="shared" si="1"/>
        <v>1</v>
      </c>
      <c r="AE11" s="8">
        <f t="shared" si="1"/>
        <v>1</v>
      </c>
      <c r="AF11" s="8">
        <f t="shared" si="1"/>
        <v>1</v>
      </c>
      <c r="AG11" s="8">
        <f t="shared" si="1"/>
        <v>1</v>
      </c>
    </row>
  </sheetData>
  <hyperlinks>
    <hyperlink ref="B6" r:id="rId1" display="Free allowances to other industries" xr:uid="{538806C4-342D-404B-BC6D-EB1BB3848A31}"/>
    <hyperlink ref="B11" r:id="rId2" display="Free allowances to other industries" xr:uid="{0C6303D0-C118-428C-AF3A-FE4C807CA457}"/>
    <hyperlink ref="B10" r:id="rId3" display="Free allowances to high-leak-risk industries" xr:uid="{CB8C36E4-C9CC-4B3A-B78F-50961A2F72B6}"/>
    <hyperlink ref="B5" r:id="rId4" display="High-leak-risk industries" xr:uid="{86769084-9440-4FA7-9236-377B1704BA97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90CD-33F6-474F-8B3B-5818FAC4FD16}">
  <dimension ref="A1:J32"/>
  <sheetViews>
    <sheetView topLeftCell="A13" workbookViewId="0">
      <selection activeCell="B30" sqref="B30"/>
    </sheetView>
  </sheetViews>
  <sheetFormatPr defaultRowHeight="14.5"/>
  <cols>
    <col min="2" max="2" width="11.81640625" bestFit="1" customWidth="1"/>
  </cols>
  <sheetData>
    <row r="1" spans="1:10">
      <c r="A1" s="6" t="s">
        <v>135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/>
    </row>
    <row r="3" spans="1:10">
      <c r="A3" t="s">
        <v>47</v>
      </c>
    </row>
    <row r="4" spans="1:10">
      <c r="A4" t="s">
        <v>48</v>
      </c>
    </row>
    <row r="5" spans="1:10">
      <c r="A5" t="s">
        <v>49</v>
      </c>
    </row>
    <row r="6" spans="1:10">
      <c r="A6" t="s">
        <v>50</v>
      </c>
    </row>
    <row r="7" spans="1:10">
      <c r="B7" t="s">
        <v>46</v>
      </c>
      <c r="C7" t="s">
        <v>45</v>
      </c>
      <c r="H7" t="s">
        <v>51</v>
      </c>
    </row>
    <row r="8" spans="1:10">
      <c r="B8">
        <v>0</v>
      </c>
      <c r="C8" t="s">
        <v>1</v>
      </c>
      <c r="H8">
        <v>0</v>
      </c>
      <c r="I8" t="s">
        <v>52</v>
      </c>
    </row>
    <row r="9" spans="1:10">
      <c r="B9">
        <v>2</v>
      </c>
      <c r="C9" t="s">
        <v>2</v>
      </c>
      <c r="H9">
        <v>1</v>
      </c>
      <c r="I9" t="s">
        <v>53</v>
      </c>
    </row>
    <row r="10" spans="1:10">
      <c r="B10">
        <v>2</v>
      </c>
      <c r="C10" t="s">
        <v>3</v>
      </c>
      <c r="H10">
        <v>2</v>
      </c>
      <c r="I10" t="s">
        <v>54</v>
      </c>
    </row>
    <row r="11" spans="1:10">
      <c r="B11">
        <v>2</v>
      </c>
      <c r="C11" t="s">
        <v>4</v>
      </c>
    </row>
    <row r="12" spans="1:10">
      <c r="B12">
        <v>2</v>
      </c>
      <c r="C12" t="s">
        <v>5</v>
      </c>
    </row>
    <row r="13" spans="1:10">
      <c r="B13">
        <v>2</v>
      </c>
      <c r="C13" t="s">
        <v>6</v>
      </c>
    </row>
    <row r="14" spans="1:10">
      <c r="B14">
        <v>2</v>
      </c>
      <c r="C14" t="s">
        <v>7</v>
      </c>
    </row>
    <row r="15" spans="1:10">
      <c r="B15">
        <v>1</v>
      </c>
      <c r="C15" t="s">
        <v>8</v>
      </c>
    </row>
    <row r="16" spans="1:10">
      <c r="B16">
        <v>1</v>
      </c>
      <c r="C16" t="s">
        <v>9</v>
      </c>
    </row>
    <row r="17" spans="2:3">
      <c r="B17">
        <v>1</v>
      </c>
      <c r="C17" t="s">
        <v>10</v>
      </c>
    </row>
    <row r="18" spans="2:3">
      <c r="B18">
        <v>2</v>
      </c>
      <c r="C18" t="s">
        <v>11</v>
      </c>
    </row>
    <row r="19" spans="2:3">
      <c r="B19">
        <v>1</v>
      </c>
      <c r="C19" t="s">
        <v>12</v>
      </c>
    </row>
    <row r="20" spans="2:3">
      <c r="B20">
        <v>1</v>
      </c>
      <c r="C20" t="s">
        <v>13</v>
      </c>
    </row>
    <row r="21" spans="2:3">
      <c r="B21">
        <v>1</v>
      </c>
      <c r="C21" t="s">
        <v>14</v>
      </c>
    </row>
    <row r="22" spans="2:3">
      <c r="B22">
        <v>1</v>
      </c>
      <c r="C22" t="s">
        <v>15</v>
      </c>
    </row>
    <row r="23" spans="2:3">
      <c r="B23">
        <v>2</v>
      </c>
      <c r="C23" t="s">
        <v>16</v>
      </c>
    </row>
    <row r="24" spans="2:3">
      <c r="B24">
        <v>2</v>
      </c>
      <c r="C24" t="s">
        <v>17</v>
      </c>
    </row>
    <row r="25" spans="2:3">
      <c r="B25">
        <v>2</v>
      </c>
      <c r="C25" t="s">
        <v>18</v>
      </c>
    </row>
    <row r="26" spans="2:3">
      <c r="B26">
        <v>2</v>
      </c>
      <c r="C26" t="s">
        <v>19</v>
      </c>
    </row>
    <row r="27" spans="2:3">
      <c r="B27">
        <v>2</v>
      </c>
      <c r="C27" t="s">
        <v>20</v>
      </c>
    </row>
    <row r="28" spans="2:3">
      <c r="B28">
        <v>2</v>
      </c>
      <c r="C28" t="s">
        <v>21</v>
      </c>
    </row>
    <row r="29" spans="2:3">
      <c r="B29">
        <v>2</v>
      </c>
      <c r="C29" t="s">
        <v>22</v>
      </c>
    </row>
    <row r="30" spans="2:3">
      <c r="B30">
        <v>2</v>
      </c>
      <c r="C30" t="s">
        <v>23</v>
      </c>
    </row>
    <row r="31" spans="2:3">
      <c r="B31">
        <v>0</v>
      </c>
      <c r="C31" t="s">
        <v>24</v>
      </c>
    </row>
    <row r="32" spans="2:3">
      <c r="B32">
        <v>2</v>
      </c>
      <c r="C3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5790-FCED-4F1B-A968-7C9062D5254E}">
  <dimension ref="A1:AF115"/>
  <sheetViews>
    <sheetView tabSelected="1" topLeftCell="A105" zoomScaleNormal="100" workbookViewId="0">
      <selection activeCell="G109" sqref="G109"/>
    </sheetView>
  </sheetViews>
  <sheetFormatPr defaultRowHeight="14.5"/>
  <cols>
    <col min="1" max="1" width="33.7265625" customWidth="1"/>
    <col min="2" max="2" width="24" customWidth="1"/>
    <col min="3" max="3" width="19.90625" customWidth="1"/>
    <col min="4" max="4" width="15.90625" bestFit="1" customWidth="1"/>
    <col min="5" max="5" width="16.36328125" customWidth="1"/>
    <col min="6" max="6" width="17.7265625" customWidth="1"/>
    <col min="7" max="7" width="13.1796875" customWidth="1"/>
    <col min="8" max="18" width="11.1796875" bestFit="1" customWidth="1"/>
  </cols>
  <sheetData>
    <row r="1" spans="1:29" s="5" customFormat="1">
      <c r="A1" s="6" t="s">
        <v>158</v>
      </c>
      <c r="D1" s="46"/>
      <c r="E1" s="47"/>
      <c r="F1" s="48"/>
      <c r="G1" s="46"/>
      <c r="H1" s="47"/>
    </row>
    <row r="2" spans="1:29" ht="15" thickBot="1"/>
    <row r="3" spans="1:29">
      <c r="B3" s="9" t="s">
        <v>141</v>
      </c>
      <c r="E3" s="15" t="s">
        <v>70</v>
      </c>
      <c r="F3" s="16">
        <v>1.00248</v>
      </c>
      <c r="G3" s="17" t="s">
        <v>71</v>
      </c>
      <c r="I3" s="18" t="s">
        <v>72</v>
      </c>
      <c r="J3" s="19"/>
      <c r="K3" s="19"/>
      <c r="L3" s="19"/>
      <c r="M3" s="19"/>
      <c r="N3" s="17"/>
      <c r="P3" s="18" t="s">
        <v>73</v>
      </c>
      <c r="Q3" s="19"/>
      <c r="R3" s="17"/>
    </row>
    <row r="4" spans="1:29">
      <c r="B4" s="20" t="s">
        <v>74</v>
      </c>
      <c r="E4" s="21" t="s">
        <v>75</v>
      </c>
      <c r="F4" s="22">
        <v>1.02844</v>
      </c>
      <c r="G4" s="23" t="s">
        <v>76</v>
      </c>
      <c r="I4" s="24" t="s">
        <v>77</v>
      </c>
      <c r="N4" s="23"/>
      <c r="P4" s="24" t="s">
        <v>77</v>
      </c>
      <c r="Q4" s="25" t="s">
        <v>77</v>
      </c>
      <c r="R4" s="23"/>
      <c r="AA4" s="9">
        <v>2020</v>
      </c>
      <c r="AB4" t="s">
        <v>78</v>
      </c>
      <c r="AC4">
        <v>23.88</v>
      </c>
    </row>
    <row r="5" spans="1:29">
      <c r="B5" s="20" t="s">
        <v>79</v>
      </c>
      <c r="E5" s="21" t="s">
        <v>75</v>
      </c>
      <c r="F5" s="22">
        <v>1.1149</v>
      </c>
      <c r="G5" s="23" t="s">
        <v>80</v>
      </c>
      <c r="I5" s="21">
        <v>2024</v>
      </c>
      <c r="J5" s="26">
        <v>2.4E-2</v>
      </c>
      <c r="K5" s="26"/>
      <c r="L5" s="26" t="s">
        <v>81</v>
      </c>
      <c r="M5" s="27">
        <f>F6*(1+J5)</f>
        <v>1.2036096000000001</v>
      </c>
      <c r="N5" s="23" t="s">
        <v>82</v>
      </c>
      <c r="P5" s="21" t="s">
        <v>83</v>
      </c>
      <c r="Q5">
        <v>1.1198999999999999</v>
      </c>
      <c r="R5" s="23" t="s">
        <v>84</v>
      </c>
      <c r="AB5" t="s">
        <v>85</v>
      </c>
      <c r="AC5">
        <v>23.61</v>
      </c>
    </row>
    <row r="6" spans="1:29" ht="15" thickBot="1">
      <c r="B6" s="20" t="s">
        <v>86</v>
      </c>
      <c r="E6" s="28" t="s">
        <v>75</v>
      </c>
      <c r="F6" s="29">
        <v>1.1754</v>
      </c>
      <c r="G6" s="30" t="s">
        <v>87</v>
      </c>
      <c r="I6" s="21">
        <v>2025</v>
      </c>
      <c r="J6" s="26">
        <v>2.1999999999999999E-2</v>
      </c>
      <c r="K6" s="26"/>
      <c r="L6" s="26" t="s">
        <v>81</v>
      </c>
      <c r="M6" s="27">
        <f>M5*(1+J6)</f>
        <v>1.2300890112</v>
      </c>
      <c r="N6" s="23" t="s">
        <v>88</v>
      </c>
      <c r="P6" s="28" t="s">
        <v>89</v>
      </c>
      <c r="Q6" s="31">
        <f>1/1.1135</f>
        <v>0.89806915132465204</v>
      </c>
      <c r="R6" s="30" t="s">
        <v>90</v>
      </c>
      <c r="AB6" t="s">
        <v>91</v>
      </c>
      <c r="AC6">
        <v>17.68</v>
      </c>
    </row>
    <row r="7" spans="1:29" ht="15" thickBot="1">
      <c r="I7" s="28" t="s">
        <v>92</v>
      </c>
      <c r="J7" s="32">
        <v>0.02</v>
      </c>
      <c r="K7" s="32"/>
      <c r="L7" s="32" t="s">
        <v>81</v>
      </c>
      <c r="M7" s="33">
        <f>M6*(1+J7)^5</f>
        <v>1.3581176634931897</v>
      </c>
      <c r="N7" s="30" t="s">
        <v>93</v>
      </c>
      <c r="AB7" t="s">
        <v>94</v>
      </c>
      <c r="AC7">
        <v>19.57</v>
      </c>
    </row>
    <row r="8" spans="1:29">
      <c r="B8" s="9" t="s">
        <v>140</v>
      </c>
      <c r="AB8" t="s">
        <v>95</v>
      </c>
      <c r="AC8">
        <v>21.4</v>
      </c>
    </row>
    <row r="9" spans="1:29">
      <c r="B9" s="20" t="s">
        <v>96</v>
      </c>
      <c r="AB9" t="s">
        <v>97</v>
      </c>
      <c r="AC9">
        <v>26.97</v>
      </c>
    </row>
    <row r="10" spans="1:29">
      <c r="B10" s="20" t="s">
        <v>98</v>
      </c>
      <c r="AB10" t="s">
        <v>99</v>
      </c>
      <c r="AC10">
        <v>26.28</v>
      </c>
    </row>
    <row r="11" spans="1:29">
      <c r="B11" s="20" t="s">
        <v>100</v>
      </c>
      <c r="AB11" t="s">
        <v>101</v>
      </c>
      <c r="AC11">
        <v>28.66</v>
      </c>
    </row>
    <row r="12" spans="1:29">
      <c r="AB12" t="s">
        <v>102</v>
      </c>
      <c r="AC12">
        <v>26.93</v>
      </c>
    </row>
    <row r="13" spans="1:29">
      <c r="B13" s="9" t="s">
        <v>139</v>
      </c>
      <c r="AB13" t="s">
        <v>104</v>
      </c>
      <c r="AC13">
        <v>23.71</v>
      </c>
    </row>
    <row r="14" spans="1:29">
      <c r="V14">
        <v>1.182841</v>
      </c>
      <c r="AB14" t="s">
        <v>105</v>
      </c>
      <c r="AC14">
        <v>29.14</v>
      </c>
    </row>
    <row r="15" spans="1:29">
      <c r="G15" s="1" t="s">
        <v>106</v>
      </c>
      <c r="AB15" t="s">
        <v>107</v>
      </c>
      <c r="AC15">
        <v>32.72</v>
      </c>
    </row>
    <row r="16" spans="1:29">
      <c r="G16" t="s">
        <v>108</v>
      </c>
      <c r="I16" t="s">
        <v>109</v>
      </c>
      <c r="K16" t="s">
        <v>110</v>
      </c>
      <c r="M16" t="s">
        <v>111</v>
      </c>
      <c r="O16" t="s">
        <v>112</v>
      </c>
      <c r="Q16" t="s">
        <v>113</v>
      </c>
      <c r="S16" t="s">
        <v>114</v>
      </c>
      <c r="U16" s="34" t="s">
        <v>115</v>
      </c>
      <c r="AA16" s="9">
        <v>2021</v>
      </c>
      <c r="AB16" t="s">
        <v>78</v>
      </c>
      <c r="AC16">
        <v>32.950000000000003</v>
      </c>
    </row>
    <row r="17" spans="4:29">
      <c r="D17" s="35" t="s">
        <v>116</v>
      </c>
      <c r="G17" t="s">
        <v>117</v>
      </c>
      <c r="H17" t="s">
        <v>118</v>
      </c>
      <c r="I17" t="s">
        <v>117</v>
      </c>
      <c r="J17" t="s">
        <v>118</v>
      </c>
      <c r="K17" t="s">
        <v>117</v>
      </c>
      <c r="L17" t="s">
        <v>118</v>
      </c>
      <c r="M17" t="s">
        <v>117</v>
      </c>
      <c r="N17" t="s">
        <v>118</v>
      </c>
      <c r="O17" t="s">
        <v>117</v>
      </c>
      <c r="P17" t="s">
        <v>118</v>
      </c>
      <c r="Q17" t="s">
        <v>117</v>
      </c>
      <c r="R17" t="s">
        <v>118</v>
      </c>
      <c r="S17" t="s">
        <v>117</v>
      </c>
      <c r="T17" t="s">
        <v>118</v>
      </c>
      <c r="U17" s="34"/>
      <c r="AB17" t="s">
        <v>85</v>
      </c>
      <c r="AC17">
        <v>37.28</v>
      </c>
    </row>
    <row r="18" spans="4:29">
      <c r="G18">
        <v>2025</v>
      </c>
      <c r="H18">
        <v>56</v>
      </c>
      <c r="I18">
        <v>2025</v>
      </c>
      <c r="J18">
        <v>76</v>
      </c>
      <c r="K18">
        <v>2025</v>
      </c>
      <c r="L18">
        <v>77.58</v>
      </c>
      <c r="M18">
        <v>2025</v>
      </c>
      <c r="N18">
        <v>85</v>
      </c>
      <c r="O18">
        <v>2025</v>
      </c>
      <c r="P18">
        <v>105.75</v>
      </c>
      <c r="Q18">
        <v>2025</v>
      </c>
      <c r="R18">
        <f>94*V14</f>
        <v>111.187054</v>
      </c>
      <c r="S18">
        <v>2025</v>
      </c>
      <c r="T18">
        <f>AVERAGE(H18,J18,L18,N18,P18,R18)</f>
        <v>85.252842333333334</v>
      </c>
      <c r="U18" s="34"/>
      <c r="V18" s="36"/>
      <c r="AB18" t="s">
        <v>91</v>
      </c>
      <c r="AC18">
        <v>42.55</v>
      </c>
    </row>
    <row r="19" spans="4:29">
      <c r="G19">
        <v>2026</v>
      </c>
      <c r="H19">
        <v>73</v>
      </c>
      <c r="I19">
        <v>2026</v>
      </c>
      <c r="J19">
        <v>84</v>
      </c>
      <c r="K19">
        <v>2026</v>
      </c>
      <c r="L19">
        <v>81.08</v>
      </c>
      <c r="M19">
        <v>2026</v>
      </c>
      <c r="N19">
        <f>N$18+(N$23-N$18)*(M19-M$18)/(M$23-M$18)</f>
        <v>97.8</v>
      </c>
      <c r="O19">
        <v>2026</v>
      </c>
      <c r="P19">
        <v>118.53</v>
      </c>
      <c r="Q19">
        <v>2026</v>
      </c>
      <c r="R19">
        <f>99*V14</f>
        <v>117.101259</v>
      </c>
      <c r="S19">
        <v>2026</v>
      </c>
      <c r="T19">
        <f t="shared" ref="T19:T23" si="0">AVERAGE(H19,J19,L19,N19,P19,R19)</f>
        <v>95.251876499999995</v>
      </c>
      <c r="U19" s="37">
        <f>(T19-T18)/T18</f>
        <v>0.11728681288503034</v>
      </c>
      <c r="V19" s="36"/>
      <c r="AB19" t="s">
        <v>94</v>
      </c>
      <c r="AC19">
        <v>48.84</v>
      </c>
    </row>
    <row r="20" spans="4:29">
      <c r="G20">
        <v>2027</v>
      </c>
      <c r="H20">
        <v>92</v>
      </c>
      <c r="I20">
        <v>2027</v>
      </c>
      <c r="J20">
        <v>96</v>
      </c>
      <c r="K20">
        <v>2027</v>
      </c>
      <c r="L20">
        <v>84.29</v>
      </c>
      <c r="M20">
        <v>2027</v>
      </c>
      <c r="N20">
        <f>N$18+(N$23-N$18)*(M20-M$18)/(M$23-M$18)</f>
        <v>110.6</v>
      </c>
      <c r="O20">
        <v>2027</v>
      </c>
      <c r="P20">
        <v>122.07</v>
      </c>
      <c r="Q20">
        <v>2027</v>
      </c>
      <c r="R20">
        <f>104*V14</f>
        <v>123.01546400000001</v>
      </c>
      <c r="S20">
        <v>2027</v>
      </c>
      <c r="T20">
        <f t="shared" si="0"/>
        <v>104.66257733333333</v>
      </c>
      <c r="U20" s="37">
        <f t="shared" ref="U20:U23" si="1">(T20-T19)/T19</f>
        <v>9.8798062349284399E-2</v>
      </c>
      <c r="V20" s="36"/>
      <c r="AB20" t="s">
        <v>95</v>
      </c>
      <c r="AC20">
        <v>51.7</v>
      </c>
    </row>
    <row r="21" spans="4:29">
      <c r="G21">
        <v>2028</v>
      </c>
      <c r="H21">
        <v>113</v>
      </c>
      <c r="I21">
        <v>2028</v>
      </c>
      <c r="J21">
        <v>106</v>
      </c>
      <c r="K21">
        <v>2028</v>
      </c>
      <c r="L21">
        <v>85.51</v>
      </c>
      <c r="M21">
        <v>2028</v>
      </c>
      <c r="N21">
        <f>N$18+(N$23-N$18)*(M21-M$18)/(M$23-M$18)</f>
        <v>123.4</v>
      </c>
      <c r="O21">
        <v>2028</v>
      </c>
      <c r="P21">
        <v>123.57</v>
      </c>
      <c r="Q21">
        <v>2028</v>
      </c>
      <c r="R21">
        <f>109*V14</f>
        <v>128.92966899999999</v>
      </c>
      <c r="S21">
        <v>2028</v>
      </c>
      <c r="T21">
        <f t="shared" si="0"/>
        <v>113.4016115</v>
      </c>
      <c r="U21" s="37">
        <f t="shared" si="1"/>
        <v>8.3497219248043777E-2</v>
      </c>
      <c r="V21" s="36"/>
      <c r="AB21" t="s">
        <v>97</v>
      </c>
      <c r="AC21">
        <v>56.37</v>
      </c>
    </row>
    <row r="22" spans="4:29">
      <c r="G22">
        <v>2029</v>
      </c>
      <c r="H22">
        <v>136</v>
      </c>
      <c r="I22">
        <v>2029</v>
      </c>
      <c r="J22">
        <v>116</v>
      </c>
      <c r="K22">
        <v>2029</v>
      </c>
      <c r="L22">
        <v>82.93</v>
      </c>
      <c r="M22">
        <v>2029</v>
      </c>
      <c r="N22">
        <f>N$18+(N$23-N$18)*(M22-M$18)/(M$23-M$18)</f>
        <v>136.19999999999999</v>
      </c>
      <c r="O22">
        <v>2029</v>
      </c>
      <c r="P22">
        <v>131.68</v>
      </c>
      <c r="Q22">
        <v>2029</v>
      </c>
      <c r="R22">
        <f>114*V14</f>
        <v>134.843874</v>
      </c>
      <c r="S22">
        <v>2029</v>
      </c>
      <c r="T22">
        <f t="shared" si="0"/>
        <v>122.94231233333333</v>
      </c>
      <c r="U22" s="37">
        <f t="shared" si="1"/>
        <v>8.4131968736029225E-2</v>
      </c>
      <c r="V22" s="36"/>
      <c r="AB22" t="s">
        <v>99</v>
      </c>
      <c r="AC22">
        <v>53.33</v>
      </c>
    </row>
    <row r="23" spans="4:29">
      <c r="G23">
        <v>2030</v>
      </c>
      <c r="H23">
        <v>160</v>
      </c>
      <c r="I23">
        <v>2030</v>
      </c>
      <c r="J23">
        <v>127</v>
      </c>
      <c r="K23">
        <v>2030</v>
      </c>
      <c r="L23">
        <v>83.54</v>
      </c>
      <c r="M23">
        <v>2030</v>
      </c>
      <c r="N23">
        <v>149</v>
      </c>
      <c r="O23">
        <v>2030</v>
      </c>
      <c r="P23">
        <v>147.22</v>
      </c>
      <c r="Q23">
        <v>2030</v>
      </c>
      <c r="R23">
        <f>120*V14</f>
        <v>141.94092000000001</v>
      </c>
      <c r="S23">
        <v>2030</v>
      </c>
      <c r="T23">
        <f t="shared" si="0"/>
        <v>134.78348666666668</v>
      </c>
      <c r="U23" s="37">
        <f t="shared" si="1"/>
        <v>9.6314882228897572E-2</v>
      </c>
      <c r="V23" s="36"/>
      <c r="AB23" t="s">
        <v>101</v>
      </c>
      <c r="AC23">
        <v>60.76</v>
      </c>
    </row>
    <row r="24" spans="4:29">
      <c r="AB24" t="s">
        <v>102</v>
      </c>
      <c r="AC24">
        <v>61.74</v>
      </c>
    </row>
    <row r="25" spans="4:29">
      <c r="AB25" t="s">
        <v>104</v>
      </c>
      <c r="AC25">
        <v>58.71</v>
      </c>
    </row>
    <row r="26" spans="4:29">
      <c r="AB26" t="s">
        <v>105</v>
      </c>
      <c r="AC26">
        <v>75.37</v>
      </c>
    </row>
    <row r="27" spans="4:29">
      <c r="AB27" t="s">
        <v>107</v>
      </c>
      <c r="AC27">
        <v>80.650000000000006</v>
      </c>
    </row>
    <row r="34" spans="1:32">
      <c r="B34" t="s">
        <v>119</v>
      </c>
      <c r="C34" t="s">
        <v>142</v>
      </c>
      <c r="D34" t="s">
        <v>120</v>
      </c>
      <c r="F34" t="s">
        <v>121</v>
      </c>
      <c r="G34" t="s">
        <v>122</v>
      </c>
      <c r="H34" t="s">
        <v>123</v>
      </c>
    </row>
    <row r="35" spans="1:32">
      <c r="B35">
        <v>2020</v>
      </c>
      <c r="C35" s="22">
        <f>AVERAGE(AC4:AC15)</f>
        <v>25.045833333333331</v>
      </c>
      <c r="D35" s="38">
        <f>C35/F3</f>
        <v>24.983873327481177</v>
      </c>
    </row>
    <row r="36" spans="1:32">
      <c r="B36">
        <v>2021</v>
      </c>
      <c r="C36" s="22">
        <f>AVERAGE(AC16:AC27)</f>
        <v>55.020833333333321</v>
      </c>
      <c r="D36" s="38">
        <f>C36/F4</f>
        <v>53.499312875163668</v>
      </c>
      <c r="E36" s="39">
        <f>D36/MAX(D$38:D$45)</f>
        <v>0.47413816765015843</v>
      </c>
      <c r="F36" s="22" cm="1">
        <f t="array" ref="F36:F45">TRANSPOSE(C55:L55)</f>
        <v>35</v>
      </c>
      <c r="G36" s="38">
        <f t="shared" ref="G36:G45" si="2">D36-F36</f>
        <v>18.499312875163668</v>
      </c>
      <c r="H36" s="39">
        <f t="shared" ref="H36:H37" si="3">G36/MAX(G$38:G$45)</f>
        <v>0.29441162802348897</v>
      </c>
    </row>
    <row r="37" spans="1:32">
      <c r="B37">
        <v>2022</v>
      </c>
      <c r="C37" s="9">
        <v>78.91</v>
      </c>
      <c r="D37" s="38">
        <f>C37/F5</f>
        <v>70.777648219571262</v>
      </c>
      <c r="E37" s="39">
        <f t="shared" ref="E37:E45" si="4">D37/MAX(D$38:D$45)</f>
        <v>0.62726757847751802</v>
      </c>
      <c r="F37" s="22">
        <v>35</v>
      </c>
      <c r="G37" s="38">
        <f t="shared" si="2"/>
        <v>35.777648219571262</v>
      </c>
      <c r="H37" s="39">
        <f t="shared" si="3"/>
        <v>0.56939172445249353</v>
      </c>
    </row>
    <row r="38" spans="1:32">
      <c r="B38">
        <v>2023</v>
      </c>
      <c r="C38">
        <v>86.17</v>
      </c>
      <c r="D38" s="38">
        <f>C38/F6</f>
        <v>73.311213204015658</v>
      </c>
      <c r="E38" s="39">
        <f t="shared" si="4"/>
        <v>0.64972132217606071</v>
      </c>
      <c r="F38" s="22">
        <v>35</v>
      </c>
      <c r="G38" s="38">
        <f t="shared" si="2"/>
        <v>38.311213204015658</v>
      </c>
      <c r="H38" s="39">
        <f>G38/MAX(G$38:G$45)</f>
        <v>0.60971273511959811</v>
      </c>
    </row>
    <row r="39" spans="1:32">
      <c r="B39">
        <v>2024</v>
      </c>
      <c r="C39">
        <v>74.11</v>
      </c>
      <c r="D39" s="38">
        <f>C39/M5</f>
        <v>61.573121384209628</v>
      </c>
      <c r="E39" s="39">
        <f t="shared" si="4"/>
        <v>0.5456923721194733</v>
      </c>
      <c r="F39" s="22">
        <v>35</v>
      </c>
      <c r="G39" s="38">
        <f t="shared" si="2"/>
        <v>26.573121384209628</v>
      </c>
      <c r="H39" s="39">
        <f t="shared" ref="H39:H45" si="5">G39/MAX(G$38:G$45)</f>
        <v>0.42290413601763194</v>
      </c>
    </row>
    <row r="40" spans="1:32">
      <c r="B40">
        <v>2025</v>
      </c>
      <c r="C40">
        <v>83.31</v>
      </c>
      <c r="D40" s="38">
        <f>C40/M6</f>
        <v>67.726806142856148</v>
      </c>
      <c r="E40" s="39">
        <f t="shared" si="4"/>
        <v>0.60022946164377389</v>
      </c>
      <c r="F40" s="22">
        <v>35</v>
      </c>
      <c r="G40" s="38">
        <f t="shared" si="2"/>
        <v>32.726806142856148</v>
      </c>
      <c r="H40" s="39">
        <f t="shared" si="5"/>
        <v>0.52083838689290529</v>
      </c>
    </row>
    <row r="41" spans="1:32">
      <c r="B41">
        <v>2026</v>
      </c>
      <c r="C41">
        <v>100.13</v>
      </c>
      <c r="D41" s="38">
        <f>C41/(M6+(M7-M6)/5)</f>
        <v>79.740717770099934</v>
      </c>
      <c r="E41" s="39">
        <f t="shared" si="4"/>
        <v>0.70670286735917154</v>
      </c>
      <c r="F41" s="22">
        <v>38</v>
      </c>
      <c r="G41" s="38">
        <f t="shared" si="2"/>
        <v>41.740717770099934</v>
      </c>
      <c r="H41" s="39">
        <f t="shared" si="5"/>
        <v>0.66429238515462286</v>
      </c>
    </row>
    <row r="42" spans="1:32">
      <c r="B42">
        <v>2027</v>
      </c>
      <c r="D42" s="38">
        <f>D41*(1+U20)</f>
        <v>87.618946176126954</v>
      </c>
      <c r="E42" s="39">
        <f t="shared" si="4"/>
        <v>0.77652374131094104</v>
      </c>
      <c r="F42" s="22">
        <v>41</v>
      </c>
      <c r="G42" s="38">
        <f t="shared" si="2"/>
        <v>46.618946176126954</v>
      </c>
      <c r="H42" s="39">
        <f t="shared" si="5"/>
        <v>0.7419280885226669</v>
      </c>
    </row>
    <row r="43" spans="1:32">
      <c r="B43">
        <v>2028</v>
      </c>
      <c r="D43" s="38">
        <f>D42*(1+U21)</f>
        <v>94.934884535277575</v>
      </c>
      <c r="E43" s="39">
        <f t="shared" si="4"/>
        <v>0.84136131439049189</v>
      </c>
      <c r="F43" s="22">
        <v>44</v>
      </c>
      <c r="G43" s="38">
        <f t="shared" si="2"/>
        <v>50.934884535277575</v>
      </c>
      <c r="H43" s="39">
        <f t="shared" si="5"/>
        <v>0.81061509583700309</v>
      </c>
    </row>
    <row r="44" spans="1:32">
      <c r="B44">
        <v>2029</v>
      </c>
      <c r="D44" s="38">
        <f>D43*(1+U22)</f>
        <v>102.92194327295809</v>
      </c>
      <c r="E44" s="39">
        <f t="shared" si="4"/>
        <v>0.91214669818849725</v>
      </c>
      <c r="F44" s="22">
        <v>47</v>
      </c>
      <c r="G44" s="38">
        <f t="shared" si="2"/>
        <v>55.921943272958089</v>
      </c>
      <c r="H44" s="39">
        <f t="shared" si="5"/>
        <v>0.88998280489286152</v>
      </c>
    </row>
    <row r="45" spans="1:32">
      <c r="B45">
        <v>2030</v>
      </c>
      <c r="D45" s="38">
        <f>D44*(1+U23)</f>
        <v>112.83485811806231</v>
      </c>
      <c r="E45" s="39">
        <f t="shared" si="4"/>
        <v>1</v>
      </c>
      <c r="F45" s="22">
        <v>50</v>
      </c>
      <c r="G45" s="38">
        <f t="shared" si="2"/>
        <v>62.834858118062314</v>
      </c>
      <c r="H45" s="39">
        <f t="shared" si="5"/>
        <v>1</v>
      </c>
    </row>
    <row r="46" spans="1:32">
      <c r="D46" s="38"/>
      <c r="E46" s="39"/>
      <c r="F46" s="22"/>
      <c r="G46" s="38"/>
      <c r="H46" s="39"/>
    </row>
    <row r="47" spans="1:32">
      <c r="A47" t="s">
        <v>126</v>
      </c>
      <c r="B47">
        <v>2020</v>
      </c>
      <c r="C47">
        <v>2021</v>
      </c>
      <c r="D47">
        <v>2022</v>
      </c>
      <c r="E47">
        <v>2023</v>
      </c>
      <c r="F47">
        <v>2024</v>
      </c>
      <c r="G47">
        <v>2025</v>
      </c>
      <c r="H47">
        <v>2026</v>
      </c>
      <c r="I47">
        <v>2027</v>
      </c>
      <c r="J47">
        <v>2028</v>
      </c>
      <c r="K47">
        <v>2029</v>
      </c>
      <c r="L47">
        <v>2030</v>
      </c>
      <c r="M47">
        <v>2031</v>
      </c>
      <c r="N47">
        <v>2032</v>
      </c>
      <c r="O47">
        <v>2033</v>
      </c>
      <c r="P47">
        <v>2034</v>
      </c>
      <c r="Q47">
        <v>2035</v>
      </c>
      <c r="R47">
        <v>2036</v>
      </c>
      <c r="S47">
        <v>2037</v>
      </c>
      <c r="T47">
        <v>2038</v>
      </c>
      <c r="U47">
        <v>2039</v>
      </c>
      <c r="V47">
        <v>2040</v>
      </c>
      <c r="W47">
        <v>2041</v>
      </c>
      <c r="X47">
        <v>2042</v>
      </c>
      <c r="Y47">
        <v>2043</v>
      </c>
      <c r="Z47">
        <v>2044</v>
      </c>
      <c r="AA47">
        <v>2045</v>
      </c>
      <c r="AB47">
        <v>2046</v>
      </c>
      <c r="AC47">
        <v>2047</v>
      </c>
      <c r="AD47">
        <v>2048</v>
      </c>
      <c r="AE47">
        <v>2049</v>
      </c>
      <c r="AF47">
        <v>2050</v>
      </c>
    </row>
    <row r="48" spans="1:32">
      <c r="A48" t="s">
        <v>178</v>
      </c>
      <c r="B48" s="38">
        <f>D35</f>
        <v>24.983873327481177</v>
      </c>
      <c r="C48" s="38">
        <f>D36</f>
        <v>53.499312875163668</v>
      </c>
      <c r="D48" s="45" cm="1">
        <f t="array" ref="D48:L48">TRANSPOSE(D37:D45)</f>
        <v>70.777648219571262</v>
      </c>
      <c r="E48" s="45">
        <v>73.311213204015658</v>
      </c>
      <c r="F48" s="45">
        <v>61.573121384209628</v>
      </c>
      <c r="G48" s="45">
        <v>67.726806142856148</v>
      </c>
      <c r="H48" s="45">
        <v>79.740717770099934</v>
      </c>
      <c r="I48" s="45">
        <v>87.618946176126954</v>
      </c>
      <c r="J48" s="45">
        <v>94.934884535277575</v>
      </c>
      <c r="K48" s="45">
        <v>102.92194327295809</v>
      </c>
      <c r="L48" s="45">
        <v>112.83485811806231</v>
      </c>
      <c r="M48" s="45">
        <f t="shared" ref="M48:AF48" si="6">M55+$G45</f>
        <v>114.83485811806231</v>
      </c>
      <c r="N48" s="45">
        <f t="shared" si="6"/>
        <v>116.83485811806231</v>
      </c>
      <c r="O48" s="45">
        <f t="shared" si="6"/>
        <v>118.83485811806231</v>
      </c>
      <c r="P48" s="45">
        <f t="shared" si="6"/>
        <v>120.83485811806231</v>
      </c>
      <c r="Q48" s="45">
        <f t="shared" si="6"/>
        <v>122.83485811806231</v>
      </c>
      <c r="R48" s="45">
        <f t="shared" si="6"/>
        <v>124.83485811806231</v>
      </c>
      <c r="S48" s="45">
        <f t="shared" si="6"/>
        <v>126.83485811806231</v>
      </c>
      <c r="T48" s="45">
        <f t="shared" si="6"/>
        <v>128.8348581180623</v>
      </c>
      <c r="U48" s="45">
        <f t="shared" si="6"/>
        <v>130.8348581180623</v>
      </c>
      <c r="V48" s="45">
        <f t="shared" si="6"/>
        <v>132.8348581180623</v>
      </c>
      <c r="W48" s="45">
        <f t="shared" si="6"/>
        <v>134.8348581180623</v>
      </c>
      <c r="X48" s="45">
        <f t="shared" si="6"/>
        <v>136.8348581180623</v>
      </c>
      <c r="Y48" s="45">
        <f t="shared" si="6"/>
        <v>138.8348581180623</v>
      </c>
      <c r="Z48" s="45">
        <f t="shared" si="6"/>
        <v>140.8348581180623</v>
      </c>
      <c r="AA48" s="45">
        <f t="shared" si="6"/>
        <v>142.8348581180623</v>
      </c>
      <c r="AB48" s="45">
        <f t="shared" si="6"/>
        <v>144.8348581180623</v>
      </c>
      <c r="AC48" s="45">
        <f t="shared" si="6"/>
        <v>146.8348581180623</v>
      </c>
      <c r="AD48" s="45">
        <f t="shared" si="6"/>
        <v>148.8348581180623</v>
      </c>
      <c r="AE48" s="45">
        <f t="shared" si="6"/>
        <v>150.8348581180623</v>
      </c>
      <c r="AF48" s="45">
        <f t="shared" si="6"/>
        <v>152.8348581180623</v>
      </c>
    </row>
    <row r="49" spans="1:32">
      <c r="A49" t="s">
        <v>179</v>
      </c>
      <c r="B49" s="43">
        <f>B48*About!$B51*About!$B50</f>
        <v>29.652512203379324</v>
      </c>
      <c r="C49" s="43">
        <f>C48*About!$B51*About!$B50</f>
        <v>63.496520619892848</v>
      </c>
      <c r="D49" s="43">
        <f>D48*About!$B51*About!$B50</f>
        <v>84.003591038416303</v>
      </c>
      <c r="E49" s="43">
        <f>E48*About!$B51*About!$B50</f>
        <v>87.010593420895404</v>
      </c>
      <c r="F49" s="43">
        <f>F48*About!$B51*About!$B50</f>
        <v>73.079050206243807</v>
      </c>
      <c r="G49" s="43">
        <f>G48*About!$B51*About!$B50</f>
        <v>80.382650012795978</v>
      </c>
      <c r="H49" s="43">
        <f>H48*About!$B51*About!$B50</f>
        <v>94.641554405547438</v>
      </c>
      <c r="I49" s="43">
        <f>I48*About!$B51*About!$B50</f>
        <v>103.9919565985399</v>
      </c>
      <c r="J49" s="43">
        <f>J48*About!$B51*About!$B50</f>
        <v>112.67499579868122</v>
      </c>
      <c r="K49" s="43">
        <f>K48*About!$B51*About!$B50</f>
        <v>122.15456502254808</v>
      </c>
      <c r="L49" s="43">
        <f>L48*About!$B51*About!$B50</f>
        <v>133.91986756641703</v>
      </c>
      <c r="M49" s="43">
        <f>M48*About!$B51*About!$B50</f>
        <v>136.2935997587559</v>
      </c>
      <c r="N49" s="43">
        <f>N48*About!$B51*About!$B50</f>
        <v>138.66733195109475</v>
      </c>
      <c r="O49" s="43">
        <f>O48*About!$B51*About!$B50</f>
        <v>141.04106414343363</v>
      </c>
      <c r="P49" s="43">
        <f>P48*About!$B51*About!$B50</f>
        <v>143.41479633577254</v>
      </c>
      <c r="Q49" s="43">
        <f>Q48*About!$B51*About!$B50</f>
        <v>145.78852852811141</v>
      </c>
      <c r="R49" s="43">
        <f>R48*About!$B51*About!$B50</f>
        <v>148.16226072045026</v>
      </c>
      <c r="S49" s="43">
        <f>S48*About!$B51*About!$B50</f>
        <v>150.53599291278914</v>
      </c>
      <c r="T49" s="43">
        <f>T48*About!$B51*About!$B50</f>
        <v>152.90972510512802</v>
      </c>
      <c r="U49" s="43">
        <f>U48*About!$B51*About!$B50</f>
        <v>155.2834572974669</v>
      </c>
      <c r="V49" s="43">
        <f>V48*About!$B51*About!$B50</f>
        <v>157.65718948980575</v>
      </c>
      <c r="W49" s="43">
        <f>W48*About!$B51*About!$B50</f>
        <v>160.03092168214462</v>
      </c>
      <c r="X49" s="43">
        <f>X48*About!$B51*About!$B50</f>
        <v>162.4046538744835</v>
      </c>
      <c r="Y49" s="43">
        <f>Y48*About!$B51*About!$B50</f>
        <v>164.77838606682241</v>
      </c>
      <c r="Z49" s="43">
        <f>Z48*About!$B51*About!$B50</f>
        <v>167.15211825916126</v>
      </c>
      <c r="AA49" s="43">
        <f>AA48*About!$B51*About!$B50</f>
        <v>169.52585045150013</v>
      </c>
      <c r="AB49" s="43">
        <f>AB48*About!$B51*About!$B50</f>
        <v>171.89958264383901</v>
      </c>
      <c r="AC49" s="43">
        <f>AC48*About!$B51*About!$B50</f>
        <v>174.27331483617789</v>
      </c>
      <c r="AD49" s="43">
        <f>AD48*About!$B51*About!$B50</f>
        <v>176.64704702851677</v>
      </c>
      <c r="AE49" s="43">
        <f>AE48*About!$B51*About!$B50</f>
        <v>179.02077922085564</v>
      </c>
      <c r="AF49" s="43">
        <f>AF48*About!$B51*About!$B50</f>
        <v>181.39451141319449</v>
      </c>
    </row>
    <row r="50" spans="1:32">
      <c r="A50" t="s">
        <v>180</v>
      </c>
      <c r="B50" s="38">
        <f>B48*$F6</f>
        <v>29.366044709121375</v>
      </c>
      <c r="C50" s="38">
        <f t="shared" ref="C50:AF50" si="7">C48*$F6</f>
        <v>62.883092353467376</v>
      </c>
      <c r="D50" s="38">
        <f t="shared" si="7"/>
        <v>83.192047717284055</v>
      </c>
      <c r="E50" s="38">
        <f t="shared" si="7"/>
        <v>86.17</v>
      </c>
      <c r="F50" s="38">
        <f t="shared" si="7"/>
        <v>72.373046875</v>
      </c>
      <c r="G50" s="38">
        <f t="shared" si="7"/>
        <v>79.606087940313117</v>
      </c>
      <c r="H50" s="38">
        <f t="shared" si="7"/>
        <v>93.727239666975464</v>
      </c>
      <c r="I50" s="38">
        <f t="shared" si="7"/>
        <v>102.98730933541962</v>
      </c>
      <c r="J50" s="38">
        <f t="shared" si="7"/>
        <v>111.58646328276527</v>
      </c>
      <c r="K50" s="38">
        <f t="shared" si="7"/>
        <v>120.97445212303494</v>
      </c>
      <c r="L50" s="38">
        <f t="shared" si="7"/>
        <v>132.62609223197043</v>
      </c>
      <c r="M50" s="38">
        <f t="shared" si="7"/>
        <v>134.97689223197045</v>
      </c>
      <c r="N50" s="38">
        <f t="shared" si="7"/>
        <v>137.32769223197045</v>
      </c>
      <c r="O50" s="38">
        <f t="shared" si="7"/>
        <v>139.67849223197044</v>
      </c>
      <c r="P50" s="38">
        <f t="shared" si="7"/>
        <v>142.02929223197043</v>
      </c>
      <c r="Q50" s="38">
        <f t="shared" si="7"/>
        <v>144.38009223197045</v>
      </c>
      <c r="R50" s="38">
        <f t="shared" si="7"/>
        <v>146.73089223197044</v>
      </c>
      <c r="S50" s="38">
        <f t="shared" si="7"/>
        <v>149.08169223197044</v>
      </c>
      <c r="T50" s="38">
        <f t="shared" si="7"/>
        <v>151.43249223197043</v>
      </c>
      <c r="U50" s="38">
        <f t="shared" si="7"/>
        <v>153.78329223197042</v>
      </c>
      <c r="V50" s="38">
        <f t="shared" si="7"/>
        <v>156.13409223197041</v>
      </c>
      <c r="W50" s="38">
        <f t="shared" si="7"/>
        <v>158.48489223197043</v>
      </c>
      <c r="X50" s="38">
        <f t="shared" si="7"/>
        <v>160.83569223197043</v>
      </c>
      <c r="Y50" s="38">
        <f t="shared" si="7"/>
        <v>163.18649223197042</v>
      </c>
      <c r="Z50" s="38">
        <f t="shared" si="7"/>
        <v>165.53729223197044</v>
      </c>
      <c r="AA50" s="38">
        <f t="shared" si="7"/>
        <v>167.88809223197043</v>
      </c>
      <c r="AB50" s="38">
        <f t="shared" si="7"/>
        <v>170.23889223197042</v>
      </c>
      <c r="AC50" s="38">
        <f t="shared" si="7"/>
        <v>172.58969223197042</v>
      </c>
      <c r="AD50" s="38">
        <f t="shared" si="7"/>
        <v>174.94049223197044</v>
      </c>
      <c r="AE50" s="38">
        <f t="shared" si="7"/>
        <v>177.29129223197043</v>
      </c>
      <c r="AF50" s="38">
        <f t="shared" si="7"/>
        <v>179.64209223197042</v>
      </c>
    </row>
    <row r="51" spans="1:32" s="5" customFormat="1">
      <c r="A51" s="6" t="s">
        <v>153</v>
      </c>
      <c r="D51" s="46"/>
      <c r="E51" s="47"/>
      <c r="F51" s="48"/>
      <c r="G51" s="46"/>
      <c r="H51" s="47"/>
    </row>
    <row r="52" spans="1:32">
      <c r="D52" s="38"/>
      <c r="E52" s="39"/>
      <c r="F52" s="22"/>
      <c r="G52" s="38"/>
      <c r="H52" s="39"/>
    </row>
    <row r="53" spans="1:32">
      <c r="C53" s="1" t="s">
        <v>124</v>
      </c>
      <c r="F53" s="38"/>
      <c r="G53" s="39"/>
      <c r="H53" s="22"/>
      <c r="I53" s="38"/>
      <c r="J53" s="39"/>
    </row>
    <row r="54" spans="1:32">
      <c r="B54">
        <v>2020</v>
      </c>
      <c r="C54">
        <v>2021</v>
      </c>
      <c r="D54">
        <v>2022</v>
      </c>
      <c r="E54">
        <v>2023</v>
      </c>
      <c r="F54">
        <v>2024</v>
      </c>
      <c r="G54">
        <v>2025</v>
      </c>
      <c r="H54">
        <v>2026</v>
      </c>
      <c r="I54">
        <v>2027</v>
      </c>
      <c r="J54">
        <v>2028</v>
      </c>
      <c r="K54">
        <v>2029</v>
      </c>
      <c r="L54">
        <v>2030</v>
      </c>
      <c r="M54">
        <v>2031</v>
      </c>
      <c r="N54">
        <v>2032</v>
      </c>
      <c r="O54">
        <v>2033</v>
      </c>
      <c r="P54">
        <v>2034</v>
      </c>
      <c r="Q54">
        <v>2035</v>
      </c>
      <c r="R54">
        <v>2036</v>
      </c>
      <c r="S54">
        <v>2037</v>
      </c>
      <c r="T54">
        <v>2038</v>
      </c>
      <c r="U54">
        <v>2039</v>
      </c>
      <c r="V54">
        <v>2040</v>
      </c>
      <c r="W54">
        <v>2041</v>
      </c>
      <c r="X54">
        <v>2042</v>
      </c>
      <c r="Y54">
        <v>2043</v>
      </c>
      <c r="Z54">
        <v>2044</v>
      </c>
      <c r="AA54">
        <v>2045</v>
      </c>
      <c r="AB54">
        <v>2046</v>
      </c>
      <c r="AC54">
        <v>2047</v>
      </c>
      <c r="AD54">
        <v>2048</v>
      </c>
      <c r="AE54">
        <v>2049</v>
      </c>
      <c r="AF54">
        <v>2050</v>
      </c>
    </row>
    <row r="55" spans="1:32">
      <c r="A55" s="1" t="s">
        <v>124</v>
      </c>
      <c r="B55" s="38">
        <f>D35</f>
        <v>24.983873327481177</v>
      </c>
      <c r="C55" s="38">
        <v>35</v>
      </c>
      <c r="D55" s="38">
        <v>35</v>
      </c>
      <c r="E55" s="38">
        <v>35</v>
      </c>
      <c r="F55" s="38">
        <v>35</v>
      </c>
      <c r="G55" s="38">
        <v>35</v>
      </c>
      <c r="H55" s="38">
        <v>38</v>
      </c>
      <c r="I55" s="38">
        <v>41</v>
      </c>
      <c r="J55" s="38">
        <v>44</v>
      </c>
      <c r="K55" s="38">
        <v>47</v>
      </c>
      <c r="L55" s="38">
        <v>50</v>
      </c>
      <c r="M55" s="38">
        <v>52</v>
      </c>
      <c r="N55" s="38">
        <v>54</v>
      </c>
      <c r="O55" s="38">
        <v>56</v>
      </c>
      <c r="P55" s="38">
        <v>58</v>
      </c>
      <c r="Q55" s="38">
        <v>60</v>
      </c>
      <c r="R55" s="38">
        <v>62</v>
      </c>
      <c r="S55" s="38">
        <v>64</v>
      </c>
      <c r="T55" s="38">
        <v>66</v>
      </c>
      <c r="U55" s="38">
        <v>68</v>
      </c>
      <c r="V55" s="38">
        <v>70</v>
      </c>
      <c r="W55" s="38">
        <v>72</v>
      </c>
      <c r="X55" s="38">
        <v>74</v>
      </c>
      <c r="Y55" s="38">
        <v>76</v>
      </c>
      <c r="Z55" s="38">
        <v>78</v>
      </c>
      <c r="AA55" s="38">
        <v>80</v>
      </c>
      <c r="AB55" s="38">
        <v>82</v>
      </c>
      <c r="AC55" s="38">
        <v>84</v>
      </c>
      <c r="AD55" s="38">
        <v>86</v>
      </c>
      <c r="AE55" s="38">
        <v>88</v>
      </c>
      <c r="AF55" s="38">
        <v>90</v>
      </c>
    </row>
    <row r="56" spans="1:32">
      <c r="A56" s="1" t="s">
        <v>176</v>
      </c>
      <c r="B56" s="38">
        <f>B55*$F6</f>
        <v>29.366044709121375</v>
      </c>
      <c r="C56" s="38">
        <f t="shared" ref="C56:AF56" si="8">C55*$F6</f>
        <v>41.139000000000003</v>
      </c>
      <c r="D56" s="38">
        <f t="shared" si="8"/>
        <v>41.139000000000003</v>
      </c>
      <c r="E56" s="38">
        <f t="shared" si="8"/>
        <v>41.139000000000003</v>
      </c>
      <c r="F56" s="38">
        <f t="shared" si="8"/>
        <v>41.139000000000003</v>
      </c>
      <c r="G56" s="38">
        <f t="shared" si="8"/>
        <v>41.139000000000003</v>
      </c>
      <c r="H56" s="38">
        <f t="shared" si="8"/>
        <v>44.665199999999999</v>
      </c>
      <c r="I56" s="38">
        <f t="shared" si="8"/>
        <v>48.191400000000002</v>
      </c>
      <c r="J56" s="38">
        <f t="shared" si="8"/>
        <v>51.717599999999997</v>
      </c>
      <c r="K56" s="38">
        <f t="shared" si="8"/>
        <v>55.2438</v>
      </c>
      <c r="L56" s="38">
        <f t="shared" si="8"/>
        <v>58.77</v>
      </c>
      <c r="M56" s="38">
        <f t="shared" si="8"/>
        <v>61.120800000000003</v>
      </c>
      <c r="N56" s="38">
        <f t="shared" si="8"/>
        <v>63.471600000000002</v>
      </c>
      <c r="O56" s="38">
        <f t="shared" si="8"/>
        <v>65.822400000000002</v>
      </c>
      <c r="P56" s="38">
        <f t="shared" si="8"/>
        <v>68.173199999999994</v>
      </c>
      <c r="Q56" s="38">
        <f t="shared" si="8"/>
        <v>70.524000000000001</v>
      </c>
      <c r="R56" s="38">
        <f t="shared" si="8"/>
        <v>72.874799999999993</v>
      </c>
      <c r="S56" s="38">
        <f t="shared" si="8"/>
        <v>75.2256</v>
      </c>
      <c r="T56" s="38">
        <f t="shared" si="8"/>
        <v>77.576400000000007</v>
      </c>
      <c r="U56" s="38">
        <f t="shared" si="8"/>
        <v>79.927199999999999</v>
      </c>
      <c r="V56" s="38">
        <f t="shared" si="8"/>
        <v>82.278000000000006</v>
      </c>
      <c r="W56" s="38">
        <f t="shared" si="8"/>
        <v>84.628799999999998</v>
      </c>
      <c r="X56" s="38">
        <f t="shared" si="8"/>
        <v>86.979600000000005</v>
      </c>
      <c r="Y56" s="38">
        <f t="shared" si="8"/>
        <v>89.330399999999997</v>
      </c>
      <c r="Z56" s="38">
        <f t="shared" si="8"/>
        <v>91.681200000000004</v>
      </c>
      <c r="AA56" s="38">
        <f t="shared" si="8"/>
        <v>94.031999999999996</v>
      </c>
      <c r="AB56" s="38">
        <f t="shared" si="8"/>
        <v>96.382800000000003</v>
      </c>
      <c r="AC56" s="38">
        <f t="shared" si="8"/>
        <v>98.733599999999996</v>
      </c>
      <c r="AD56" s="38">
        <f t="shared" si="8"/>
        <v>101.0844</v>
      </c>
      <c r="AE56" s="38">
        <f t="shared" si="8"/>
        <v>103.43519999999999</v>
      </c>
      <c r="AF56" s="38">
        <f t="shared" si="8"/>
        <v>105.786</v>
      </c>
    </row>
    <row r="57" spans="1:32">
      <c r="B57" s="1" t="s">
        <v>125</v>
      </c>
    </row>
    <row r="58" spans="1:32">
      <c r="B58" t="s">
        <v>126</v>
      </c>
      <c r="C58">
        <v>2022</v>
      </c>
      <c r="D58">
        <v>2023</v>
      </c>
      <c r="E58">
        <v>2024</v>
      </c>
      <c r="F58">
        <v>2025</v>
      </c>
      <c r="G58">
        <v>2026</v>
      </c>
      <c r="H58">
        <v>2027</v>
      </c>
      <c r="I58">
        <v>2028</v>
      </c>
      <c r="J58">
        <v>2029</v>
      </c>
      <c r="K58">
        <v>2030</v>
      </c>
      <c r="L58">
        <v>2031</v>
      </c>
      <c r="M58">
        <v>2032</v>
      </c>
      <c r="N58">
        <v>2033</v>
      </c>
      <c r="O58">
        <v>2034</v>
      </c>
      <c r="P58">
        <v>2035</v>
      </c>
      <c r="Q58">
        <v>2036</v>
      </c>
      <c r="R58">
        <v>2037</v>
      </c>
      <c r="S58">
        <v>2038</v>
      </c>
      <c r="T58">
        <v>2039</v>
      </c>
      <c r="U58">
        <v>2040</v>
      </c>
      <c r="V58">
        <v>2041</v>
      </c>
      <c r="W58">
        <v>2042</v>
      </c>
      <c r="X58">
        <v>2043</v>
      </c>
      <c r="Y58">
        <v>2044</v>
      </c>
      <c r="Z58">
        <v>2045</v>
      </c>
      <c r="AA58">
        <v>2046</v>
      </c>
      <c r="AB58">
        <v>2047</v>
      </c>
      <c r="AC58">
        <v>2048</v>
      </c>
      <c r="AD58">
        <v>2049</v>
      </c>
      <c r="AE58">
        <v>2050</v>
      </c>
    </row>
    <row r="59" spans="1:32">
      <c r="B59" t="s">
        <v>127</v>
      </c>
      <c r="C59">
        <v>41.5</v>
      </c>
      <c r="D59">
        <v>41.5</v>
      </c>
      <c r="E59">
        <v>41.5</v>
      </c>
      <c r="F59">
        <v>41.5</v>
      </c>
      <c r="G59">
        <v>45.1</v>
      </c>
      <c r="H59">
        <v>48.7</v>
      </c>
      <c r="I59">
        <v>52.2</v>
      </c>
      <c r="J59">
        <v>55.8</v>
      </c>
      <c r="K59">
        <v>59.3</v>
      </c>
      <c r="L59">
        <v>61.7</v>
      </c>
      <c r="M59">
        <v>64.099999999999994</v>
      </c>
      <c r="N59">
        <v>66.5</v>
      </c>
      <c r="O59">
        <v>68.8</v>
      </c>
      <c r="P59">
        <v>71.2</v>
      </c>
      <c r="Q59">
        <v>73.599999999999994</v>
      </c>
      <c r="R59">
        <v>76</v>
      </c>
      <c r="S59">
        <v>78.3</v>
      </c>
      <c r="T59">
        <v>80.7</v>
      </c>
      <c r="U59">
        <v>83.1</v>
      </c>
      <c r="V59">
        <v>85.5</v>
      </c>
      <c r="W59">
        <v>87.8</v>
      </c>
      <c r="X59">
        <v>90.2</v>
      </c>
      <c r="Y59">
        <v>92.6</v>
      </c>
      <c r="Z59">
        <v>94.9</v>
      </c>
      <c r="AA59">
        <v>97.3</v>
      </c>
      <c r="AB59">
        <v>99.7</v>
      </c>
      <c r="AC59">
        <v>102.1</v>
      </c>
      <c r="AD59">
        <v>104.4</v>
      </c>
      <c r="AE59">
        <v>106.8</v>
      </c>
    </row>
    <row r="60" spans="1:32">
      <c r="B60" t="s">
        <v>128</v>
      </c>
      <c r="C60">
        <v>41.5</v>
      </c>
      <c r="D60">
        <v>41.5</v>
      </c>
      <c r="E60">
        <v>41.5</v>
      </c>
      <c r="F60">
        <v>41.5</v>
      </c>
      <c r="G60">
        <v>45.1</v>
      </c>
      <c r="H60">
        <v>48.7</v>
      </c>
      <c r="I60">
        <v>52.2</v>
      </c>
      <c r="J60">
        <v>55.8</v>
      </c>
      <c r="K60">
        <v>59.3</v>
      </c>
      <c r="L60">
        <v>61.7</v>
      </c>
      <c r="M60">
        <v>64.099999999999994</v>
      </c>
      <c r="N60">
        <v>66.5</v>
      </c>
      <c r="O60">
        <v>68.8</v>
      </c>
      <c r="P60">
        <v>71.2</v>
      </c>
      <c r="Q60">
        <v>73.599999999999994</v>
      </c>
      <c r="R60">
        <v>76</v>
      </c>
      <c r="S60">
        <v>78.3</v>
      </c>
      <c r="T60">
        <v>80.7</v>
      </c>
      <c r="U60">
        <v>83.1</v>
      </c>
      <c r="V60">
        <v>85.5</v>
      </c>
      <c r="W60">
        <v>87.8</v>
      </c>
      <c r="X60">
        <v>90.2</v>
      </c>
      <c r="Y60">
        <v>92.6</v>
      </c>
      <c r="Z60">
        <v>94.9</v>
      </c>
      <c r="AA60">
        <v>97.3</v>
      </c>
      <c r="AB60">
        <v>99.7</v>
      </c>
      <c r="AC60">
        <v>102.1</v>
      </c>
      <c r="AD60">
        <v>104.4</v>
      </c>
      <c r="AE60">
        <v>106.8</v>
      </c>
    </row>
    <row r="61" spans="1:32">
      <c r="B6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2">
      <c r="B62" t="s">
        <v>130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2">
      <c r="B63" t="s">
        <v>131</v>
      </c>
      <c r="C63">
        <v>41.5</v>
      </c>
      <c r="D63">
        <v>41.5</v>
      </c>
      <c r="E63">
        <v>41.5</v>
      </c>
      <c r="F63">
        <v>41.5</v>
      </c>
      <c r="G63">
        <v>45.1</v>
      </c>
      <c r="H63">
        <v>48.7</v>
      </c>
      <c r="I63">
        <v>52.2</v>
      </c>
      <c r="J63">
        <v>55.8</v>
      </c>
      <c r="K63">
        <v>59.3</v>
      </c>
      <c r="L63">
        <v>61.7</v>
      </c>
      <c r="M63">
        <v>64.099999999999994</v>
      </c>
      <c r="N63">
        <v>66.5</v>
      </c>
      <c r="O63">
        <v>68.8</v>
      </c>
      <c r="P63">
        <v>71.2</v>
      </c>
      <c r="Q63">
        <v>73.599999999999994</v>
      </c>
      <c r="R63">
        <v>76</v>
      </c>
      <c r="S63">
        <v>78.3</v>
      </c>
      <c r="T63">
        <v>80.7</v>
      </c>
      <c r="U63">
        <v>83.1</v>
      </c>
      <c r="V63">
        <v>85.5</v>
      </c>
      <c r="W63">
        <v>87.8</v>
      </c>
      <c r="X63">
        <v>90.2</v>
      </c>
      <c r="Y63">
        <v>92.6</v>
      </c>
      <c r="Z63">
        <v>94.9</v>
      </c>
      <c r="AA63">
        <v>97.3</v>
      </c>
      <c r="AB63">
        <v>99.7</v>
      </c>
      <c r="AC63">
        <v>102.1</v>
      </c>
      <c r="AD63">
        <v>104.4</v>
      </c>
      <c r="AE63">
        <v>106.8</v>
      </c>
    </row>
    <row r="64" spans="1:32"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B65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B66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8" spans="1:31" s="6" customFormat="1">
      <c r="A68" s="6" t="s">
        <v>154</v>
      </c>
    </row>
    <row r="69" spans="1:31">
      <c r="A69" t="s">
        <v>144</v>
      </c>
    </row>
    <row r="71" spans="1:31">
      <c r="D71" t="s">
        <v>143</v>
      </c>
    </row>
    <row r="72" spans="1:31">
      <c r="D72" t="s">
        <v>119</v>
      </c>
      <c r="E72" t="s">
        <v>145</v>
      </c>
      <c r="F72" t="s">
        <v>148</v>
      </c>
      <c r="G72" t="s">
        <v>147</v>
      </c>
    </row>
    <row r="73" spans="1:31">
      <c r="D73">
        <v>2030</v>
      </c>
      <c r="E73" s="44">
        <v>12.0772946859902</v>
      </c>
      <c r="F73">
        <f>1/1.4056</f>
        <v>0.71143995446784292</v>
      </c>
      <c r="G73" s="45">
        <f>E73*F73</f>
        <v>8.5922699814955887</v>
      </c>
    </row>
    <row r="74" spans="1:31">
      <c r="D74">
        <v>2035</v>
      </c>
      <c r="E74" s="44">
        <v>92.9951690821255</v>
      </c>
      <c r="F74">
        <f>1/1.5903</f>
        <v>0.62881217380368482</v>
      </c>
      <c r="G74" s="45">
        <f t="shared" ref="G74:G77" si="9">E74*F74</f>
        <v>58.476494423772557</v>
      </c>
    </row>
    <row r="75" spans="1:31">
      <c r="D75">
        <v>2040</v>
      </c>
      <c r="E75" s="44">
        <v>177.536231884058</v>
      </c>
      <c r="F75">
        <f>1/1.7993</f>
        <v>0.55577168899016283</v>
      </c>
      <c r="G75" s="45">
        <f t="shared" si="9"/>
        <v>98.669611451152107</v>
      </c>
    </row>
    <row r="76" spans="1:31">
      <c r="D76">
        <v>2045</v>
      </c>
      <c r="E76" s="44">
        <v>300.72463768115898</v>
      </c>
      <c r="F76">
        <f>1/2.0357</f>
        <v>0.49123151741415733</v>
      </c>
      <c r="G76" s="45">
        <f t="shared" si="9"/>
        <v>147.72542009193839</v>
      </c>
    </row>
    <row r="77" spans="1:31">
      <c r="D77">
        <v>2050</v>
      </c>
      <c r="E77" s="44">
        <v>363.526570048309</v>
      </c>
      <c r="F77">
        <f>1/2.3032</f>
        <v>0.43417853421326852</v>
      </c>
      <c r="G77" s="45">
        <f t="shared" si="9"/>
        <v>157.83543333115188</v>
      </c>
    </row>
    <row r="78" spans="1:31">
      <c r="F78" s="9" t="s">
        <v>146</v>
      </c>
      <c r="G78" s="45"/>
    </row>
    <row r="87" spans="1:30">
      <c r="H87" s="50"/>
      <c r="I87" t="s">
        <v>155</v>
      </c>
    </row>
    <row r="89" spans="1:30">
      <c r="A89" t="s">
        <v>126</v>
      </c>
      <c r="B89">
        <v>2022</v>
      </c>
      <c r="C89">
        <v>2023</v>
      </c>
      <c r="D89">
        <v>2024</v>
      </c>
      <c r="E89">
        <v>2025</v>
      </c>
      <c r="F89">
        <v>2026</v>
      </c>
      <c r="G89">
        <v>2027</v>
      </c>
      <c r="H89">
        <v>2028</v>
      </c>
      <c r="I89">
        <v>2029</v>
      </c>
      <c r="J89">
        <v>2030</v>
      </c>
      <c r="K89">
        <v>2031</v>
      </c>
      <c r="L89">
        <v>2032</v>
      </c>
      <c r="M89">
        <v>2033</v>
      </c>
      <c r="N89">
        <v>2034</v>
      </c>
      <c r="O89">
        <v>2035</v>
      </c>
      <c r="P89">
        <v>2036</v>
      </c>
      <c r="Q89">
        <v>2037</v>
      </c>
      <c r="R89">
        <v>2038</v>
      </c>
      <c r="S89">
        <v>2039</v>
      </c>
      <c r="T89">
        <v>2040</v>
      </c>
      <c r="U89">
        <v>2041</v>
      </c>
      <c r="V89">
        <v>2042</v>
      </c>
      <c r="W89">
        <v>2043</v>
      </c>
      <c r="X89">
        <v>2044</v>
      </c>
      <c r="Y89">
        <v>2045</v>
      </c>
      <c r="Z89">
        <v>2046</v>
      </c>
      <c r="AA89">
        <v>2047</v>
      </c>
      <c r="AB89">
        <v>2048</v>
      </c>
      <c r="AC89">
        <v>2049</v>
      </c>
      <c r="AD89">
        <v>2050</v>
      </c>
    </row>
    <row r="90" spans="1:30">
      <c r="A90" t="s">
        <v>156</v>
      </c>
      <c r="B90">
        <v>0</v>
      </c>
      <c r="C90">
        <v>0</v>
      </c>
      <c r="D90">
        <v>0</v>
      </c>
      <c r="E90">
        <v>0</v>
      </c>
      <c r="F90">
        <v>0</v>
      </c>
      <c r="G90" s="49">
        <f>$G73</f>
        <v>8.5922699814955887</v>
      </c>
      <c r="H90" s="49">
        <f t="shared" ref="H90:J90" si="10">$G73</f>
        <v>8.5922699814955887</v>
      </c>
      <c r="I90" s="49">
        <f t="shared" si="10"/>
        <v>8.5922699814955887</v>
      </c>
      <c r="J90" s="49">
        <f t="shared" si="10"/>
        <v>8.5922699814955887</v>
      </c>
      <c r="K90" s="45">
        <f>$J90+($O90-$J90)*(K89-$J89)/5</f>
        <v>18.56911486995098</v>
      </c>
      <c r="L90" s="45">
        <f t="shared" ref="L90:N90" si="11">$J90+($O90-$J90)*(L89-$J89)/5</f>
        <v>28.545959758406376</v>
      </c>
      <c r="M90" s="45">
        <f t="shared" si="11"/>
        <v>38.522804646861765</v>
      </c>
      <c r="N90" s="45">
        <f t="shared" si="11"/>
        <v>48.499649535317161</v>
      </c>
      <c r="O90" s="49">
        <f>G74</f>
        <v>58.476494423772557</v>
      </c>
      <c r="P90" s="45">
        <f>$O90+($T90-$O90)*(P89-$O89)/5</f>
        <v>66.515117829248467</v>
      </c>
      <c r="Q90" s="45">
        <f t="shared" ref="Q90:S90" si="12">$O90+($T90-$O90)*(Q89-$O89)/5</f>
        <v>74.553741234724384</v>
      </c>
      <c r="R90" s="45">
        <f t="shared" si="12"/>
        <v>82.592364640200287</v>
      </c>
      <c r="S90" s="45">
        <f t="shared" si="12"/>
        <v>90.63098804567619</v>
      </c>
      <c r="T90" s="49">
        <f>G75</f>
        <v>98.669611451152107</v>
      </c>
      <c r="U90" s="45">
        <f>$T90+($Y90-$T90)*(U89-$T89)/5</f>
        <v>108.48077317930937</v>
      </c>
      <c r="V90" s="45">
        <f t="shared" ref="V90:X90" si="13">$T90+($Y90-$T90)*(V89-$T89)/5</f>
        <v>118.29193490746661</v>
      </c>
      <c r="W90" s="45">
        <f t="shared" si="13"/>
        <v>128.10309663562387</v>
      </c>
      <c r="X90" s="45">
        <f t="shared" si="13"/>
        <v>137.91425836378113</v>
      </c>
      <c r="Y90" s="49">
        <f>G76</f>
        <v>147.72542009193839</v>
      </c>
      <c r="Z90" s="45">
        <f>$Y90+($AD90-$Y90)*(Z89-$Y89)/5</f>
        <v>149.74742273978109</v>
      </c>
      <c r="AA90" s="45">
        <f t="shared" ref="AA90:AC90" si="14">$Y90+($AD90-$Y90)*(AA89-$Y89)/5</f>
        <v>151.76942538762378</v>
      </c>
      <c r="AB90" s="45">
        <f t="shared" si="14"/>
        <v>153.79142803546648</v>
      </c>
      <c r="AC90" s="45">
        <f t="shared" si="14"/>
        <v>155.81343068330918</v>
      </c>
      <c r="AD90" s="49">
        <f>G77</f>
        <v>157.83543333115188</v>
      </c>
    </row>
    <row r="91" spans="1:30">
      <c r="A91" t="s">
        <v>157</v>
      </c>
      <c r="B91">
        <f>B90*About!$B51*About!$B50</f>
        <v>0</v>
      </c>
      <c r="C91">
        <f>C90*About!$B51*About!$B50</f>
        <v>0</v>
      </c>
      <c r="D91">
        <f>D90*About!$B51*About!$B50</f>
        <v>0</v>
      </c>
      <c r="E91">
        <f>E90*About!$B51*About!$B50</f>
        <v>0</v>
      </c>
      <c r="F91">
        <f>F90*About!$B51*About!$B50</f>
        <v>0</v>
      </c>
      <c r="G91" s="42">
        <f>G90*About!$B51*About!$B50</f>
        <v>10.197873930171518</v>
      </c>
      <c r="H91" s="42">
        <f>H90*About!$B51*About!$B50</f>
        <v>10.197873930171518</v>
      </c>
      <c r="I91" s="42">
        <f>I90*About!$B51*About!$B50</f>
        <v>10.197873930171518</v>
      </c>
      <c r="J91" s="42">
        <f>J90*About!$B51*About!$B50</f>
        <v>10.197873930171518</v>
      </c>
      <c r="K91" s="42">
        <f>K90*About!$B51*About!$B50</f>
        <v>22.039052875020577</v>
      </c>
      <c r="L91" s="42">
        <f>L90*About!$B51*About!$B50</f>
        <v>33.880231819869643</v>
      </c>
      <c r="M91" s="42">
        <f>M90*About!$B51*About!$B50</f>
        <v>45.721410764718705</v>
      </c>
      <c r="N91" s="42">
        <f>N90*About!$B51*About!$B50</f>
        <v>57.562589709567767</v>
      </c>
      <c r="O91" s="42">
        <f>O90*About!$B51*About!$B50</f>
        <v>69.403768654416837</v>
      </c>
      <c r="P91" s="42">
        <f>P90*About!$B51*About!$B50</f>
        <v>78.944538234250288</v>
      </c>
      <c r="Q91" s="42">
        <f>Q90*About!$B51*About!$B50</f>
        <v>88.485307814083782</v>
      </c>
      <c r="R91" s="42">
        <f>R90*About!$B51*About!$B50</f>
        <v>98.026077393917234</v>
      </c>
      <c r="S91" s="42">
        <f>S90*About!$B51*About!$B50</f>
        <v>107.56684697375069</v>
      </c>
      <c r="T91" s="42">
        <f>T90*About!$B51*About!$B50</f>
        <v>117.10761655358417</v>
      </c>
      <c r="U91" s="42">
        <f>U90*About!$B51*About!$B50</f>
        <v>128.75215177276914</v>
      </c>
      <c r="V91" s="42">
        <f>V90*About!$B51*About!$B50</f>
        <v>140.39668699195414</v>
      </c>
      <c r="W91" s="42">
        <f>W90*About!$B51*About!$B50</f>
        <v>152.04122221113914</v>
      </c>
      <c r="X91" s="42">
        <f>X90*About!$B51*About!$B50</f>
        <v>163.68575743032414</v>
      </c>
      <c r="Y91" s="42">
        <f>Y90*About!$B51*About!$B50</f>
        <v>175.33029264950915</v>
      </c>
      <c r="Z91" s="42">
        <f>Z90*About!$B51*About!$B50</f>
        <v>177.73013903859845</v>
      </c>
      <c r="AA91" s="42">
        <f>AA90*About!$B51*About!$B50</f>
        <v>180.12998542768781</v>
      </c>
      <c r="AB91" s="42">
        <f>AB90*About!$B51*About!$B50</f>
        <v>182.52983181677715</v>
      </c>
      <c r="AC91" s="42">
        <f>AC90*About!$B51*About!$B50</f>
        <v>184.92967820586645</v>
      </c>
      <c r="AD91" s="42">
        <f>AD90*About!$B51*About!$B50</f>
        <v>187.32952459495581</v>
      </c>
    </row>
    <row r="92" spans="1:30">
      <c r="A92" t="s">
        <v>175</v>
      </c>
      <c r="B92">
        <f>B90*$F6-B51</f>
        <v>0</v>
      </c>
      <c r="C92">
        <f t="shared" ref="C92:AD92" si="15">C90*$F6</f>
        <v>0</v>
      </c>
      <c r="D92">
        <f t="shared" si="15"/>
        <v>0</v>
      </c>
      <c r="E92">
        <f t="shared" si="15"/>
        <v>0</v>
      </c>
      <c r="F92">
        <f t="shared" si="15"/>
        <v>0</v>
      </c>
      <c r="G92">
        <f t="shared" si="15"/>
        <v>10.099354136249914</v>
      </c>
      <c r="H92">
        <f t="shared" si="15"/>
        <v>10.099354136249914</v>
      </c>
      <c r="I92">
        <f t="shared" si="15"/>
        <v>10.099354136249914</v>
      </c>
      <c r="J92">
        <f t="shared" si="15"/>
        <v>10.099354136249914</v>
      </c>
      <c r="K92">
        <f t="shared" si="15"/>
        <v>21.826137618140383</v>
      </c>
      <c r="L92">
        <f t="shared" si="15"/>
        <v>33.552921100030851</v>
      </c>
      <c r="M92">
        <f t="shared" si="15"/>
        <v>45.279704581921315</v>
      </c>
      <c r="N92">
        <f t="shared" si="15"/>
        <v>57.006488063811794</v>
      </c>
      <c r="O92">
        <f t="shared" si="15"/>
        <v>68.733271545702266</v>
      </c>
      <c r="P92">
        <f t="shared" si="15"/>
        <v>78.181869496498649</v>
      </c>
      <c r="Q92">
        <f t="shared" si="15"/>
        <v>87.630467447295047</v>
      </c>
      <c r="R92">
        <f t="shared" si="15"/>
        <v>97.079065398091416</v>
      </c>
      <c r="S92">
        <f t="shared" si="15"/>
        <v>106.5276633488878</v>
      </c>
      <c r="T92">
        <f t="shared" si="15"/>
        <v>115.97626129968418</v>
      </c>
      <c r="U92">
        <f t="shared" si="15"/>
        <v>127.50830079496023</v>
      </c>
      <c r="V92">
        <f t="shared" si="15"/>
        <v>139.04034029023626</v>
      </c>
      <c r="W92">
        <f t="shared" si="15"/>
        <v>150.57237978551231</v>
      </c>
      <c r="X92">
        <f t="shared" si="15"/>
        <v>162.10441928078833</v>
      </c>
      <c r="Y92">
        <f t="shared" si="15"/>
        <v>173.63645877606439</v>
      </c>
      <c r="Z92">
        <f t="shared" si="15"/>
        <v>176.01312068833869</v>
      </c>
      <c r="AA92">
        <f t="shared" si="15"/>
        <v>178.38978260061299</v>
      </c>
      <c r="AB92">
        <f t="shared" si="15"/>
        <v>180.76644451288729</v>
      </c>
      <c r="AC92">
        <f t="shared" si="15"/>
        <v>183.14310642516162</v>
      </c>
      <c r="AD92">
        <f t="shared" si="15"/>
        <v>185.51976833743592</v>
      </c>
    </row>
    <row r="110" spans="1:30" s="6" customFormat="1">
      <c r="A110" s="6" t="s">
        <v>177</v>
      </c>
    </row>
    <row r="111" spans="1:30">
      <c r="A111" t="s">
        <v>126</v>
      </c>
      <c r="B111">
        <v>2022</v>
      </c>
      <c r="C111">
        <v>2023</v>
      </c>
      <c r="D111">
        <v>2024</v>
      </c>
      <c r="E111">
        <v>2025</v>
      </c>
      <c r="F111">
        <v>2026</v>
      </c>
      <c r="G111">
        <v>2027</v>
      </c>
      <c r="H111">
        <v>2028</v>
      </c>
      <c r="I111">
        <v>2029</v>
      </c>
      <c r="J111">
        <v>2030</v>
      </c>
      <c r="K111">
        <v>2031</v>
      </c>
      <c r="L111">
        <v>2032</v>
      </c>
      <c r="M111">
        <v>2033</v>
      </c>
      <c r="N111">
        <v>2034</v>
      </c>
      <c r="O111">
        <v>2035</v>
      </c>
      <c r="P111">
        <v>2036</v>
      </c>
      <c r="Q111">
        <v>2037</v>
      </c>
      <c r="R111">
        <v>2038</v>
      </c>
      <c r="S111">
        <v>2039</v>
      </c>
      <c r="T111">
        <v>2040</v>
      </c>
      <c r="U111">
        <v>2041</v>
      </c>
      <c r="V111">
        <v>2042</v>
      </c>
      <c r="W111">
        <v>2043</v>
      </c>
      <c r="X111">
        <v>2044</v>
      </c>
      <c r="Y111">
        <v>2045</v>
      </c>
      <c r="Z111">
        <v>2046</v>
      </c>
      <c r="AA111">
        <v>2047</v>
      </c>
      <c r="AB111">
        <v>2048</v>
      </c>
      <c r="AC111">
        <v>2049</v>
      </c>
      <c r="AD111">
        <v>2050</v>
      </c>
    </row>
    <row r="112" spans="1:30">
      <c r="A112" t="s">
        <v>162</v>
      </c>
      <c r="B112" s="38">
        <f>D56</f>
        <v>41.139000000000003</v>
      </c>
      <c r="C112" s="38">
        <f t="shared" ref="C112:AD112" si="16">E56</f>
        <v>41.139000000000003</v>
      </c>
      <c r="D112" s="38">
        <f t="shared" si="16"/>
        <v>41.139000000000003</v>
      </c>
      <c r="E112" s="38">
        <f t="shared" si="16"/>
        <v>41.139000000000003</v>
      </c>
      <c r="F112" s="38">
        <f t="shared" si="16"/>
        <v>44.665199999999999</v>
      </c>
      <c r="G112" s="38">
        <f t="shared" si="16"/>
        <v>48.191400000000002</v>
      </c>
      <c r="H112" s="38">
        <f t="shared" si="16"/>
        <v>51.717599999999997</v>
      </c>
      <c r="I112" s="38">
        <f t="shared" si="16"/>
        <v>55.2438</v>
      </c>
      <c r="J112" s="38">
        <f t="shared" si="16"/>
        <v>58.77</v>
      </c>
      <c r="K112" s="38">
        <f t="shared" si="16"/>
        <v>61.120800000000003</v>
      </c>
      <c r="L112" s="38">
        <f t="shared" si="16"/>
        <v>63.471600000000002</v>
      </c>
      <c r="M112" s="38">
        <f t="shared" si="16"/>
        <v>65.822400000000002</v>
      </c>
      <c r="N112" s="38">
        <f t="shared" si="16"/>
        <v>68.173199999999994</v>
      </c>
      <c r="O112" s="38">
        <f t="shared" si="16"/>
        <v>70.524000000000001</v>
      </c>
      <c r="P112" s="38">
        <f t="shared" si="16"/>
        <v>72.874799999999993</v>
      </c>
      <c r="Q112" s="38">
        <f t="shared" si="16"/>
        <v>75.2256</v>
      </c>
      <c r="R112" s="38">
        <f t="shared" si="16"/>
        <v>77.576400000000007</v>
      </c>
      <c r="S112" s="38">
        <f t="shared" si="16"/>
        <v>79.927199999999999</v>
      </c>
      <c r="T112" s="38">
        <f t="shared" si="16"/>
        <v>82.278000000000006</v>
      </c>
      <c r="U112" s="38">
        <f t="shared" si="16"/>
        <v>84.628799999999998</v>
      </c>
      <c r="V112" s="38">
        <f t="shared" si="16"/>
        <v>86.979600000000005</v>
      </c>
      <c r="W112" s="38">
        <f t="shared" si="16"/>
        <v>89.330399999999997</v>
      </c>
      <c r="X112" s="38">
        <f t="shared" si="16"/>
        <v>91.681200000000004</v>
      </c>
      <c r="Y112" s="38">
        <f t="shared" si="16"/>
        <v>94.031999999999996</v>
      </c>
      <c r="Z112" s="38">
        <f t="shared" si="16"/>
        <v>96.382800000000003</v>
      </c>
      <c r="AA112" s="38">
        <f t="shared" si="16"/>
        <v>98.733599999999996</v>
      </c>
      <c r="AB112" s="38">
        <f t="shared" si="16"/>
        <v>101.0844</v>
      </c>
      <c r="AC112" s="38">
        <f t="shared" si="16"/>
        <v>103.43519999999999</v>
      </c>
      <c r="AD112" s="38">
        <f t="shared" si="16"/>
        <v>105.786</v>
      </c>
    </row>
    <row r="113" spans="1:30">
      <c r="A113" t="s">
        <v>181</v>
      </c>
      <c r="B113" s="45">
        <f>MAX(B92,D50)</f>
        <v>83.192047717284055</v>
      </c>
      <c r="C113" s="45">
        <f t="shared" ref="C113:AD113" si="17">MAX(C92,E50)</f>
        <v>86.17</v>
      </c>
      <c r="D113" s="45">
        <f t="shared" si="17"/>
        <v>72.373046875</v>
      </c>
      <c r="E113" s="45">
        <f t="shared" si="17"/>
        <v>79.606087940313117</v>
      </c>
      <c r="F113" s="45">
        <f t="shared" si="17"/>
        <v>93.727239666975464</v>
      </c>
      <c r="G113" s="45">
        <f t="shared" si="17"/>
        <v>102.98730933541962</v>
      </c>
      <c r="H113" s="45">
        <f t="shared" si="17"/>
        <v>111.58646328276527</v>
      </c>
      <c r="I113" s="45">
        <f t="shared" si="17"/>
        <v>120.97445212303494</v>
      </c>
      <c r="J113" s="45">
        <f t="shared" si="17"/>
        <v>132.62609223197043</v>
      </c>
      <c r="K113" s="45">
        <f t="shared" si="17"/>
        <v>134.97689223197045</v>
      </c>
      <c r="L113" s="45">
        <f t="shared" si="17"/>
        <v>137.32769223197045</v>
      </c>
      <c r="M113" s="45">
        <f t="shared" si="17"/>
        <v>139.67849223197044</v>
      </c>
      <c r="N113" s="45">
        <f t="shared" si="17"/>
        <v>142.02929223197043</v>
      </c>
      <c r="O113" s="45">
        <f t="shared" si="17"/>
        <v>144.38009223197045</v>
      </c>
      <c r="P113" s="45">
        <f t="shared" si="17"/>
        <v>146.73089223197044</v>
      </c>
      <c r="Q113" s="45">
        <f t="shared" si="17"/>
        <v>149.08169223197044</v>
      </c>
      <c r="R113" s="45">
        <f t="shared" si="17"/>
        <v>151.43249223197043</v>
      </c>
      <c r="S113" s="45">
        <f t="shared" si="17"/>
        <v>153.78329223197042</v>
      </c>
      <c r="T113" s="45">
        <f t="shared" si="17"/>
        <v>156.13409223197041</v>
      </c>
      <c r="U113" s="45">
        <f t="shared" si="17"/>
        <v>158.48489223197043</v>
      </c>
      <c r="V113" s="45">
        <f t="shared" si="17"/>
        <v>160.83569223197043</v>
      </c>
      <c r="W113" s="45">
        <f t="shared" si="17"/>
        <v>163.18649223197042</v>
      </c>
      <c r="X113" s="45">
        <f t="shared" si="17"/>
        <v>165.53729223197044</v>
      </c>
      <c r="Y113" s="45">
        <f t="shared" si="17"/>
        <v>173.63645877606439</v>
      </c>
      <c r="Z113" s="45">
        <f t="shared" si="17"/>
        <v>176.01312068833869</v>
      </c>
      <c r="AA113" s="45">
        <f t="shared" si="17"/>
        <v>178.38978260061299</v>
      </c>
      <c r="AB113" s="45">
        <f t="shared" si="17"/>
        <v>180.76644451288729</v>
      </c>
      <c r="AC113" s="45">
        <f t="shared" si="17"/>
        <v>183.14310642516162</v>
      </c>
      <c r="AD113" s="45">
        <f t="shared" si="17"/>
        <v>185.51976833743592</v>
      </c>
    </row>
    <row r="114" spans="1:30">
      <c r="A114" t="s">
        <v>164</v>
      </c>
      <c r="B114" s="8">
        <f>D50/B113</f>
        <v>1</v>
      </c>
      <c r="C114" s="8">
        <f t="shared" ref="C114:AD114" si="18">E50/C113</f>
        <v>1</v>
      </c>
      <c r="D114" s="8">
        <f t="shared" si="18"/>
        <v>1</v>
      </c>
      <c r="E114" s="8">
        <f t="shared" si="18"/>
        <v>1</v>
      </c>
      <c r="F114" s="8">
        <f t="shared" si="18"/>
        <v>1</v>
      </c>
      <c r="G114" s="8">
        <f t="shared" si="18"/>
        <v>1</v>
      </c>
      <c r="H114" s="8">
        <f t="shared" si="18"/>
        <v>1</v>
      </c>
      <c r="I114" s="8">
        <f t="shared" si="18"/>
        <v>1</v>
      </c>
      <c r="J114" s="8">
        <f t="shared" si="18"/>
        <v>1</v>
      </c>
      <c r="K114" s="8">
        <f t="shared" si="18"/>
        <v>1</v>
      </c>
      <c r="L114" s="8">
        <f t="shared" si="18"/>
        <v>1</v>
      </c>
      <c r="M114" s="8">
        <f t="shared" si="18"/>
        <v>1</v>
      </c>
      <c r="N114" s="8">
        <f t="shared" si="18"/>
        <v>1</v>
      </c>
      <c r="O114" s="8">
        <f t="shared" si="18"/>
        <v>1</v>
      </c>
      <c r="P114" s="8">
        <f t="shared" si="18"/>
        <v>1</v>
      </c>
      <c r="Q114" s="8">
        <f t="shared" si="18"/>
        <v>1</v>
      </c>
      <c r="R114" s="8">
        <f t="shared" si="18"/>
        <v>1</v>
      </c>
      <c r="S114" s="8">
        <f t="shared" si="18"/>
        <v>1</v>
      </c>
      <c r="T114" s="8">
        <f t="shared" si="18"/>
        <v>1</v>
      </c>
      <c r="U114" s="8">
        <f t="shared" si="18"/>
        <v>1</v>
      </c>
      <c r="V114" s="8">
        <f t="shared" si="18"/>
        <v>1</v>
      </c>
      <c r="W114" s="8">
        <f t="shared" si="18"/>
        <v>1</v>
      </c>
      <c r="X114" s="8">
        <f t="shared" si="18"/>
        <v>1</v>
      </c>
      <c r="Y114" s="8">
        <f t="shared" si="18"/>
        <v>0.96689424223107712</v>
      </c>
      <c r="Z114" s="8">
        <f t="shared" si="18"/>
        <v>0.967194329412564</v>
      </c>
      <c r="AA114" s="8">
        <f t="shared" si="18"/>
        <v>0.96748642055566558</v>
      </c>
      <c r="AB114" s="8">
        <f t="shared" si="18"/>
        <v>0.96777083104878181</v>
      </c>
      <c r="AC114" s="8">
        <f t="shared" si="18"/>
        <v>0.96804785990903552</v>
      </c>
      <c r="AD114" s="8">
        <f t="shared" si="18"/>
        <v>0.96831779083092218</v>
      </c>
    </row>
    <row r="115" spans="1:30">
      <c r="A115" t="s">
        <v>163</v>
      </c>
      <c r="B115" s="8">
        <f>B92/B113</f>
        <v>0</v>
      </c>
      <c r="C115" s="8">
        <f t="shared" ref="C115:AD115" si="19">C92/C113</f>
        <v>0</v>
      </c>
      <c r="D115" s="8">
        <f t="shared" si="19"/>
        <v>0</v>
      </c>
      <c r="E115" s="8">
        <f t="shared" si="19"/>
        <v>0</v>
      </c>
      <c r="F115" s="8">
        <f t="shared" si="19"/>
        <v>0</v>
      </c>
      <c r="G115" s="8">
        <f t="shared" si="19"/>
        <v>9.8064064411638355E-2</v>
      </c>
      <c r="H115" s="8">
        <f t="shared" si="19"/>
        <v>9.0506983007945005E-2</v>
      </c>
      <c r="I115" s="8">
        <f t="shared" si="19"/>
        <v>8.3483363297058327E-2</v>
      </c>
      <c r="J115" s="8">
        <f t="shared" si="19"/>
        <v>7.614907418508253E-2</v>
      </c>
      <c r="K115" s="8">
        <f t="shared" si="19"/>
        <v>0.16170277191321103</v>
      </c>
      <c r="L115" s="8">
        <f t="shared" si="19"/>
        <v>0.24432742263923077</v>
      </c>
      <c r="M115" s="8">
        <f t="shared" si="19"/>
        <v>0.32417091463675918</v>
      </c>
      <c r="N115" s="8">
        <f t="shared" si="19"/>
        <v>0.40137134507933414</v>
      </c>
      <c r="O115" s="8">
        <f t="shared" si="19"/>
        <v>0.47605781713500306</v>
      </c>
      <c r="P115" s="8">
        <f t="shared" si="19"/>
        <v>0.53282487625645336</v>
      </c>
      <c r="Q115" s="8">
        <f t="shared" si="19"/>
        <v>0.58780166857069505</v>
      </c>
      <c r="R115" s="8">
        <f t="shared" si="19"/>
        <v>0.6410715690354073</v>
      </c>
      <c r="S115" s="8">
        <f t="shared" si="19"/>
        <v>0.69271285458110043</v>
      </c>
      <c r="T115" s="8">
        <f t="shared" si="19"/>
        <v>0.74279908789796378</v>
      </c>
      <c r="U115" s="8">
        <f t="shared" si="19"/>
        <v>0.8045454617108202</v>
      </c>
      <c r="V115" s="8">
        <f t="shared" si="19"/>
        <v>0.86448684592783598</v>
      </c>
      <c r="W115" s="8">
        <f t="shared" si="19"/>
        <v>0.92270124644552631</v>
      </c>
      <c r="X115" s="8">
        <f t="shared" si="19"/>
        <v>0.97926223810419977</v>
      </c>
      <c r="Y115" s="8">
        <f t="shared" si="19"/>
        <v>1</v>
      </c>
      <c r="Z115" s="8">
        <f t="shared" si="19"/>
        <v>1</v>
      </c>
      <c r="AA115" s="8">
        <f t="shared" si="19"/>
        <v>1</v>
      </c>
      <c r="AB115" s="8">
        <f t="shared" si="19"/>
        <v>1</v>
      </c>
      <c r="AC115" s="8">
        <f t="shared" si="19"/>
        <v>1</v>
      </c>
      <c r="AD115" s="8">
        <f t="shared" si="19"/>
        <v>1</v>
      </c>
    </row>
  </sheetData>
  <hyperlinks>
    <hyperlink ref="I4" r:id="rId1" xr:uid="{DCF719F7-0672-43F7-822A-F494DF5ED6C1}"/>
    <hyperlink ref="P4" r:id="rId2" xr:uid="{30F2F62B-FB96-4A27-952A-740CC8F4A836}"/>
    <hyperlink ref="Q4" r:id="rId3" xr:uid="{236375CB-FAA3-40E0-A678-7B519EEAEB14}"/>
    <hyperlink ref="B3" r:id="rId4" location=":~:text=EU%20Allowances%20(EUAs)%20are%20expected,%25%20to%20104.84%20euros%2Ftonne." display="Per Reuters" xr:uid="{2C4F0F63-4703-4287-B298-C62355B55EF8}"/>
    <hyperlink ref="B8" r:id="rId5" location=":~:text=EU%20Allowances%20(EUAs)%20are%20expected,%25%20to%20104.84%20euros%2Ftonne." display="Per Reuters" xr:uid="{BDEE9413-78B4-49F8-B462-07CD33F202A1}"/>
    <hyperlink ref="C37" r:id="rId6" display="https://icapcarbonaction.com/en/ets/eu-emissions-trading-system-eu-ets" xr:uid="{98C76089-C206-4024-8090-5643FD45D875}"/>
    <hyperlink ref="AA16" r:id="rId7" display="https://tradingeconomics.com/commodity/carbon" xr:uid="{BCFC4B3E-E0A5-4EA1-9650-9D69F1F696E1}"/>
    <hyperlink ref="E3" r:id="rId8" display="Historical Inflation Conversions" xr:uid="{5A9CD5CA-70DD-430C-84BD-3C2721AD9BB5}"/>
    <hyperlink ref="AA4" r:id="rId9" display="https://tradingeconomics.com/commodity/carbon" xr:uid="{0D4F9133-EA8F-46D0-BD57-69B5B9ADAE58}"/>
    <hyperlink ref="B13" r:id="rId10" xr:uid="{674D878D-E714-466D-9E2A-DCF181E37213}"/>
    <hyperlink ref="F78" r:id="rId11" xr:uid="{77DBA6C8-CC83-4E43-A992-77568F13C7FC}"/>
  </hyperlinks>
  <pageMargins left="0.7" right="0.7" top="0.75" bottom="0.75" header="0.3" footer="0.3"/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577C-0E32-4384-B16C-CD7287F2B54A}">
  <dimension ref="A1:AG28"/>
  <sheetViews>
    <sheetView topLeftCell="A10" zoomScale="85" zoomScaleNormal="85" workbookViewId="0">
      <selection activeCell="E4" sqref="E4"/>
    </sheetView>
  </sheetViews>
  <sheetFormatPr defaultRowHeight="14.5"/>
  <cols>
    <col min="2" max="2" width="43.36328125" bestFit="1" customWidth="1"/>
  </cols>
  <sheetData>
    <row r="1" spans="1:33">
      <c r="A1" t="s">
        <v>69</v>
      </c>
    </row>
    <row r="3" spans="1:33">
      <c r="C3">
        <v>2020</v>
      </c>
      <c r="D3">
        <v>2021</v>
      </c>
      <c r="E3">
        <v>2022</v>
      </c>
      <c r="F3">
        <v>2023</v>
      </c>
      <c r="G3">
        <v>2024</v>
      </c>
      <c r="H3">
        <v>2025</v>
      </c>
      <c r="I3">
        <v>2026</v>
      </c>
      <c r="J3">
        <v>2027</v>
      </c>
      <c r="K3">
        <v>2028</v>
      </c>
      <c r="L3">
        <v>2029</v>
      </c>
      <c r="M3">
        <v>2030</v>
      </c>
      <c r="N3">
        <v>2031</v>
      </c>
      <c r="O3">
        <v>2032</v>
      </c>
      <c r="P3">
        <v>2033</v>
      </c>
      <c r="Q3">
        <v>2034</v>
      </c>
      <c r="R3">
        <v>2035</v>
      </c>
      <c r="S3">
        <v>2036</v>
      </c>
      <c r="T3">
        <v>2037</v>
      </c>
      <c r="U3">
        <v>2038</v>
      </c>
      <c r="V3">
        <v>2039</v>
      </c>
      <c r="W3">
        <v>2040</v>
      </c>
      <c r="X3">
        <v>2041</v>
      </c>
      <c r="Y3">
        <v>2042</v>
      </c>
      <c r="Z3">
        <v>2043</v>
      </c>
      <c r="AA3">
        <v>2044</v>
      </c>
      <c r="AB3">
        <v>2045</v>
      </c>
      <c r="AC3">
        <v>2046</v>
      </c>
      <c r="AD3">
        <v>2047</v>
      </c>
      <c r="AE3">
        <v>2048</v>
      </c>
      <c r="AF3">
        <v>2049</v>
      </c>
      <c r="AG3">
        <v>2050</v>
      </c>
    </row>
    <row r="4" spans="1:33">
      <c r="B4" t="s">
        <v>1</v>
      </c>
      <c r="C4">
        <v>0</v>
      </c>
      <c r="D4">
        <v>0</v>
      </c>
      <c r="E4" s="8">
        <f>IF('ETS Coverage'!$B8=1,'ETS Price Projections'!B$114*('Allowance Schedule'!E$10*('Carbon Leakage Risk'!$B4)+'Allowance Schedule'!E$11*(1-'Carbon Leakage Risk'!$B4)),IF('ETS Coverage'!$B8=2,'ETS Price Projections'!B$115,0))</f>
        <v>0</v>
      </c>
      <c r="F4" s="8">
        <f>IF('ETS Coverage'!$B8=1,'ETS Price Projections'!C$114*('Allowance Schedule'!F$10*('Carbon Leakage Risk'!$B4)+'Allowance Schedule'!F$11*(1-'Carbon Leakage Risk'!$B4)),IF('ETS Coverage'!$B8=2,'ETS Price Projections'!C$115,0))</f>
        <v>0</v>
      </c>
      <c r="G4" s="8">
        <f>IF('ETS Coverage'!$B8=1,'ETS Price Projections'!D$114*('Allowance Schedule'!G$10*('Carbon Leakage Risk'!$B4)+'Allowance Schedule'!G$11*(1-'Carbon Leakage Risk'!$B4)),IF('ETS Coverage'!$B8=2,'ETS Price Projections'!D$115,0))</f>
        <v>0</v>
      </c>
      <c r="H4" s="8">
        <f>IF('ETS Coverage'!$B8=1,'ETS Price Projections'!E$114*('Allowance Schedule'!H$10*('Carbon Leakage Risk'!$B4)+'Allowance Schedule'!H$11*(1-'Carbon Leakage Risk'!$B4)),IF('ETS Coverage'!$B8=2,'ETS Price Projections'!E$115,0))</f>
        <v>0</v>
      </c>
      <c r="I4" s="8">
        <f>IF('ETS Coverage'!$B8=1,'ETS Price Projections'!F$114*('Allowance Schedule'!I$10*('Carbon Leakage Risk'!$B4)+'Allowance Schedule'!I$11*(1-'Carbon Leakage Risk'!$B4)),IF('ETS Coverage'!$B8=2,'ETS Price Projections'!F$115,0))</f>
        <v>0</v>
      </c>
      <c r="J4" s="8">
        <f>IF('ETS Coverage'!$B8=1,'ETS Price Projections'!G$114*('Allowance Schedule'!J$10*('Carbon Leakage Risk'!$B4)+'Allowance Schedule'!J$11*(1-'Carbon Leakage Risk'!$B4)),IF('ETS Coverage'!$B8=2,'ETS Price Projections'!G$115,0))</f>
        <v>0</v>
      </c>
      <c r="K4" s="8">
        <f>IF('ETS Coverage'!$B8=1,'ETS Price Projections'!H$114*('Allowance Schedule'!K$10*('Carbon Leakage Risk'!$B4)+'Allowance Schedule'!K$11*(1-'Carbon Leakage Risk'!$B4)),IF('ETS Coverage'!$B8=2,'ETS Price Projections'!H$115,0))</f>
        <v>0</v>
      </c>
      <c r="L4" s="8">
        <f>IF('ETS Coverage'!$B8=1,'ETS Price Projections'!I$114*('Allowance Schedule'!L$10*('Carbon Leakage Risk'!$B4)+'Allowance Schedule'!L$11*(1-'Carbon Leakage Risk'!$B4)),IF('ETS Coverage'!$B8=2,'ETS Price Projections'!I$115,0))</f>
        <v>0</v>
      </c>
      <c r="M4" s="8">
        <f>IF('ETS Coverage'!$B8=1,'ETS Price Projections'!J$114*('Allowance Schedule'!M$10*('Carbon Leakage Risk'!$B4)+'Allowance Schedule'!M$11*(1-'Carbon Leakage Risk'!$B4)),IF('ETS Coverage'!$B8=2,'ETS Price Projections'!J$115,0))</f>
        <v>0</v>
      </c>
      <c r="N4" s="8">
        <f>IF('ETS Coverage'!$B8=1,'ETS Price Projections'!K$114*('Allowance Schedule'!N$10*('Carbon Leakage Risk'!$B4)+'Allowance Schedule'!N$11*(1-'Carbon Leakage Risk'!$B4)),IF('ETS Coverage'!$B8=2,'ETS Price Projections'!K$115,0))</f>
        <v>0</v>
      </c>
      <c r="O4" s="8">
        <f>IF('ETS Coverage'!$B8=1,'ETS Price Projections'!L$114*('Allowance Schedule'!O$10*('Carbon Leakage Risk'!$B4)+'Allowance Schedule'!O$11*(1-'Carbon Leakage Risk'!$B4)),IF('ETS Coverage'!$B8=2,'ETS Price Projections'!L$115,0))</f>
        <v>0</v>
      </c>
      <c r="P4" s="8">
        <f>IF('ETS Coverage'!$B8=1,'ETS Price Projections'!M$114*('Allowance Schedule'!P$10*('Carbon Leakage Risk'!$B4)+'Allowance Schedule'!P$11*(1-'Carbon Leakage Risk'!$B4)),IF('ETS Coverage'!$B8=2,'ETS Price Projections'!M$115,0))</f>
        <v>0</v>
      </c>
      <c r="Q4" s="8">
        <f>IF('ETS Coverage'!$B8=1,'ETS Price Projections'!N$114*('Allowance Schedule'!Q$10*('Carbon Leakage Risk'!$B4)+'Allowance Schedule'!Q$11*(1-'Carbon Leakage Risk'!$B4)),IF('ETS Coverage'!$B8=2,'ETS Price Projections'!N$115,0))</f>
        <v>0</v>
      </c>
      <c r="R4" s="8">
        <f>IF('ETS Coverage'!$B8=1,'ETS Price Projections'!O$114*('Allowance Schedule'!R$10*('Carbon Leakage Risk'!$B4)+'Allowance Schedule'!R$11*(1-'Carbon Leakage Risk'!$B4)),IF('ETS Coverage'!$B8=2,'ETS Price Projections'!O$115,0))</f>
        <v>0</v>
      </c>
      <c r="S4" s="8">
        <f>IF('ETS Coverage'!$B8=1,'ETS Price Projections'!P$114*('Allowance Schedule'!S$10*('Carbon Leakage Risk'!$B4)+'Allowance Schedule'!S$11*(1-'Carbon Leakage Risk'!$B4)),IF('ETS Coverage'!$B8=2,'ETS Price Projections'!P$115,0))</f>
        <v>0</v>
      </c>
      <c r="T4" s="8">
        <f>IF('ETS Coverage'!$B8=1,'ETS Price Projections'!Q$114*('Allowance Schedule'!T$10*('Carbon Leakage Risk'!$B4)+'Allowance Schedule'!T$11*(1-'Carbon Leakage Risk'!$B4)),IF('ETS Coverage'!$B8=2,'ETS Price Projections'!Q$115,0))</f>
        <v>0</v>
      </c>
      <c r="U4" s="8">
        <f>IF('ETS Coverage'!$B8=1,'ETS Price Projections'!R$114*('Allowance Schedule'!U$10*('Carbon Leakage Risk'!$B4)+'Allowance Schedule'!U$11*(1-'Carbon Leakage Risk'!$B4)),IF('ETS Coverage'!$B8=2,'ETS Price Projections'!R$115,0))</f>
        <v>0</v>
      </c>
      <c r="V4" s="8">
        <f>IF('ETS Coverage'!$B8=1,'ETS Price Projections'!S$114*('Allowance Schedule'!V$10*('Carbon Leakage Risk'!$B4)+'Allowance Schedule'!V$11*(1-'Carbon Leakage Risk'!$B4)),IF('ETS Coverage'!$B8=2,'ETS Price Projections'!S$115,0))</f>
        <v>0</v>
      </c>
      <c r="W4" s="8">
        <f>IF('ETS Coverage'!$B8=1,'ETS Price Projections'!T$114*('Allowance Schedule'!W$10*('Carbon Leakage Risk'!$B4)+'Allowance Schedule'!W$11*(1-'Carbon Leakage Risk'!$B4)),IF('ETS Coverage'!$B8=2,'ETS Price Projections'!T$115,0))</f>
        <v>0</v>
      </c>
      <c r="X4" s="8">
        <f>IF('ETS Coverage'!$B8=1,'ETS Price Projections'!U$114*('Allowance Schedule'!X$10*('Carbon Leakage Risk'!$B4)+'Allowance Schedule'!X$11*(1-'Carbon Leakage Risk'!$B4)),IF('ETS Coverage'!$B8=2,'ETS Price Projections'!U$115,0))</f>
        <v>0</v>
      </c>
      <c r="Y4" s="8">
        <f>IF('ETS Coverage'!$B8=1,'ETS Price Projections'!V$114*('Allowance Schedule'!Y$10*('Carbon Leakage Risk'!$B4)+'Allowance Schedule'!Y$11*(1-'Carbon Leakage Risk'!$B4)),IF('ETS Coverage'!$B8=2,'ETS Price Projections'!V$115,0))</f>
        <v>0</v>
      </c>
      <c r="Z4" s="8">
        <f>IF('ETS Coverage'!$B8=1,'ETS Price Projections'!W$114*('Allowance Schedule'!Z$10*('Carbon Leakage Risk'!$B4)+'Allowance Schedule'!Z$11*(1-'Carbon Leakage Risk'!$B4)),IF('ETS Coverage'!$B8=2,'ETS Price Projections'!W$115,0))</f>
        <v>0</v>
      </c>
      <c r="AA4" s="8">
        <f>IF('ETS Coverage'!$B8=1,'ETS Price Projections'!X$114*('Allowance Schedule'!AA$10*('Carbon Leakage Risk'!$B4)+'Allowance Schedule'!AA$11*(1-'Carbon Leakage Risk'!$B4)),IF('ETS Coverage'!$B8=2,'ETS Price Projections'!X$115,0))</f>
        <v>0</v>
      </c>
      <c r="AB4" s="8">
        <f>IF('ETS Coverage'!$B8=1,'ETS Price Projections'!Y$114*('Allowance Schedule'!AB$10*('Carbon Leakage Risk'!$B4)+'Allowance Schedule'!AB$11*(1-'Carbon Leakage Risk'!$B4)),IF('ETS Coverage'!$B8=2,'ETS Price Projections'!Y$115,0))</f>
        <v>0</v>
      </c>
      <c r="AC4" s="8">
        <f>IF('ETS Coverage'!$B8=1,'ETS Price Projections'!Z$114*('Allowance Schedule'!AC$10*('Carbon Leakage Risk'!$B4)+'Allowance Schedule'!AC$11*(1-'Carbon Leakage Risk'!$B4)),IF('ETS Coverage'!$B8=2,'ETS Price Projections'!Z$115,0))</f>
        <v>0</v>
      </c>
      <c r="AD4" s="8">
        <f>IF('ETS Coverage'!$B8=1,'ETS Price Projections'!AA$114*('Allowance Schedule'!AD$10*('Carbon Leakage Risk'!$B4)+'Allowance Schedule'!AD$11*(1-'Carbon Leakage Risk'!$B4)),IF('ETS Coverage'!$B8=2,'ETS Price Projections'!AA$115,0))</f>
        <v>0</v>
      </c>
      <c r="AE4" s="8">
        <f>IF('ETS Coverage'!$B8=1,'ETS Price Projections'!AB$114*('Allowance Schedule'!AE$10*('Carbon Leakage Risk'!$B4)+'Allowance Schedule'!AE$11*(1-'Carbon Leakage Risk'!$B4)),IF('ETS Coverage'!$B8=2,'ETS Price Projections'!AB$115,0))</f>
        <v>0</v>
      </c>
      <c r="AF4" s="8">
        <f>IF('ETS Coverage'!$B8=1,'ETS Price Projections'!AC$114*('Allowance Schedule'!AF$10*('Carbon Leakage Risk'!$B4)+'Allowance Schedule'!AF$11*(1-'Carbon Leakage Risk'!$B4)),IF('ETS Coverage'!$B8=2,'ETS Price Projections'!AC$115,0))</f>
        <v>0</v>
      </c>
      <c r="AG4" s="8">
        <f>IF('ETS Coverage'!$B8=1,'ETS Price Projections'!AD$114*('Allowance Schedule'!AG$10*('Carbon Leakage Risk'!$B4)+'Allowance Schedule'!AG$11*(1-'Carbon Leakage Risk'!$B4)),IF('ETS Coverage'!$B8=2,'ETS Price Projections'!AD$115,0))</f>
        <v>0</v>
      </c>
    </row>
    <row r="5" spans="1:33">
      <c r="B5" t="s">
        <v>2</v>
      </c>
      <c r="C5">
        <v>0</v>
      </c>
      <c r="D5">
        <v>0</v>
      </c>
      <c r="E5" s="8">
        <f>IF('ETS Coverage'!$B9=1,'ETS Price Projections'!B$114*('Allowance Schedule'!E$10*('Carbon Leakage Risk'!$B5)+'Allowance Schedule'!E$11*(1-'Carbon Leakage Risk'!$B5)),IF('ETS Coverage'!$B9=2,'ETS Price Projections'!B$115,0))</f>
        <v>0</v>
      </c>
      <c r="F5" s="8">
        <f>IF('ETS Coverage'!$B9=1,'ETS Price Projections'!C$114*('Allowance Schedule'!F$10*('Carbon Leakage Risk'!$B5)+'Allowance Schedule'!F$11*(1-'Carbon Leakage Risk'!$B5)),IF('ETS Coverage'!$B9=2,'ETS Price Projections'!C$115,0))</f>
        <v>0</v>
      </c>
      <c r="G5" s="8">
        <f>IF('ETS Coverage'!$B9=1,'ETS Price Projections'!D$114*('Allowance Schedule'!G$10*('Carbon Leakage Risk'!$B5)+'Allowance Schedule'!G$11*(1-'Carbon Leakage Risk'!$B5)),IF('ETS Coverage'!$B9=2,'ETS Price Projections'!D$115,0))</f>
        <v>0</v>
      </c>
      <c r="H5" s="8">
        <f>IF('ETS Coverage'!$B9=1,'ETS Price Projections'!E$114*('Allowance Schedule'!H$10*('Carbon Leakage Risk'!$B5)+'Allowance Schedule'!H$11*(1-'Carbon Leakage Risk'!$B5)),IF('ETS Coverage'!$B9=2,'ETS Price Projections'!E$115,0))</f>
        <v>0</v>
      </c>
      <c r="I5" s="8">
        <f>IF('ETS Coverage'!$B9=1,'ETS Price Projections'!F$114*('Allowance Schedule'!I$10*('Carbon Leakage Risk'!$B5)+'Allowance Schedule'!I$11*(1-'Carbon Leakage Risk'!$B5)),IF('ETS Coverage'!$B9=2,'ETS Price Projections'!F$115,0))</f>
        <v>0</v>
      </c>
      <c r="J5" s="8">
        <f>IF('ETS Coverage'!$B9=1,'ETS Price Projections'!G$114*('Allowance Schedule'!J$10*('Carbon Leakage Risk'!$B5)+'Allowance Schedule'!J$11*(1-'Carbon Leakage Risk'!$B5)),IF('ETS Coverage'!$B9=2,'ETS Price Projections'!G$115,0))</f>
        <v>9.8064064411638355E-2</v>
      </c>
      <c r="K5" s="8">
        <f>IF('ETS Coverage'!$B9=1,'ETS Price Projections'!H$114*('Allowance Schedule'!K$10*('Carbon Leakage Risk'!$B5)+'Allowance Schedule'!K$11*(1-'Carbon Leakage Risk'!$B5)),IF('ETS Coverage'!$B9=2,'ETS Price Projections'!H$115,0))</f>
        <v>9.0506983007945005E-2</v>
      </c>
      <c r="L5" s="8">
        <f>IF('ETS Coverage'!$B9=1,'ETS Price Projections'!I$114*('Allowance Schedule'!L$10*('Carbon Leakage Risk'!$B5)+'Allowance Schedule'!L$11*(1-'Carbon Leakage Risk'!$B5)),IF('ETS Coverage'!$B9=2,'ETS Price Projections'!I$115,0))</f>
        <v>8.3483363297058327E-2</v>
      </c>
      <c r="M5" s="8">
        <f>IF('ETS Coverage'!$B9=1,'ETS Price Projections'!J$114*('Allowance Schedule'!M$10*('Carbon Leakage Risk'!$B5)+'Allowance Schedule'!M$11*(1-'Carbon Leakage Risk'!$B5)),IF('ETS Coverage'!$B9=2,'ETS Price Projections'!J$115,0))</f>
        <v>7.614907418508253E-2</v>
      </c>
      <c r="N5" s="8">
        <f>IF('ETS Coverage'!$B9=1,'ETS Price Projections'!K$114*('Allowance Schedule'!N$10*('Carbon Leakage Risk'!$B5)+'Allowance Schedule'!N$11*(1-'Carbon Leakage Risk'!$B5)),IF('ETS Coverage'!$B9=2,'ETS Price Projections'!K$115,0))</f>
        <v>0.16170277191321103</v>
      </c>
      <c r="O5" s="8">
        <f>IF('ETS Coverage'!$B9=1,'ETS Price Projections'!L$114*('Allowance Schedule'!O$10*('Carbon Leakage Risk'!$B5)+'Allowance Schedule'!O$11*(1-'Carbon Leakage Risk'!$B5)),IF('ETS Coverage'!$B9=2,'ETS Price Projections'!L$115,0))</f>
        <v>0.24432742263923077</v>
      </c>
      <c r="P5" s="8">
        <f>IF('ETS Coverage'!$B9=1,'ETS Price Projections'!M$114*('Allowance Schedule'!P$10*('Carbon Leakage Risk'!$B5)+'Allowance Schedule'!P$11*(1-'Carbon Leakage Risk'!$B5)),IF('ETS Coverage'!$B9=2,'ETS Price Projections'!M$115,0))</f>
        <v>0.32417091463675918</v>
      </c>
      <c r="Q5" s="8">
        <f>IF('ETS Coverage'!$B9=1,'ETS Price Projections'!N$114*('Allowance Schedule'!Q$10*('Carbon Leakage Risk'!$B5)+'Allowance Schedule'!Q$11*(1-'Carbon Leakage Risk'!$B5)),IF('ETS Coverage'!$B9=2,'ETS Price Projections'!N$115,0))</f>
        <v>0.40137134507933414</v>
      </c>
      <c r="R5" s="8">
        <f>IF('ETS Coverage'!$B9=1,'ETS Price Projections'!O$114*('Allowance Schedule'!R$10*('Carbon Leakage Risk'!$B5)+'Allowance Schedule'!R$11*(1-'Carbon Leakage Risk'!$B5)),IF('ETS Coverage'!$B9=2,'ETS Price Projections'!O$115,0))</f>
        <v>0.47605781713500306</v>
      </c>
      <c r="S5" s="8">
        <f>IF('ETS Coverage'!$B9=1,'ETS Price Projections'!P$114*('Allowance Schedule'!S$10*('Carbon Leakage Risk'!$B5)+'Allowance Schedule'!S$11*(1-'Carbon Leakage Risk'!$B5)),IF('ETS Coverage'!$B9=2,'ETS Price Projections'!P$115,0))</f>
        <v>0.53282487625645336</v>
      </c>
      <c r="T5" s="8">
        <f>IF('ETS Coverage'!$B9=1,'ETS Price Projections'!Q$114*('Allowance Schedule'!T$10*('Carbon Leakage Risk'!$B5)+'Allowance Schedule'!T$11*(1-'Carbon Leakage Risk'!$B5)),IF('ETS Coverage'!$B9=2,'ETS Price Projections'!Q$115,0))</f>
        <v>0.58780166857069505</v>
      </c>
      <c r="U5" s="8">
        <f>IF('ETS Coverage'!$B9=1,'ETS Price Projections'!R$114*('Allowance Schedule'!U$10*('Carbon Leakage Risk'!$B5)+'Allowance Schedule'!U$11*(1-'Carbon Leakage Risk'!$B5)),IF('ETS Coverage'!$B9=2,'ETS Price Projections'!R$115,0))</f>
        <v>0.6410715690354073</v>
      </c>
      <c r="V5" s="8">
        <f>IF('ETS Coverage'!$B9=1,'ETS Price Projections'!S$114*('Allowance Schedule'!V$10*('Carbon Leakage Risk'!$B5)+'Allowance Schedule'!V$11*(1-'Carbon Leakage Risk'!$B5)),IF('ETS Coverage'!$B9=2,'ETS Price Projections'!S$115,0))</f>
        <v>0.69271285458110043</v>
      </c>
      <c r="W5" s="8">
        <f>IF('ETS Coverage'!$B9=1,'ETS Price Projections'!T$114*('Allowance Schedule'!W$10*('Carbon Leakage Risk'!$B5)+'Allowance Schedule'!W$11*(1-'Carbon Leakage Risk'!$B5)),IF('ETS Coverage'!$B9=2,'ETS Price Projections'!T$115,0))</f>
        <v>0.74279908789796378</v>
      </c>
      <c r="X5" s="8">
        <f>IF('ETS Coverage'!$B9=1,'ETS Price Projections'!U$114*('Allowance Schedule'!X$10*('Carbon Leakage Risk'!$B5)+'Allowance Schedule'!X$11*(1-'Carbon Leakage Risk'!$B5)),IF('ETS Coverage'!$B9=2,'ETS Price Projections'!U$115,0))</f>
        <v>0.8045454617108202</v>
      </c>
      <c r="Y5" s="8">
        <f>IF('ETS Coverage'!$B9=1,'ETS Price Projections'!V$114*('Allowance Schedule'!Y$10*('Carbon Leakage Risk'!$B5)+'Allowance Schedule'!Y$11*(1-'Carbon Leakage Risk'!$B5)),IF('ETS Coverage'!$B9=2,'ETS Price Projections'!V$115,0))</f>
        <v>0.86448684592783598</v>
      </c>
      <c r="Z5" s="8">
        <f>IF('ETS Coverage'!$B9=1,'ETS Price Projections'!W$114*('Allowance Schedule'!Z$10*('Carbon Leakage Risk'!$B5)+'Allowance Schedule'!Z$11*(1-'Carbon Leakage Risk'!$B5)),IF('ETS Coverage'!$B9=2,'ETS Price Projections'!W$115,0))</f>
        <v>0.92270124644552631</v>
      </c>
      <c r="AA5" s="8">
        <f>IF('ETS Coverage'!$B9=1,'ETS Price Projections'!X$114*('Allowance Schedule'!AA$10*('Carbon Leakage Risk'!$B5)+'Allowance Schedule'!AA$11*(1-'Carbon Leakage Risk'!$B5)),IF('ETS Coverage'!$B9=2,'ETS Price Projections'!X$115,0))</f>
        <v>0.97926223810419977</v>
      </c>
      <c r="AB5" s="8">
        <f>IF('ETS Coverage'!$B9=1,'ETS Price Projections'!Y$114*('Allowance Schedule'!AB$10*('Carbon Leakage Risk'!$B5)+'Allowance Schedule'!AB$11*(1-'Carbon Leakage Risk'!$B5)),IF('ETS Coverage'!$B9=2,'ETS Price Projections'!Y$115,0))</f>
        <v>1</v>
      </c>
      <c r="AC5" s="8">
        <f>IF('ETS Coverage'!$B9=1,'ETS Price Projections'!Z$114*('Allowance Schedule'!AC$10*('Carbon Leakage Risk'!$B5)+'Allowance Schedule'!AC$11*(1-'Carbon Leakage Risk'!$B5)),IF('ETS Coverage'!$B9=2,'ETS Price Projections'!Z$115,0))</f>
        <v>1</v>
      </c>
      <c r="AD5" s="8">
        <f>IF('ETS Coverage'!$B9=1,'ETS Price Projections'!AA$114*('Allowance Schedule'!AD$10*('Carbon Leakage Risk'!$B5)+'Allowance Schedule'!AD$11*(1-'Carbon Leakage Risk'!$B5)),IF('ETS Coverage'!$B9=2,'ETS Price Projections'!AA$115,0))</f>
        <v>1</v>
      </c>
      <c r="AE5" s="8">
        <f>IF('ETS Coverage'!$B9=1,'ETS Price Projections'!AB$114*('Allowance Schedule'!AE$10*('Carbon Leakage Risk'!$B5)+'Allowance Schedule'!AE$11*(1-'Carbon Leakage Risk'!$B5)),IF('ETS Coverage'!$B9=2,'ETS Price Projections'!AB$115,0))</f>
        <v>1</v>
      </c>
      <c r="AF5" s="8">
        <f>IF('ETS Coverage'!$B9=1,'ETS Price Projections'!AC$114*('Allowance Schedule'!AF$10*('Carbon Leakage Risk'!$B5)+'Allowance Schedule'!AF$11*(1-'Carbon Leakage Risk'!$B5)),IF('ETS Coverage'!$B9=2,'ETS Price Projections'!AC$115,0))</f>
        <v>1</v>
      </c>
      <c r="AG5" s="8">
        <f>IF('ETS Coverage'!$B9=1,'ETS Price Projections'!AD$114*('Allowance Schedule'!AG$10*('Carbon Leakage Risk'!$B5)+'Allowance Schedule'!AG$11*(1-'Carbon Leakage Risk'!$B5)),IF('ETS Coverage'!$B9=2,'ETS Price Projections'!AD$115,0))</f>
        <v>1</v>
      </c>
    </row>
    <row r="6" spans="1:33">
      <c r="B6" t="s">
        <v>3</v>
      </c>
      <c r="C6">
        <v>0</v>
      </c>
      <c r="D6">
        <v>0</v>
      </c>
      <c r="E6" s="8">
        <f>IF('ETS Coverage'!$B10=1,'ETS Price Projections'!B$114*('Allowance Schedule'!E$10*('Carbon Leakage Risk'!$B6)+'Allowance Schedule'!E$11*(1-'Carbon Leakage Risk'!$B6)),IF('ETS Coverage'!$B10=2,'ETS Price Projections'!B$115,0))</f>
        <v>0</v>
      </c>
      <c r="F6" s="8">
        <f>IF('ETS Coverage'!$B10=1,'ETS Price Projections'!C$114*('Allowance Schedule'!F$10*('Carbon Leakage Risk'!$B6)+'Allowance Schedule'!F$11*(1-'Carbon Leakage Risk'!$B6)),IF('ETS Coverage'!$B10=2,'ETS Price Projections'!C$115,0))</f>
        <v>0</v>
      </c>
      <c r="G6" s="8">
        <f>IF('ETS Coverage'!$B10=1,'ETS Price Projections'!D$114*('Allowance Schedule'!G$10*('Carbon Leakage Risk'!$B6)+'Allowance Schedule'!G$11*(1-'Carbon Leakage Risk'!$B6)),IF('ETS Coverage'!$B10=2,'ETS Price Projections'!D$115,0))</f>
        <v>0</v>
      </c>
      <c r="H6" s="8">
        <f>IF('ETS Coverage'!$B10=1,'ETS Price Projections'!E$114*('Allowance Schedule'!H$10*('Carbon Leakage Risk'!$B6)+'Allowance Schedule'!H$11*(1-'Carbon Leakage Risk'!$B6)),IF('ETS Coverage'!$B10=2,'ETS Price Projections'!E$115,0))</f>
        <v>0</v>
      </c>
      <c r="I6" s="8">
        <f>IF('ETS Coverage'!$B10=1,'ETS Price Projections'!F$114*('Allowance Schedule'!I$10*('Carbon Leakage Risk'!$B6)+'Allowance Schedule'!I$11*(1-'Carbon Leakage Risk'!$B6)),IF('ETS Coverage'!$B10=2,'ETS Price Projections'!F$115,0))</f>
        <v>0</v>
      </c>
      <c r="J6" s="8">
        <f>IF('ETS Coverage'!$B10=1,'ETS Price Projections'!G$114*('Allowance Schedule'!J$10*('Carbon Leakage Risk'!$B6)+'Allowance Schedule'!J$11*(1-'Carbon Leakage Risk'!$B6)),IF('ETS Coverage'!$B10=2,'ETS Price Projections'!G$115,0))</f>
        <v>9.8064064411638355E-2</v>
      </c>
      <c r="K6" s="8">
        <f>IF('ETS Coverage'!$B10=1,'ETS Price Projections'!H$114*('Allowance Schedule'!K$10*('Carbon Leakage Risk'!$B6)+'Allowance Schedule'!K$11*(1-'Carbon Leakage Risk'!$B6)),IF('ETS Coverage'!$B10=2,'ETS Price Projections'!H$115,0))</f>
        <v>9.0506983007945005E-2</v>
      </c>
      <c r="L6" s="8">
        <f>IF('ETS Coverage'!$B10=1,'ETS Price Projections'!I$114*('Allowance Schedule'!L$10*('Carbon Leakage Risk'!$B6)+'Allowance Schedule'!L$11*(1-'Carbon Leakage Risk'!$B6)),IF('ETS Coverage'!$B10=2,'ETS Price Projections'!I$115,0))</f>
        <v>8.3483363297058327E-2</v>
      </c>
      <c r="M6" s="8">
        <f>IF('ETS Coverage'!$B10=1,'ETS Price Projections'!J$114*('Allowance Schedule'!M$10*('Carbon Leakage Risk'!$B6)+'Allowance Schedule'!M$11*(1-'Carbon Leakage Risk'!$B6)),IF('ETS Coverage'!$B10=2,'ETS Price Projections'!J$115,0))</f>
        <v>7.614907418508253E-2</v>
      </c>
      <c r="N6" s="8">
        <f>IF('ETS Coverage'!$B10=1,'ETS Price Projections'!K$114*('Allowance Schedule'!N$10*('Carbon Leakage Risk'!$B6)+'Allowance Schedule'!N$11*(1-'Carbon Leakage Risk'!$B6)),IF('ETS Coverage'!$B10=2,'ETS Price Projections'!K$115,0))</f>
        <v>0.16170277191321103</v>
      </c>
      <c r="O6" s="8">
        <f>IF('ETS Coverage'!$B10=1,'ETS Price Projections'!L$114*('Allowance Schedule'!O$10*('Carbon Leakage Risk'!$B6)+'Allowance Schedule'!O$11*(1-'Carbon Leakage Risk'!$B6)),IF('ETS Coverage'!$B10=2,'ETS Price Projections'!L$115,0))</f>
        <v>0.24432742263923077</v>
      </c>
      <c r="P6" s="8">
        <f>IF('ETS Coverage'!$B10=1,'ETS Price Projections'!M$114*('Allowance Schedule'!P$10*('Carbon Leakage Risk'!$B6)+'Allowance Schedule'!P$11*(1-'Carbon Leakage Risk'!$B6)),IF('ETS Coverage'!$B10=2,'ETS Price Projections'!M$115,0))</f>
        <v>0.32417091463675918</v>
      </c>
      <c r="Q6" s="8">
        <f>IF('ETS Coverage'!$B10=1,'ETS Price Projections'!N$114*('Allowance Schedule'!Q$10*('Carbon Leakage Risk'!$B6)+'Allowance Schedule'!Q$11*(1-'Carbon Leakage Risk'!$B6)),IF('ETS Coverage'!$B10=2,'ETS Price Projections'!N$115,0))</f>
        <v>0.40137134507933414</v>
      </c>
      <c r="R6" s="8">
        <f>IF('ETS Coverage'!$B10=1,'ETS Price Projections'!O$114*('Allowance Schedule'!R$10*('Carbon Leakage Risk'!$B6)+'Allowance Schedule'!R$11*(1-'Carbon Leakage Risk'!$B6)),IF('ETS Coverage'!$B10=2,'ETS Price Projections'!O$115,0))</f>
        <v>0.47605781713500306</v>
      </c>
      <c r="S6" s="8">
        <f>IF('ETS Coverage'!$B10=1,'ETS Price Projections'!P$114*('Allowance Schedule'!S$10*('Carbon Leakage Risk'!$B6)+'Allowance Schedule'!S$11*(1-'Carbon Leakage Risk'!$B6)),IF('ETS Coverage'!$B10=2,'ETS Price Projections'!P$115,0))</f>
        <v>0.53282487625645336</v>
      </c>
      <c r="T6" s="8">
        <f>IF('ETS Coverage'!$B10=1,'ETS Price Projections'!Q$114*('Allowance Schedule'!T$10*('Carbon Leakage Risk'!$B6)+'Allowance Schedule'!T$11*(1-'Carbon Leakage Risk'!$B6)),IF('ETS Coverage'!$B10=2,'ETS Price Projections'!Q$115,0))</f>
        <v>0.58780166857069505</v>
      </c>
      <c r="U6" s="8">
        <f>IF('ETS Coverage'!$B10=1,'ETS Price Projections'!R$114*('Allowance Schedule'!U$10*('Carbon Leakage Risk'!$B6)+'Allowance Schedule'!U$11*(1-'Carbon Leakage Risk'!$B6)),IF('ETS Coverage'!$B10=2,'ETS Price Projections'!R$115,0))</f>
        <v>0.6410715690354073</v>
      </c>
      <c r="V6" s="8">
        <f>IF('ETS Coverage'!$B10=1,'ETS Price Projections'!S$114*('Allowance Schedule'!V$10*('Carbon Leakage Risk'!$B6)+'Allowance Schedule'!V$11*(1-'Carbon Leakage Risk'!$B6)),IF('ETS Coverage'!$B10=2,'ETS Price Projections'!S$115,0))</f>
        <v>0.69271285458110043</v>
      </c>
      <c r="W6" s="8">
        <f>IF('ETS Coverage'!$B10=1,'ETS Price Projections'!T$114*('Allowance Schedule'!W$10*('Carbon Leakage Risk'!$B6)+'Allowance Schedule'!W$11*(1-'Carbon Leakage Risk'!$B6)),IF('ETS Coverage'!$B10=2,'ETS Price Projections'!T$115,0))</f>
        <v>0.74279908789796378</v>
      </c>
      <c r="X6" s="8">
        <f>IF('ETS Coverage'!$B10=1,'ETS Price Projections'!U$114*('Allowance Schedule'!X$10*('Carbon Leakage Risk'!$B6)+'Allowance Schedule'!X$11*(1-'Carbon Leakage Risk'!$B6)),IF('ETS Coverage'!$B10=2,'ETS Price Projections'!U$115,0))</f>
        <v>0.8045454617108202</v>
      </c>
      <c r="Y6" s="8">
        <f>IF('ETS Coverage'!$B10=1,'ETS Price Projections'!V$114*('Allowance Schedule'!Y$10*('Carbon Leakage Risk'!$B6)+'Allowance Schedule'!Y$11*(1-'Carbon Leakage Risk'!$B6)),IF('ETS Coverage'!$B10=2,'ETS Price Projections'!V$115,0))</f>
        <v>0.86448684592783598</v>
      </c>
      <c r="Z6" s="8">
        <f>IF('ETS Coverage'!$B10=1,'ETS Price Projections'!W$114*('Allowance Schedule'!Z$10*('Carbon Leakage Risk'!$B6)+'Allowance Schedule'!Z$11*(1-'Carbon Leakage Risk'!$B6)),IF('ETS Coverage'!$B10=2,'ETS Price Projections'!W$115,0))</f>
        <v>0.92270124644552631</v>
      </c>
      <c r="AA6" s="8">
        <f>IF('ETS Coverage'!$B10=1,'ETS Price Projections'!X$114*('Allowance Schedule'!AA$10*('Carbon Leakage Risk'!$B6)+'Allowance Schedule'!AA$11*(1-'Carbon Leakage Risk'!$B6)),IF('ETS Coverage'!$B10=2,'ETS Price Projections'!X$115,0))</f>
        <v>0.97926223810419977</v>
      </c>
      <c r="AB6" s="8">
        <f>IF('ETS Coverage'!$B10=1,'ETS Price Projections'!Y$114*('Allowance Schedule'!AB$10*('Carbon Leakage Risk'!$B6)+'Allowance Schedule'!AB$11*(1-'Carbon Leakage Risk'!$B6)),IF('ETS Coverage'!$B10=2,'ETS Price Projections'!Y$115,0))</f>
        <v>1</v>
      </c>
      <c r="AC6" s="8">
        <f>IF('ETS Coverage'!$B10=1,'ETS Price Projections'!Z$114*('Allowance Schedule'!AC$10*('Carbon Leakage Risk'!$B6)+'Allowance Schedule'!AC$11*(1-'Carbon Leakage Risk'!$B6)),IF('ETS Coverage'!$B10=2,'ETS Price Projections'!Z$115,0))</f>
        <v>1</v>
      </c>
      <c r="AD6" s="8">
        <f>IF('ETS Coverage'!$B10=1,'ETS Price Projections'!AA$114*('Allowance Schedule'!AD$10*('Carbon Leakage Risk'!$B6)+'Allowance Schedule'!AD$11*(1-'Carbon Leakage Risk'!$B6)),IF('ETS Coverage'!$B10=2,'ETS Price Projections'!AA$115,0))</f>
        <v>1</v>
      </c>
      <c r="AE6" s="8">
        <f>IF('ETS Coverage'!$B10=1,'ETS Price Projections'!AB$114*('Allowance Schedule'!AE$10*('Carbon Leakage Risk'!$B6)+'Allowance Schedule'!AE$11*(1-'Carbon Leakage Risk'!$B6)),IF('ETS Coverage'!$B10=2,'ETS Price Projections'!AB$115,0))</f>
        <v>1</v>
      </c>
      <c r="AF6" s="8">
        <f>IF('ETS Coverage'!$B10=1,'ETS Price Projections'!AC$114*('Allowance Schedule'!AF$10*('Carbon Leakage Risk'!$B6)+'Allowance Schedule'!AF$11*(1-'Carbon Leakage Risk'!$B6)),IF('ETS Coverage'!$B10=2,'ETS Price Projections'!AC$115,0))</f>
        <v>1</v>
      </c>
      <c r="AG6" s="8">
        <f>IF('ETS Coverage'!$B10=1,'ETS Price Projections'!AD$114*('Allowance Schedule'!AG$10*('Carbon Leakage Risk'!$B6)+'Allowance Schedule'!AG$11*(1-'Carbon Leakage Risk'!$B6)),IF('ETS Coverage'!$B10=2,'ETS Price Projections'!AD$115,0))</f>
        <v>1</v>
      </c>
    </row>
    <row r="7" spans="1:33">
      <c r="B7" t="s">
        <v>4</v>
      </c>
      <c r="C7">
        <v>0</v>
      </c>
      <c r="D7">
        <v>0</v>
      </c>
      <c r="E7" s="8">
        <f>IF('ETS Coverage'!$B11=1,'ETS Price Projections'!B$114*('Allowance Schedule'!E$10*('Carbon Leakage Risk'!$B7)+'Allowance Schedule'!E$11*(1-'Carbon Leakage Risk'!$B7)),IF('ETS Coverage'!$B11=2,'ETS Price Projections'!B$115,0))</f>
        <v>0</v>
      </c>
      <c r="F7" s="8">
        <f>IF('ETS Coverage'!$B11=1,'ETS Price Projections'!C$114*('Allowance Schedule'!F$10*('Carbon Leakage Risk'!$B7)+'Allowance Schedule'!F$11*(1-'Carbon Leakage Risk'!$B7)),IF('ETS Coverage'!$B11=2,'ETS Price Projections'!C$115,0))</f>
        <v>0</v>
      </c>
      <c r="G7" s="8">
        <f>IF('ETS Coverage'!$B11=1,'ETS Price Projections'!D$114*('Allowance Schedule'!G$10*('Carbon Leakage Risk'!$B7)+'Allowance Schedule'!G$11*(1-'Carbon Leakage Risk'!$B7)),IF('ETS Coverage'!$B11=2,'ETS Price Projections'!D$115,0))</f>
        <v>0</v>
      </c>
      <c r="H7" s="8">
        <f>IF('ETS Coverage'!$B11=1,'ETS Price Projections'!E$114*('Allowance Schedule'!H$10*('Carbon Leakage Risk'!$B7)+'Allowance Schedule'!H$11*(1-'Carbon Leakage Risk'!$B7)),IF('ETS Coverage'!$B11=2,'ETS Price Projections'!E$115,0))</f>
        <v>0</v>
      </c>
      <c r="I7" s="8">
        <f>IF('ETS Coverage'!$B11=1,'ETS Price Projections'!F$114*('Allowance Schedule'!I$10*('Carbon Leakage Risk'!$B7)+'Allowance Schedule'!I$11*(1-'Carbon Leakage Risk'!$B7)),IF('ETS Coverage'!$B11=2,'ETS Price Projections'!F$115,0))</f>
        <v>0</v>
      </c>
      <c r="J7" s="8">
        <f>IF('ETS Coverage'!$B11=1,'ETS Price Projections'!G$114*('Allowance Schedule'!J$10*('Carbon Leakage Risk'!$B7)+'Allowance Schedule'!J$11*(1-'Carbon Leakage Risk'!$B7)),IF('ETS Coverage'!$B11=2,'ETS Price Projections'!G$115,0))</f>
        <v>9.8064064411638355E-2</v>
      </c>
      <c r="K7" s="8">
        <f>IF('ETS Coverage'!$B11=1,'ETS Price Projections'!H$114*('Allowance Schedule'!K$10*('Carbon Leakage Risk'!$B7)+'Allowance Schedule'!K$11*(1-'Carbon Leakage Risk'!$B7)),IF('ETS Coverage'!$B11=2,'ETS Price Projections'!H$115,0))</f>
        <v>9.0506983007945005E-2</v>
      </c>
      <c r="L7" s="8">
        <f>IF('ETS Coverage'!$B11=1,'ETS Price Projections'!I$114*('Allowance Schedule'!L$10*('Carbon Leakage Risk'!$B7)+'Allowance Schedule'!L$11*(1-'Carbon Leakage Risk'!$B7)),IF('ETS Coverage'!$B11=2,'ETS Price Projections'!I$115,0))</f>
        <v>8.3483363297058327E-2</v>
      </c>
      <c r="M7" s="8">
        <f>IF('ETS Coverage'!$B11=1,'ETS Price Projections'!J$114*('Allowance Schedule'!M$10*('Carbon Leakage Risk'!$B7)+'Allowance Schedule'!M$11*(1-'Carbon Leakage Risk'!$B7)),IF('ETS Coverage'!$B11=2,'ETS Price Projections'!J$115,0))</f>
        <v>7.614907418508253E-2</v>
      </c>
      <c r="N7" s="8">
        <f>IF('ETS Coverage'!$B11=1,'ETS Price Projections'!K$114*('Allowance Schedule'!N$10*('Carbon Leakage Risk'!$B7)+'Allowance Schedule'!N$11*(1-'Carbon Leakage Risk'!$B7)),IF('ETS Coverage'!$B11=2,'ETS Price Projections'!K$115,0))</f>
        <v>0.16170277191321103</v>
      </c>
      <c r="O7" s="8">
        <f>IF('ETS Coverage'!$B11=1,'ETS Price Projections'!L$114*('Allowance Schedule'!O$10*('Carbon Leakage Risk'!$B7)+'Allowance Schedule'!O$11*(1-'Carbon Leakage Risk'!$B7)),IF('ETS Coverage'!$B11=2,'ETS Price Projections'!L$115,0))</f>
        <v>0.24432742263923077</v>
      </c>
      <c r="P7" s="8">
        <f>IF('ETS Coverage'!$B11=1,'ETS Price Projections'!M$114*('Allowance Schedule'!P$10*('Carbon Leakage Risk'!$B7)+'Allowance Schedule'!P$11*(1-'Carbon Leakage Risk'!$B7)),IF('ETS Coverage'!$B11=2,'ETS Price Projections'!M$115,0))</f>
        <v>0.32417091463675918</v>
      </c>
      <c r="Q7" s="8">
        <f>IF('ETS Coverage'!$B11=1,'ETS Price Projections'!N$114*('Allowance Schedule'!Q$10*('Carbon Leakage Risk'!$B7)+'Allowance Schedule'!Q$11*(1-'Carbon Leakage Risk'!$B7)),IF('ETS Coverage'!$B11=2,'ETS Price Projections'!N$115,0))</f>
        <v>0.40137134507933414</v>
      </c>
      <c r="R7" s="8">
        <f>IF('ETS Coverage'!$B11=1,'ETS Price Projections'!O$114*('Allowance Schedule'!R$10*('Carbon Leakage Risk'!$B7)+'Allowance Schedule'!R$11*(1-'Carbon Leakage Risk'!$B7)),IF('ETS Coverage'!$B11=2,'ETS Price Projections'!O$115,0))</f>
        <v>0.47605781713500306</v>
      </c>
      <c r="S7" s="8">
        <f>IF('ETS Coverage'!$B11=1,'ETS Price Projections'!P$114*('Allowance Schedule'!S$10*('Carbon Leakage Risk'!$B7)+'Allowance Schedule'!S$11*(1-'Carbon Leakage Risk'!$B7)),IF('ETS Coverage'!$B11=2,'ETS Price Projections'!P$115,0))</f>
        <v>0.53282487625645336</v>
      </c>
      <c r="T7" s="8">
        <f>IF('ETS Coverage'!$B11=1,'ETS Price Projections'!Q$114*('Allowance Schedule'!T$10*('Carbon Leakage Risk'!$B7)+'Allowance Schedule'!T$11*(1-'Carbon Leakage Risk'!$B7)),IF('ETS Coverage'!$B11=2,'ETS Price Projections'!Q$115,0))</f>
        <v>0.58780166857069505</v>
      </c>
      <c r="U7" s="8">
        <f>IF('ETS Coverage'!$B11=1,'ETS Price Projections'!R$114*('Allowance Schedule'!U$10*('Carbon Leakage Risk'!$B7)+'Allowance Schedule'!U$11*(1-'Carbon Leakage Risk'!$B7)),IF('ETS Coverage'!$B11=2,'ETS Price Projections'!R$115,0))</f>
        <v>0.6410715690354073</v>
      </c>
      <c r="V7" s="8">
        <f>IF('ETS Coverage'!$B11=1,'ETS Price Projections'!S$114*('Allowance Schedule'!V$10*('Carbon Leakage Risk'!$B7)+'Allowance Schedule'!V$11*(1-'Carbon Leakage Risk'!$B7)),IF('ETS Coverage'!$B11=2,'ETS Price Projections'!S$115,0))</f>
        <v>0.69271285458110043</v>
      </c>
      <c r="W7" s="8">
        <f>IF('ETS Coverage'!$B11=1,'ETS Price Projections'!T$114*('Allowance Schedule'!W$10*('Carbon Leakage Risk'!$B7)+'Allowance Schedule'!W$11*(1-'Carbon Leakage Risk'!$B7)),IF('ETS Coverage'!$B11=2,'ETS Price Projections'!T$115,0))</f>
        <v>0.74279908789796378</v>
      </c>
      <c r="X7" s="8">
        <f>IF('ETS Coverage'!$B11=1,'ETS Price Projections'!U$114*('Allowance Schedule'!X$10*('Carbon Leakage Risk'!$B7)+'Allowance Schedule'!X$11*(1-'Carbon Leakage Risk'!$B7)),IF('ETS Coverage'!$B11=2,'ETS Price Projections'!U$115,0))</f>
        <v>0.8045454617108202</v>
      </c>
      <c r="Y7" s="8">
        <f>IF('ETS Coverage'!$B11=1,'ETS Price Projections'!V$114*('Allowance Schedule'!Y$10*('Carbon Leakage Risk'!$B7)+'Allowance Schedule'!Y$11*(1-'Carbon Leakage Risk'!$B7)),IF('ETS Coverage'!$B11=2,'ETS Price Projections'!V$115,0))</f>
        <v>0.86448684592783598</v>
      </c>
      <c r="Z7" s="8">
        <f>IF('ETS Coverage'!$B11=1,'ETS Price Projections'!W$114*('Allowance Schedule'!Z$10*('Carbon Leakage Risk'!$B7)+'Allowance Schedule'!Z$11*(1-'Carbon Leakage Risk'!$B7)),IF('ETS Coverage'!$B11=2,'ETS Price Projections'!W$115,0))</f>
        <v>0.92270124644552631</v>
      </c>
      <c r="AA7" s="8">
        <f>IF('ETS Coverage'!$B11=1,'ETS Price Projections'!X$114*('Allowance Schedule'!AA$10*('Carbon Leakage Risk'!$B7)+'Allowance Schedule'!AA$11*(1-'Carbon Leakage Risk'!$B7)),IF('ETS Coverage'!$B11=2,'ETS Price Projections'!X$115,0))</f>
        <v>0.97926223810419977</v>
      </c>
      <c r="AB7" s="8">
        <f>IF('ETS Coverage'!$B11=1,'ETS Price Projections'!Y$114*('Allowance Schedule'!AB$10*('Carbon Leakage Risk'!$B7)+'Allowance Schedule'!AB$11*(1-'Carbon Leakage Risk'!$B7)),IF('ETS Coverage'!$B11=2,'ETS Price Projections'!Y$115,0))</f>
        <v>1</v>
      </c>
      <c r="AC7" s="8">
        <f>IF('ETS Coverage'!$B11=1,'ETS Price Projections'!Z$114*('Allowance Schedule'!AC$10*('Carbon Leakage Risk'!$B7)+'Allowance Schedule'!AC$11*(1-'Carbon Leakage Risk'!$B7)),IF('ETS Coverage'!$B11=2,'ETS Price Projections'!Z$115,0))</f>
        <v>1</v>
      </c>
      <c r="AD7" s="8">
        <f>IF('ETS Coverage'!$B11=1,'ETS Price Projections'!AA$114*('Allowance Schedule'!AD$10*('Carbon Leakage Risk'!$B7)+'Allowance Schedule'!AD$11*(1-'Carbon Leakage Risk'!$B7)),IF('ETS Coverage'!$B11=2,'ETS Price Projections'!AA$115,0))</f>
        <v>1</v>
      </c>
      <c r="AE7" s="8">
        <f>IF('ETS Coverage'!$B11=1,'ETS Price Projections'!AB$114*('Allowance Schedule'!AE$10*('Carbon Leakage Risk'!$B7)+'Allowance Schedule'!AE$11*(1-'Carbon Leakage Risk'!$B7)),IF('ETS Coverage'!$B11=2,'ETS Price Projections'!AB$115,0))</f>
        <v>1</v>
      </c>
      <c r="AF7" s="8">
        <f>IF('ETS Coverage'!$B11=1,'ETS Price Projections'!AC$114*('Allowance Schedule'!AF$10*('Carbon Leakage Risk'!$B7)+'Allowance Schedule'!AF$11*(1-'Carbon Leakage Risk'!$B7)),IF('ETS Coverage'!$B11=2,'ETS Price Projections'!AC$115,0))</f>
        <v>1</v>
      </c>
      <c r="AG7" s="8">
        <f>IF('ETS Coverage'!$B11=1,'ETS Price Projections'!AD$114*('Allowance Schedule'!AG$10*('Carbon Leakage Risk'!$B7)+'Allowance Schedule'!AG$11*(1-'Carbon Leakage Risk'!$B7)),IF('ETS Coverage'!$B11=2,'ETS Price Projections'!AD$115,0))</f>
        <v>1</v>
      </c>
    </row>
    <row r="8" spans="1:33">
      <c r="B8" t="s">
        <v>5</v>
      </c>
      <c r="C8">
        <v>0</v>
      </c>
      <c r="D8">
        <v>0</v>
      </c>
      <c r="E8" s="8">
        <f>IF('ETS Coverage'!$B12=1,'ETS Price Projections'!B$114*('Allowance Schedule'!E$10*('Carbon Leakage Risk'!$B8)+'Allowance Schedule'!E$11*(1-'Carbon Leakage Risk'!$B8)),IF('ETS Coverage'!$B12=2,'ETS Price Projections'!B$115,0))</f>
        <v>0</v>
      </c>
      <c r="F8" s="8">
        <f>IF('ETS Coverage'!$B12=1,'ETS Price Projections'!C$114*('Allowance Schedule'!F$10*('Carbon Leakage Risk'!$B8)+'Allowance Schedule'!F$11*(1-'Carbon Leakage Risk'!$B8)),IF('ETS Coverage'!$B12=2,'ETS Price Projections'!C$115,0))</f>
        <v>0</v>
      </c>
      <c r="G8" s="8">
        <f>IF('ETS Coverage'!$B12=1,'ETS Price Projections'!D$114*('Allowance Schedule'!G$10*('Carbon Leakage Risk'!$B8)+'Allowance Schedule'!G$11*(1-'Carbon Leakage Risk'!$B8)),IF('ETS Coverage'!$B12=2,'ETS Price Projections'!D$115,0))</f>
        <v>0</v>
      </c>
      <c r="H8" s="8">
        <f>IF('ETS Coverage'!$B12=1,'ETS Price Projections'!E$114*('Allowance Schedule'!H$10*('Carbon Leakage Risk'!$B8)+'Allowance Schedule'!H$11*(1-'Carbon Leakage Risk'!$B8)),IF('ETS Coverage'!$B12=2,'ETS Price Projections'!E$115,0))</f>
        <v>0</v>
      </c>
      <c r="I8" s="8">
        <f>IF('ETS Coverage'!$B12=1,'ETS Price Projections'!F$114*('Allowance Schedule'!I$10*('Carbon Leakage Risk'!$B8)+'Allowance Schedule'!I$11*(1-'Carbon Leakage Risk'!$B8)),IF('ETS Coverage'!$B12=2,'ETS Price Projections'!F$115,0))</f>
        <v>0</v>
      </c>
      <c r="J8" s="8">
        <f>IF('ETS Coverage'!$B12=1,'ETS Price Projections'!G$114*('Allowance Schedule'!J$10*('Carbon Leakage Risk'!$B8)+'Allowance Schedule'!J$11*(1-'Carbon Leakage Risk'!$B8)),IF('ETS Coverage'!$B12=2,'ETS Price Projections'!G$115,0))</f>
        <v>9.8064064411638355E-2</v>
      </c>
      <c r="K8" s="8">
        <f>IF('ETS Coverage'!$B12=1,'ETS Price Projections'!H$114*('Allowance Schedule'!K$10*('Carbon Leakage Risk'!$B8)+'Allowance Schedule'!K$11*(1-'Carbon Leakage Risk'!$B8)),IF('ETS Coverage'!$B12=2,'ETS Price Projections'!H$115,0))</f>
        <v>9.0506983007945005E-2</v>
      </c>
      <c r="L8" s="8">
        <f>IF('ETS Coverage'!$B12=1,'ETS Price Projections'!I$114*('Allowance Schedule'!L$10*('Carbon Leakage Risk'!$B8)+'Allowance Schedule'!L$11*(1-'Carbon Leakage Risk'!$B8)),IF('ETS Coverage'!$B12=2,'ETS Price Projections'!I$115,0))</f>
        <v>8.3483363297058327E-2</v>
      </c>
      <c r="M8" s="8">
        <f>IF('ETS Coverage'!$B12=1,'ETS Price Projections'!J$114*('Allowance Schedule'!M$10*('Carbon Leakage Risk'!$B8)+'Allowance Schedule'!M$11*(1-'Carbon Leakage Risk'!$B8)),IF('ETS Coverage'!$B12=2,'ETS Price Projections'!J$115,0))</f>
        <v>7.614907418508253E-2</v>
      </c>
      <c r="N8" s="8">
        <f>IF('ETS Coverage'!$B12=1,'ETS Price Projections'!K$114*('Allowance Schedule'!N$10*('Carbon Leakage Risk'!$B8)+'Allowance Schedule'!N$11*(1-'Carbon Leakage Risk'!$B8)),IF('ETS Coverage'!$B12=2,'ETS Price Projections'!K$115,0))</f>
        <v>0.16170277191321103</v>
      </c>
      <c r="O8" s="8">
        <f>IF('ETS Coverage'!$B12=1,'ETS Price Projections'!L$114*('Allowance Schedule'!O$10*('Carbon Leakage Risk'!$B8)+'Allowance Schedule'!O$11*(1-'Carbon Leakage Risk'!$B8)),IF('ETS Coverage'!$B12=2,'ETS Price Projections'!L$115,0))</f>
        <v>0.24432742263923077</v>
      </c>
      <c r="P8" s="8">
        <f>IF('ETS Coverage'!$B12=1,'ETS Price Projections'!M$114*('Allowance Schedule'!P$10*('Carbon Leakage Risk'!$B8)+'Allowance Schedule'!P$11*(1-'Carbon Leakage Risk'!$B8)),IF('ETS Coverage'!$B12=2,'ETS Price Projections'!M$115,0))</f>
        <v>0.32417091463675918</v>
      </c>
      <c r="Q8" s="8">
        <f>IF('ETS Coverage'!$B12=1,'ETS Price Projections'!N$114*('Allowance Schedule'!Q$10*('Carbon Leakage Risk'!$B8)+'Allowance Schedule'!Q$11*(1-'Carbon Leakage Risk'!$B8)),IF('ETS Coverage'!$B12=2,'ETS Price Projections'!N$115,0))</f>
        <v>0.40137134507933414</v>
      </c>
      <c r="R8" s="8">
        <f>IF('ETS Coverage'!$B12=1,'ETS Price Projections'!O$114*('Allowance Schedule'!R$10*('Carbon Leakage Risk'!$B8)+'Allowance Schedule'!R$11*(1-'Carbon Leakage Risk'!$B8)),IF('ETS Coverage'!$B12=2,'ETS Price Projections'!O$115,0))</f>
        <v>0.47605781713500306</v>
      </c>
      <c r="S8" s="8">
        <f>IF('ETS Coverage'!$B12=1,'ETS Price Projections'!P$114*('Allowance Schedule'!S$10*('Carbon Leakage Risk'!$B8)+'Allowance Schedule'!S$11*(1-'Carbon Leakage Risk'!$B8)),IF('ETS Coverage'!$B12=2,'ETS Price Projections'!P$115,0))</f>
        <v>0.53282487625645336</v>
      </c>
      <c r="T8" s="8">
        <f>IF('ETS Coverage'!$B12=1,'ETS Price Projections'!Q$114*('Allowance Schedule'!T$10*('Carbon Leakage Risk'!$B8)+'Allowance Schedule'!T$11*(1-'Carbon Leakage Risk'!$B8)),IF('ETS Coverage'!$B12=2,'ETS Price Projections'!Q$115,0))</f>
        <v>0.58780166857069505</v>
      </c>
      <c r="U8" s="8">
        <f>IF('ETS Coverage'!$B12=1,'ETS Price Projections'!R$114*('Allowance Schedule'!U$10*('Carbon Leakage Risk'!$B8)+'Allowance Schedule'!U$11*(1-'Carbon Leakage Risk'!$B8)),IF('ETS Coverage'!$B12=2,'ETS Price Projections'!R$115,0))</f>
        <v>0.6410715690354073</v>
      </c>
      <c r="V8" s="8">
        <f>IF('ETS Coverage'!$B12=1,'ETS Price Projections'!S$114*('Allowance Schedule'!V$10*('Carbon Leakage Risk'!$B8)+'Allowance Schedule'!V$11*(1-'Carbon Leakage Risk'!$B8)),IF('ETS Coverage'!$B12=2,'ETS Price Projections'!S$115,0))</f>
        <v>0.69271285458110043</v>
      </c>
      <c r="W8" s="8">
        <f>IF('ETS Coverage'!$B12=1,'ETS Price Projections'!T$114*('Allowance Schedule'!W$10*('Carbon Leakage Risk'!$B8)+'Allowance Schedule'!W$11*(1-'Carbon Leakage Risk'!$B8)),IF('ETS Coverage'!$B12=2,'ETS Price Projections'!T$115,0))</f>
        <v>0.74279908789796378</v>
      </c>
      <c r="X8" s="8">
        <f>IF('ETS Coverage'!$B12=1,'ETS Price Projections'!U$114*('Allowance Schedule'!X$10*('Carbon Leakage Risk'!$B8)+'Allowance Schedule'!X$11*(1-'Carbon Leakage Risk'!$B8)),IF('ETS Coverage'!$B12=2,'ETS Price Projections'!U$115,0))</f>
        <v>0.8045454617108202</v>
      </c>
      <c r="Y8" s="8">
        <f>IF('ETS Coverage'!$B12=1,'ETS Price Projections'!V$114*('Allowance Schedule'!Y$10*('Carbon Leakage Risk'!$B8)+'Allowance Schedule'!Y$11*(1-'Carbon Leakage Risk'!$B8)),IF('ETS Coverage'!$B12=2,'ETS Price Projections'!V$115,0))</f>
        <v>0.86448684592783598</v>
      </c>
      <c r="Z8" s="8">
        <f>IF('ETS Coverage'!$B12=1,'ETS Price Projections'!W$114*('Allowance Schedule'!Z$10*('Carbon Leakage Risk'!$B8)+'Allowance Schedule'!Z$11*(1-'Carbon Leakage Risk'!$B8)),IF('ETS Coverage'!$B12=2,'ETS Price Projections'!W$115,0))</f>
        <v>0.92270124644552631</v>
      </c>
      <c r="AA8" s="8">
        <f>IF('ETS Coverage'!$B12=1,'ETS Price Projections'!X$114*('Allowance Schedule'!AA$10*('Carbon Leakage Risk'!$B8)+'Allowance Schedule'!AA$11*(1-'Carbon Leakage Risk'!$B8)),IF('ETS Coverage'!$B12=2,'ETS Price Projections'!X$115,0))</f>
        <v>0.97926223810419977</v>
      </c>
      <c r="AB8" s="8">
        <f>IF('ETS Coverage'!$B12=1,'ETS Price Projections'!Y$114*('Allowance Schedule'!AB$10*('Carbon Leakage Risk'!$B8)+'Allowance Schedule'!AB$11*(1-'Carbon Leakage Risk'!$B8)),IF('ETS Coverage'!$B12=2,'ETS Price Projections'!Y$115,0))</f>
        <v>1</v>
      </c>
      <c r="AC8" s="8">
        <f>IF('ETS Coverage'!$B12=1,'ETS Price Projections'!Z$114*('Allowance Schedule'!AC$10*('Carbon Leakage Risk'!$B8)+'Allowance Schedule'!AC$11*(1-'Carbon Leakage Risk'!$B8)),IF('ETS Coverage'!$B12=2,'ETS Price Projections'!Z$115,0))</f>
        <v>1</v>
      </c>
      <c r="AD8" s="8">
        <f>IF('ETS Coverage'!$B12=1,'ETS Price Projections'!AA$114*('Allowance Schedule'!AD$10*('Carbon Leakage Risk'!$B8)+'Allowance Schedule'!AD$11*(1-'Carbon Leakage Risk'!$B8)),IF('ETS Coverage'!$B12=2,'ETS Price Projections'!AA$115,0))</f>
        <v>1</v>
      </c>
      <c r="AE8" s="8">
        <f>IF('ETS Coverage'!$B12=1,'ETS Price Projections'!AB$114*('Allowance Schedule'!AE$10*('Carbon Leakage Risk'!$B8)+'Allowance Schedule'!AE$11*(1-'Carbon Leakage Risk'!$B8)),IF('ETS Coverage'!$B12=2,'ETS Price Projections'!AB$115,0))</f>
        <v>1</v>
      </c>
      <c r="AF8" s="8">
        <f>IF('ETS Coverage'!$B12=1,'ETS Price Projections'!AC$114*('Allowance Schedule'!AF$10*('Carbon Leakage Risk'!$B8)+'Allowance Schedule'!AF$11*(1-'Carbon Leakage Risk'!$B8)),IF('ETS Coverage'!$B12=2,'ETS Price Projections'!AC$115,0))</f>
        <v>1</v>
      </c>
      <c r="AG8" s="8">
        <f>IF('ETS Coverage'!$B12=1,'ETS Price Projections'!AD$114*('Allowance Schedule'!AG$10*('Carbon Leakage Risk'!$B8)+'Allowance Schedule'!AG$11*(1-'Carbon Leakage Risk'!$B8)),IF('ETS Coverage'!$B12=2,'ETS Price Projections'!AD$115,0))</f>
        <v>1</v>
      </c>
    </row>
    <row r="9" spans="1:33">
      <c r="B9" t="s">
        <v>6</v>
      </c>
      <c r="C9">
        <v>0</v>
      </c>
      <c r="D9">
        <v>0</v>
      </c>
      <c r="E9" s="8">
        <f>IF('ETS Coverage'!$B13=1,'ETS Price Projections'!B$114*('Allowance Schedule'!E$10*('Carbon Leakage Risk'!$B9)+'Allowance Schedule'!E$11*(1-'Carbon Leakage Risk'!$B9)),IF('ETS Coverage'!$B13=2,'ETS Price Projections'!B$115,0))</f>
        <v>0</v>
      </c>
      <c r="F9" s="8">
        <f>IF('ETS Coverage'!$B13=1,'ETS Price Projections'!C$114*('Allowance Schedule'!F$10*('Carbon Leakage Risk'!$B9)+'Allowance Schedule'!F$11*(1-'Carbon Leakage Risk'!$B9)),IF('ETS Coverage'!$B13=2,'ETS Price Projections'!C$115,0))</f>
        <v>0</v>
      </c>
      <c r="G9" s="8">
        <f>IF('ETS Coverage'!$B13=1,'ETS Price Projections'!D$114*('Allowance Schedule'!G$10*('Carbon Leakage Risk'!$B9)+'Allowance Schedule'!G$11*(1-'Carbon Leakage Risk'!$B9)),IF('ETS Coverage'!$B13=2,'ETS Price Projections'!D$115,0))</f>
        <v>0</v>
      </c>
      <c r="H9" s="8">
        <f>IF('ETS Coverage'!$B13=1,'ETS Price Projections'!E$114*('Allowance Schedule'!H$10*('Carbon Leakage Risk'!$B9)+'Allowance Schedule'!H$11*(1-'Carbon Leakage Risk'!$B9)),IF('ETS Coverage'!$B13=2,'ETS Price Projections'!E$115,0))</f>
        <v>0</v>
      </c>
      <c r="I9" s="8">
        <f>IF('ETS Coverage'!$B13=1,'ETS Price Projections'!F$114*('Allowance Schedule'!I$10*('Carbon Leakage Risk'!$B9)+'Allowance Schedule'!I$11*(1-'Carbon Leakage Risk'!$B9)),IF('ETS Coverage'!$B13=2,'ETS Price Projections'!F$115,0))</f>
        <v>0</v>
      </c>
      <c r="J9" s="8">
        <f>IF('ETS Coverage'!$B13=1,'ETS Price Projections'!G$114*('Allowance Schedule'!J$10*('Carbon Leakage Risk'!$B9)+'Allowance Schedule'!J$11*(1-'Carbon Leakage Risk'!$B9)),IF('ETS Coverage'!$B13=2,'ETS Price Projections'!G$115,0))</f>
        <v>9.8064064411638355E-2</v>
      </c>
      <c r="K9" s="8">
        <f>IF('ETS Coverage'!$B13=1,'ETS Price Projections'!H$114*('Allowance Schedule'!K$10*('Carbon Leakage Risk'!$B9)+'Allowance Schedule'!K$11*(1-'Carbon Leakage Risk'!$B9)),IF('ETS Coverage'!$B13=2,'ETS Price Projections'!H$115,0))</f>
        <v>9.0506983007945005E-2</v>
      </c>
      <c r="L9" s="8">
        <f>IF('ETS Coverage'!$B13=1,'ETS Price Projections'!I$114*('Allowance Schedule'!L$10*('Carbon Leakage Risk'!$B9)+'Allowance Schedule'!L$11*(1-'Carbon Leakage Risk'!$B9)),IF('ETS Coverage'!$B13=2,'ETS Price Projections'!I$115,0))</f>
        <v>8.3483363297058327E-2</v>
      </c>
      <c r="M9" s="8">
        <f>IF('ETS Coverage'!$B13=1,'ETS Price Projections'!J$114*('Allowance Schedule'!M$10*('Carbon Leakage Risk'!$B9)+'Allowance Schedule'!M$11*(1-'Carbon Leakage Risk'!$B9)),IF('ETS Coverage'!$B13=2,'ETS Price Projections'!J$115,0))</f>
        <v>7.614907418508253E-2</v>
      </c>
      <c r="N9" s="8">
        <f>IF('ETS Coverage'!$B13=1,'ETS Price Projections'!K$114*('Allowance Schedule'!N$10*('Carbon Leakage Risk'!$B9)+'Allowance Schedule'!N$11*(1-'Carbon Leakage Risk'!$B9)),IF('ETS Coverage'!$B13=2,'ETS Price Projections'!K$115,0))</f>
        <v>0.16170277191321103</v>
      </c>
      <c r="O9" s="8">
        <f>IF('ETS Coverage'!$B13=1,'ETS Price Projections'!L$114*('Allowance Schedule'!O$10*('Carbon Leakage Risk'!$B9)+'Allowance Schedule'!O$11*(1-'Carbon Leakage Risk'!$B9)),IF('ETS Coverage'!$B13=2,'ETS Price Projections'!L$115,0))</f>
        <v>0.24432742263923077</v>
      </c>
      <c r="P9" s="8">
        <f>IF('ETS Coverage'!$B13=1,'ETS Price Projections'!M$114*('Allowance Schedule'!P$10*('Carbon Leakage Risk'!$B9)+'Allowance Schedule'!P$11*(1-'Carbon Leakage Risk'!$B9)),IF('ETS Coverage'!$B13=2,'ETS Price Projections'!M$115,0))</f>
        <v>0.32417091463675918</v>
      </c>
      <c r="Q9" s="8">
        <f>IF('ETS Coverage'!$B13=1,'ETS Price Projections'!N$114*('Allowance Schedule'!Q$10*('Carbon Leakage Risk'!$B9)+'Allowance Schedule'!Q$11*(1-'Carbon Leakage Risk'!$B9)),IF('ETS Coverage'!$B13=2,'ETS Price Projections'!N$115,0))</f>
        <v>0.40137134507933414</v>
      </c>
      <c r="R9" s="8">
        <f>IF('ETS Coverage'!$B13=1,'ETS Price Projections'!O$114*('Allowance Schedule'!R$10*('Carbon Leakage Risk'!$B9)+'Allowance Schedule'!R$11*(1-'Carbon Leakage Risk'!$B9)),IF('ETS Coverage'!$B13=2,'ETS Price Projections'!O$115,0))</f>
        <v>0.47605781713500306</v>
      </c>
      <c r="S9" s="8">
        <f>IF('ETS Coverage'!$B13=1,'ETS Price Projections'!P$114*('Allowance Schedule'!S$10*('Carbon Leakage Risk'!$B9)+'Allowance Schedule'!S$11*(1-'Carbon Leakage Risk'!$B9)),IF('ETS Coverage'!$B13=2,'ETS Price Projections'!P$115,0))</f>
        <v>0.53282487625645336</v>
      </c>
      <c r="T9" s="8">
        <f>IF('ETS Coverage'!$B13=1,'ETS Price Projections'!Q$114*('Allowance Schedule'!T$10*('Carbon Leakage Risk'!$B9)+'Allowance Schedule'!T$11*(1-'Carbon Leakage Risk'!$B9)),IF('ETS Coverage'!$B13=2,'ETS Price Projections'!Q$115,0))</f>
        <v>0.58780166857069505</v>
      </c>
      <c r="U9" s="8">
        <f>IF('ETS Coverage'!$B13=1,'ETS Price Projections'!R$114*('Allowance Schedule'!U$10*('Carbon Leakage Risk'!$B9)+'Allowance Schedule'!U$11*(1-'Carbon Leakage Risk'!$B9)),IF('ETS Coverage'!$B13=2,'ETS Price Projections'!R$115,0))</f>
        <v>0.6410715690354073</v>
      </c>
      <c r="V9" s="8">
        <f>IF('ETS Coverage'!$B13=1,'ETS Price Projections'!S$114*('Allowance Schedule'!V$10*('Carbon Leakage Risk'!$B9)+'Allowance Schedule'!V$11*(1-'Carbon Leakage Risk'!$B9)),IF('ETS Coverage'!$B13=2,'ETS Price Projections'!S$115,0))</f>
        <v>0.69271285458110043</v>
      </c>
      <c r="W9" s="8">
        <f>IF('ETS Coverage'!$B13=1,'ETS Price Projections'!T$114*('Allowance Schedule'!W$10*('Carbon Leakage Risk'!$B9)+'Allowance Schedule'!W$11*(1-'Carbon Leakage Risk'!$B9)),IF('ETS Coverage'!$B13=2,'ETS Price Projections'!T$115,0))</f>
        <v>0.74279908789796378</v>
      </c>
      <c r="X9" s="8">
        <f>IF('ETS Coverage'!$B13=1,'ETS Price Projections'!U$114*('Allowance Schedule'!X$10*('Carbon Leakage Risk'!$B9)+'Allowance Schedule'!X$11*(1-'Carbon Leakage Risk'!$B9)),IF('ETS Coverage'!$B13=2,'ETS Price Projections'!U$115,0))</f>
        <v>0.8045454617108202</v>
      </c>
      <c r="Y9" s="8">
        <f>IF('ETS Coverage'!$B13=1,'ETS Price Projections'!V$114*('Allowance Schedule'!Y$10*('Carbon Leakage Risk'!$B9)+'Allowance Schedule'!Y$11*(1-'Carbon Leakage Risk'!$B9)),IF('ETS Coverage'!$B13=2,'ETS Price Projections'!V$115,0))</f>
        <v>0.86448684592783598</v>
      </c>
      <c r="Z9" s="8">
        <f>IF('ETS Coverage'!$B13=1,'ETS Price Projections'!W$114*('Allowance Schedule'!Z$10*('Carbon Leakage Risk'!$B9)+'Allowance Schedule'!Z$11*(1-'Carbon Leakage Risk'!$B9)),IF('ETS Coverage'!$B13=2,'ETS Price Projections'!W$115,0))</f>
        <v>0.92270124644552631</v>
      </c>
      <c r="AA9" s="8">
        <f>IF('ETS Coverage'!$B13=1,'ETS Price Projections'!X$114*('Allowance Schedule'!AA$10*('Carbon Leakage Risk'!$B9)+'Allowance Schedule'!AA$11*(1-'Carbon Leakage Risk'!$B9)),IF('ETS Coverage'!$B13=2,'ETS Price Projections'!X$115,0))</f>
        <v>0.97926223810419977</v>
      </c>
      <c r="AB9" s="8">
        <f>IF('ETS Coverage'!$B13=1,'ETS Price Projections'!Y$114*('Allowance Schedule'!AB$10*('Carbon Leakage Risk'!$B9)+'Allowance Schedule'!AB$11*(1-'Carbon Leakage Risk'!$B9)),IF('ETS Coverage'!$B13=2,'ETS Price Projections'!Y$115,0))</f>
        <v>1</v>
      </c>
      <c r="AC9" s="8">
        <f>IF('ETS Coverage'!$B13=1,'ETS Price Projections'!Z$114*('Allowance Schedule'!AC$10*('Carbon Leakage Risk'!$B9)+'Allowance Schedule'!AC$11*(1-'Carbon Leakage Risk'!$B9)),IF('ETS Coverage'!$B13=2,'ETS Price Projections'!Z$115,0))</f>
        <v>1</v>
      </c>
      <c r="AD9" s="8">
        <f>IF('ETS Coverage'!$B13=1,'ETS Price Projections'!AA$114*('Allowance Schedule'!AD$10*('Carbon Leakage Risk'!$B9)+'Allowance Schedule'!AD$11*(1-'Carbon Leakage Risk'!$B9)),IF('ETS Coverage'!$B13=2,'ETS Price Projections'!AA$115,0))</f>
        <v>1</v>
      </c>
      <c r="AE9" s="8">
        <f>IF('ETS Coverage'!$B13=1,'ETS Price Projections'!AB$114*('Allowance Schedule'!AE$10*('Carbon Leakage Risk'!$B9)+'Allowance Schedule'!AE$11*(1-'Carbon Leakage Risk'!$B9)),IF('ETS Coverage'!$B13=2,'ETS Price Projections'!AB$115,0))</f>
        <v>1</v>
      </c>
      <c r="AF9" s="8">
        <f>IF('ETS Coverage'!$B13=1,'ETS Price Projections'!AC$114*('Allowance Schedule'!AF$10*('Carbon Leakage Risk'!$B9)+'Allowance Schedule'!AF$11*(1-'Carbon Leakage Risk'!$B9)),IF('ETS Coverage'!$B13=2,'ETS Price Projections'!AC$115,0))</f>
        <v>1</v>
      </c>
      <c r="AG9" s="8">
        <f>IF('ETS Coverage'!$B13=1,'ETS Price Projections'!AD$114*('Allowance Schedule'!AG$10*('Carbon Leakage Risk'!$B9)+'Allowance Schedule'!AG$11*(1-'Carbon Leakage Risk'!$B9)),IF('ETS Coverage'!$B13=2,'ETS Price Projections'!AD$115,0))</f>
        <v>1</v>
      </c>
    </row>
    <row r="10" spans="1:33">
      <c r="B10" t="s">
        <v>7</v>
      </c>
      <c r="C10">
        <v>0</v>
      </c>
      <c r="D10">
        <v>0</v>
      </c>
      <c r="E10" s="8">
        <f>IF('ETS Coverage'!$B14=1,'ETS Price Projections'!B$114*('Allowance Schedule'!E$10*('Carbon Leakage Risk'!$B10)+'Allowance Schedule'!E$11*(1-'Carbon Leakage Risk'!$B10)),IF('ETS Coverage'!$B14=2,'ETS Price Projections'!B$115,0))</f>
        <v>0</v>
      </c>
      <c r="F10" s="8">
        <f>IF('ETS Coverage'!$B14=1,'ETS Price Projections'!C$114*('Allowance Schedule'!F$10*('Carbon Leakage Risk'!$B10)+'Allowance Schedule'!F$11*(1-'Carbon Leakage Risk'!$B10)),IF('ETS Coverage'!$B14=2,'ETS Price Projections'!C$115,0))</f>
        <v>0</v>
      </c>
      <c r="G10" s="8">
        <f>IF('ETS Coverage'!$B14=1,'ETS Price Projections'!D$114*('Allowance Schedule'!G$10*('Carbon Leakage Risk'!$B10)+'Allowance Schedule'!G$11*(1-'Carbon Leakage Risk'!$B10)),IF('ETS Coverage'!$B14=2,'ETS Price Projections'!D$115,0))</f>
        <v>0</v>
      </c>
      <c r="H10" s="8">
        <f>IF('ETS Coverage'!$B14=1,'ETS Price Projections'!E$114*('Allowance Schedule'!H$10*('Carbon Leakage Risk'!$B10)+'Allowance Schedule'!H$11*(1-'Carbon Leakage Risk'!$B10)),IF('ETS Coverage'!$B14=2,'ETS Price Projections'!E$115,0))</f>
        <v>0</v>
      </c>
      <c r="I10" s="8">
        <f>IF('ETS Coverage'!$B14=1,'ETS Price Projections'!F$114*('Allowance Schedule'!I$10*('Carbon Leakage Risk'!$B10)+'Allowance Schedule'!I$11*(1-'Carbon Leakage Risk'!$B10)),IF('ETS Coverage'!$B14=2,'ETS Price Projections'!F$115,0))</f>
        <v>0</v>
      </c>
      <c r="J10" s="8">
        <f>IF('ETS Coverage'!$B14=1,'ETS Price Projections'!G$114*('Allowance Schedule'!J$10*('Carbon Leakage Risk'!$B10)+'Allowance Schedule'!J$11*(1-'Carbon Leakage Risk'!$B10)),IF('ETS Coverage'!$B14=2,'ETS Price Projections'!G$115,0))</f>
        <v>9.8064064411638355E-2</v>
      </c>
      <c r="K10" s="8">
        <f>IF('ETS Coverage'!$B14=1,'ETS Price Projections'!H$114*('Allowance Schedule'!K$10*('Carbon Leakage Risk'!$B10)+'Allowance Schedule'!K$11*(1-'Carbon Leakage Risk'!$B10)),IF('ETS Coverage'!$B14=2,'ETS Price Projections'!H$115,0))</f>
        <v>9.0506983007945005E-2</v>
      </c>
      <c r="L10" s="8">
        <f>IF('ETS Coverage'!$B14=1,'ETS Price Projections'!I$114*('Allowance Schedule'!L$10*('Carbon Leakage Risk'!$B10)+'Allowance Schedule'!L$11*(1-'Carbon Leakage Risk'!$B10)),IF('ETS Coverage'!$B14=2,'ETS Price Projections'!I$115,0))</f>
        <v>8.3483363297058327E-2</v>
      </c>
      <c r="M10" s="8">
        <f>IF('ETS Coverage'!$B14=1,'ETS Price Projections'!J$114*('Allowance Schedule'!M$10*('Carbon Leakage Risk'!$B10)+'Allowance Schedule'!M$11*(1-'Carbon Leakage Risk'!$B10)),IF('ETS Coverage'!$B14=2,'ETS Price Projections'!J$115,0))</f>
        <v>7.614907418508253E-2</v>
      </c>
      <c r="N10" s="8">
        <f>IF('ETS Coverage'!$B14=1,'ETS Price Projections'!K$114*('Allowance Schedule'!N$10*('Carbon Leakage Risk'!$B10)+'Allowance Schedule'!N$11*(1-'Carbon Leakage Risk'!$B10)),IF('ETS Coverage'!$B14=2,'ETS Price Projections'!K$115,0))</f>
        <v>0.16170277191321103</v>
      </c>
      <c r="O10" s="8">
        <f>IF('ETS Coverage'!$B14=1,'ETS Price Projections'!L$114*('Allowance Schedule'!O$10*('Carbon Leakage Risk'!$B10)+'Allowance Schedule'!O$11*(1-'Carbon Leakage Risk'!$B10)),IF('ETS Coverage'!$B14=2,'ETS Price Projections'!L$115,0))</f>
        <v>0.24432742263923077</v>
      </c>
      <c r="P10" s="8">
        <f>IF('ETS Coverage'!$B14=1,'ETS Price Projections'!M$114*('Allowance Schedule'!P$10*('Carbon Leakage Risk'!$B10)+'Allowance Schedule'!P$11*(1-'Carbon Leakage Risk'!$B10)),IF('ETS Coverage'!$B14=2,'ETS Price Projections'!M$115,0))</f>
        <v>0.32417091463675918</v>
      </c>
      <c r="Q10" s="8">
        <f>IF('ETS Coverage'!$B14=1,'ETS Price Projections'!N$114*('Allowance Schedule'!Q$10*('Carbon Leakage Risk'!$B10)+'Allowance Schedule'!Q$11*(1-'Carbon Leakage Risk'!$B10)),IF('ETS Coverage'!$B14=2,'ETS Price Projections'!N$115,0))</f>
        <v>0.40137134507933414</v>
      </c>
      <c r="R10" s="8">
        <f>IF('ETS Coverage'!$B14=1,'ETS Price Projections'!O$114*('Allowance Schedule'!R$10*('Carbon Leakage Risk'!$B10)+'Allowance Schedule'!R$11*(1-'Carbon Leakage Risk'!$B10)),IF('ETS Coverage'!$B14=2,'ETS Price Projections'!O$115,0))</f>
        <v>0.47605781713500306</v>
      </c>
      <c r="S10" s="8">
        <f>IF('ETS Coverage'!$B14=1,'ETS Price Projections'!P$114*('Allowance Schedule'!S$10*('Carbon Leakage Risk'!$B10)+'Allowance Schedule'!S$11*(1-'Carbon Leakage Risk'!$B10)),IF('ETS Coverage'!$B14=2,'ETS Price Projections'!P$115,0))</f>
        <v>0.53282487625645336</v>
      </c>
      <c r="T10" s="8">
        <f>IF('ETS Coverage'!$B14=1,'ETS Price Projections'!Q$114*('Allowance Schedule'!T$10*('Carbon Leakage Risk'!$B10)+'Allowance Schedule'!T$11*(1-'Carbon Leakage Risk'!$B10)),IF('ETS Coverage'!$B14=2,'ETS Price Projections'!Q$115,0))</f>
        <v>0.58780166857069505</v>
      </c>
      <c r="U10" s="8">
        <f>IF('ETS Coverage'!$B14=1,'ETS Price Projections'!R$114*('Allowance Schedule'!U$10*('Carbon Leakage Risk'!$B10)+'Allowance Schedule'!U$11*(1-'Carbon Leakage Risk'!$B10)),IF('ETS Coverage'!$B14=2,'ETS Price Projections'!R$115,0))</f>
        <v>0.6410715690354073</v>
      </c>
      <c r="V10" s="8">
        <f>IF('ETS Coverage'!$B14=1,'ETS Price Projections'!S$114*('Allowance Schedule'!V$10*('Carbon Leakage Risk'!$B10)+'Allowance Schedule'!V$11*(1-'Carbon Leakage Risk'!$B10)),IF('ETS Coverage'!$B14=2,'ETS Price Projections'!S$115,0))</f>
        <v>0.69271285458110043</v>
      </c>
      <c r="W10" s="8">
        <f>IF('ETS Coverage'!$B14=1,'ETS Price Projections'!T$114*('Allowance Schedule'!W$10*('Carbon Leakage Risk'!$B10)+'Allowance Schedule'!W$11*(1-'Carbon Leakage Risk'!$B10)),IF('ETS Coverage'!$B14=2,'ETS Price Projections'!T$115,0))</f>
        <v>0.74279908789796378</v>
      </c>
      <c r="X10" s="8">
        <f>IF('ETS Coverage'!$B14=1,'ETS Price Projections'!U$114*('Allowance Schedule'!X$10*('Carbon Leakage Risk'!$B10)+'Allowance Schedule'!X$11*(1-'Carbon Leakage Risk'!$B10)),IF('ETS Coverage'!$B14=2,'ETS Price Projections'!U$115,0))</f>
        <v>0.8045454617108202</v>
      </c>
      <c r="Y10" s="8">
        <f>IF('ETS Coverage'!$B14=1,'ETS Price Projections'!V$114*('Allowance Schedule'!Y$10*('Carbon Leakage Risk'!$B10)+'Allowance Schedule'!Y$11*(1-'Carbon Leakage Risk'!$B10)),IF('ETS Coverage'!$B14=2,'ETS Price Projections'!V$115,0))</f>
        <v>0.86448684592783598</v>
      </c>
      <c r="Z10" s="8">
        <f>IF('ETS Coverage'!$B14=1,'ETS Price Projections'!W$114*('Allowance Schedule'!Z$10*('Carbon Leakage Risk'!$B10)+'Allowance Schedule'!Z$11*(1-'Carbon Leakage Risk'!$B10)),IF('ETS Coverage'!$B14=2,'ETS Price Projections'!W$115,0))</f>
        <v>0.92270124644552631</v>
      </c>
      <c r="AA10" s="8">
        <f>IF('ETS Coverage'!$B14=1,'ETS Price Projections'!X$114*('Allowance Schedule'!AA$10*('Carbon Leakage Risk'!$B10)+'Allowance Schedule'!AA$11*(1-'Carbon Leakage Risk'!$B10)),IF('ETS Coverage'!$B14=2,'ETS Price Projections'!X$115,0))</f>
        <v>0.97926223810419977</v>
      </c>
      <c r="AB10" s="8">
        <f>IF('ETS Coverage'!$B14=1,'ETS Price Projections'!Y$114*('Allowance Schedule'!AB$10*('Carbon Leakage Risk'!$B10)+'Allowance Schedule'!AB$11*(1-'Carbon Leakage Risk'!$B10)),IF('ETS Coverage'!$B14=2,'ETS Price Projections'!Y$115,0))</f>
        <v>1</v>
      </c>
      <c r="AC10" s="8">
        <f>IF('ETS Coverage'!$B14=1,'ETS Price Projections'!Z$114*('Allowance Schedule'!AC$10*('Carbon Leakage Risk'!$B10)+'Allowance Schedule'!AC$11*(1-'Carbon Leakage Risk'!$B10)),IF('ETS Coverage'!$B14=2,'ETS Price Projections'!Z$115,0))</f>
        <v>1</v>
      </c>
      <c r="AD10" s="8">
        <f>IF('ETS Coverage'!$B14=1,'ETS Price Projections'!AA$114*('Allowance Schedule'!AD$10*('Carbon Leakage Risk'!$B10)+'Allowance Schedule'!AD$11*(1-'Carbon Leakage Risk'!$B10)),IF('ETS Coverage'!$B14=2,'ETS Price Projections'!AA$115,0))</f>
        <v>1</v>
      </c>
      <c r="AE10" s="8">
        <f>IF('ETS Coverage'!$B14=1,'ETS Price Projections'!AB$114*('Allowance Schedule'!AE$10*('Carbon Leakage Risk'!$B10)+'Allowance Schedule'!AE$11*(1-'Carbon Leakage Risk'!$B10)),IF('ETS Coverage'!$B14=2,'ETS Price Projections'!AB$115,0))</f>
        <v>1</v>
      </c>
      <c r="AF10" s="8">
        <f>IF('ETS Coverage'!$B14=1,'ETS Price Projections'!AC$114*('Allowance Schedule'!AF$10*('Carbon Leakage Risk'!$B10)+'Allowance Schedule'!AF$11*(1-'Carbon Leakage Risk'!$B10)),IF('ETS Coverage'!$B14=2,'ETS Price Projections'!AC$115,0))</f>
        <v>1</v>
      </c>
      <c r="AG10" s="8">
        <f>IF('ETS Coverage'!$B14=1,'ETS Price Projections'!AD$114*('Allowance Schedule'!AG$10*('Carbon Leakage Risk'!$B10)+'Allowance Schedule'!AG$11*(1-'Carbon Leakage Risk'!$B10)),IF('ETS Coverage'!$B14=2,'ETS Price Projections'!AD$115,0))</f>
        <v>1</v>
      </c>
    </row>
    <row r="11" spans="1:33">
      <c r="B11" t="s">
        <v>8</v>
      </c>
      <c r="C11">
        <v>0</v>
      </c>
      <c r="D11">
        <v>0</v>
      </c>
      <c r="E11" s="8">
        <f>IF('ETS Coverage'!$B15=1,'ETS Price Projections'!B$114*('Allowance Schedule'!E$10*('Carbon Leakage Risk'!$B11)+'Allowance Schedule'!E$11*(1-'Carbon Leakage Risk'!$B11)),IF('ETS Coverage'!$B15=2,'ETS Price Projections'!B$115,0))</f>
        <v>6.957039479710536E-3</v>
      </c>
      <c r="F11" s="8">
        <f>IF('ETS Coverage'!$B15=1,'ETS Price Projections'!C$114*('Allowance Schedule'!F$10*('Carbon Leakage Risk'!$B11)+'Allowance Schedule'!F$11*(1-'Carbon Leakage Risk'!$B11)),IF('ETS Coverage'!$B15=2,'ETS Price Projections'!C$115,0))</f>
        <v>6.957039479710536E-3</v>
      </c>
      <c r="G11" s="8">
        <f>IF('ETS Coverage'!$B15=1,'ETS Price Projections'!D$114*('Allowance Schedule'!G$10*('Carbon Leakage Risk'!$B11)+'Allowance Schedule'!G$11*(1-'Carbon Leakage Risk'!$B11)),IF('ETS Coverage'!$B15=2,'ETS Price Projections'!D$115,0))</f>
        <v>6.957039479710536E-3</v>
      </c>
      <c r="H11" s="8">
        <f>IF('ETS Coverage'!$B15=1,'ETS Price Projections'!E$114*('Allowance Schedule'!H$10*('Carbon Leakage Risk'!$B11)+'Allowance Schedule'!H$11*(1-'Carbon Leakage Risk'!$B11)),IF('ETS Coverage'!$B15=2,'ETS Price Projections'!E$115,0))</f>
        <v>6.957039479710536E-3</v>
      </c>
      <c r="I11" s="8">
        <f>IF('ETS Coverage'!$B15=1,'ETS Price Projections'!F$114*('Allowance Schedule'!I$10*('Carbon Leakage Risk'!$B11)+'Allowance Schedule'!I$11*(1-'Carbon Leakage Risk'!$B11)),IF('ETS Coverage'!$B15=2,'ETS Price Projections'!F$115,0))</f>
        <v>3.1708573784006606E-2</v>
      </c>
      <c r="J11" s="8">
        <f>IF('ETS Coverage'!$B15=1,'ETS Price Projections'!G$114*('Allowance Schedule'!J$10*('Carbon Leakage Risk'!$B11)+'Allowance Schedule'!J$11*(1-'Carbon Leakage Risk'!$B11)),IF('ETS Coverage'!$B15=2,'ETS Price Projections'!G$115,0))</f>
        <v>5.7205505175414527E-2</v>
      </c>
      <c r="K11" s="8">
        <f>IF('ETS Coverage'!$B15=1,'ETS Price Projections'!H$114*('Allowance Schedule'!K$10*('Carbon Leakage Risk'!$B11)+'Allowance Schedule'!K$11*(1-'Carbon Leakage Risk'!$B11)),IF('ETS Coverage'!$B15=2,'ETS Price Projections'!H$115,0))</f>
        <v>0.10745397087111841</v>
      </c>
      <c r="L11" s="8">
        <f>IF('ETS Coverage'!$B15=1,'ETS Price Projections'!I$114*('Allowance Schedule'!L$10*('Carbon Leakage Risk'!$B11)+'Allowance Schedule'!L$11*(1-'Carbon Leakage Risk'!$B11)),IF('ETS Coverage'!$B15=2,'ETS Price Projections'!I$115,0))</f>
        <v>0.2319570394797105</v>
      </c>
      <c r="M11" s="8">
        <f>IF('ETS Coverage'!$B15=1,'ETS Price Projections'!J$114*('Allowance Schedule'!M$10*('Carbon Leakage Risk'!$B11)+'Allowance Schedule'!M$11*(1-'Carbon Leakage Risk'!$B11)),IF('ETS Coverage'!$B15=2,'ETS Price Projections'!J$115,0))</f>
        <v>0.49011839333150131</v>
      </c>
      <c r="N11" s="8">
        <f>IF('ETS Coverage'!$B15=1,'ETS Price Projections'!K$114*('Allowance Schedule'!N$10*('Carbon Leakage Risk'!$B11)+'Allowance Schedule'!N$11*(1-'Carbon Leakage Risk'!$B11)),IF('ETS Coverage'!$B15=2,'ETS Price Projections'!K$115,0))</f>
        <v>0.61387606485298152</v>
      </c>
      <c r="O11" s="8">
        <f>IF('ETS Coverage'!$B15=1,'ETS Price Projections'!L$114*('Allowance Schedule'!O$10*('Carbon Leakage Risk'!$B11)+'Allowance Schedule'!O$11*(1-'Carbon Leakage Risk'!$B11)),IF('ETS Coverage'!$B15=2,'ETS Price Projections'!L$115,0))</f>
        <v>0.73763373637446183</v>
      </c>
      <c r="P11" s="8">
        <f>IF('ETS Coverage'!$B15=1,'ETS Price Projections'!M$114*('Allowance Schedule'!P$10*('Carbon Leakage Risk'!$B11)+'Allowance Schedule'!P$11*(1-'Carbon Leakage Risk'!$B11)),IF('ETS Coverage'!$B15=2,'ETS Price Projections'!M$115,0))</f>
        <v>0.86139140789594204</v>
      </c>
      <c r="Q11" s="8">
        <f>IF('ETS Coverage'!$B15=1,'ETS Price Projections'!N$114*('Allowance Schedule'!Q$10*('Carbon Leakage Risk'!$B11)+'Allowance Schedule'!Q$11*(1-'Carbon Leakage Risk'!$B11)),IF('ETS Coverage'!$B15=2,'ETS Price Projections'!N$115,0))</f>
        <v>1</v>
      </c>
      <c r="R11" s="8">
        <f>IF('ETS Coverage'!$B15=1,'ETS Price Projections'!O$114*('Allowance Schedule'!R$10*('Carbon Leakage Risk'!$B11)+'Allowance Schedule'!R$11*(1-'Carbon Leakage Risk'!$B11)),IF('ETS Coverage'!$B15=2,'ETS Price Projections'!O$115,0))</f>
        <v>1</v>
      </c>
      <c r="S11" s="8">
        <f>IF('ETS Coverage'!$B15=1,'ETS Price Projections'!P$114*('Allowance Schedule'!S$10*('Carbon Leakage Risk'!$B11)+'Allowance Schedule'!S$11*(1-'Carbon Leakage Risk'!$B11)),IF('ETS Coverage'!$B15=2,'ETS Price Projections'!P$115,0))</f>
        <v>1</v>
      </c>
      <c r="T11" s="8">
        <f>IF('ETS Coverage'!$B15=1,'ETS Price Projections'!Q$114*('Allowance Schedule'!T$10*('Carbon Leakage Risk'!$B11)+'Allowance Schedule'!T$11*(1-'Carbon Leakage Risk'!$B11)),IF('ETS Coverage'!$B15=2,'ETS Price Projections'!Q$115,0))</f>
        <v>1</v>
      </c>
      <c r="U11" s="8">
        <f>IF('ETS Coverage'!$B15=1,'ETS Price Projections'!R$114*('Allowance Schedule'!U$10*('Carbon Leakage Risk'!$B11)+'Allowance Schedule'!U$11*(1-'Carbon Leakage Risk'!$B11)),IF('ETS Coverage'!$B15=2,'ETS Price Projections'!R$115,0))</f>
        <v>1</v>
      </c>
      <c r="V11" s="8">
        <f>IF('ETS Coverage'!$B15=1,'ETS Price Projections'!S$114*('Allowance Schedule'!V$10*('Carbon Leakage Risk'!$B11)+'Allowance Schedule'!V$11*(1-'Carbon Leakage Risk'!$B11)),IF('ETS Coverage'!$B15=2,'ETS Price Projections'!S$115,0))</f>
        <v>1</v>
      </c>
      <c r="W11" s="8">
        <f>IF('ETS Coverage'!$B15=1,'ETS Price Projections'!T$114*('Allowance Schedule'!W$10*('Carbon Leakage Risk'!$B11)+'Allowance Schedule'!W$11*(1-'Carbon Leakage Risk'!$B11)),IF('ETS Coverage'!$B15=2,'ETS Price Projections'!T$115,0))</f>
        <v>1</v>
      </c>
      <c r="X11" s="8">
        <f>IF('ETS Coverage'!$B15=1,'ETS Price Projections'!U$114*('Allowance Schedule'!X$10*('Carbon Leakage Risk'!$B11)+'Allowance Schedule'!X$11*(1-'Carbon Leakage Risk'!$B11)),IF('ETS Coverage'!$B15=2,'ETS Price Projections'!U$115,0))</f>
        <v>1</v>
      </c>
      <c r="Y11" s="8">
        <f>IF('ETS Coverage'!$B15=1,'ETS Price Projections'!V$114*('Allowance Schedule'!Y$10*('Carbon Leakage Risk'!$B11)+'Allowance Schedule'!Y$11*(1-'Carbon Leakage Risk'!$B11)),IF('ETS Coverage'!$B15=2,'ETS Price Projections'!V$115,0))</f>
        <v>1</v>
      </c>
      <c r="Z11" s="8">
        <f>IF('ETS Coverage'!$B15=1,'ETS Price Projections'!W$114*('Allowance Schedule'!Z$10*('Carbon Leakage Risk'!$B11)+'Allowance Schedule'!Z$11*(1-'Carbon Leakage Risk'!$B11)),IF('ETS Coverage'!$B15=2,'ETS Price Projections'!W$115,0))</f>
        <v>1</v>
      </c>
      <c r="AA11" s="8">
        <f>IF('ETS Coverage'!$B15=1,'ETS Price Projections'!X$114*('Allowance Schedule'!AA$10*('Carbon Leakage Risk'!$B11)+'Allowance Schedule'!AA$11*(1-'Carbon Leakage Risk'!$B11)),IF('ETS Coverage'!$B15=2,'ETS Price Projections'!X$115,0))</f>
        <v>1</v>
      </c>
      <c r="AB11" s="8">
        <f>IF('ETS Coverage'!$B15=1,'ETS Price Projections'!Y$114*('Allowance Schedule'!AB$10*('Carbon Leakage Risk'!$B11)+'Allowance Schedule'!AB$11*(1-'Carbon Leakage Risk'!$B11)),IF('ETS Coverage'!$B15=2,'ETS Price Projections'!Y$115,0))</f>
        <v>0.96689424223107712</v>
      </c>
      <c r="AC11" s="8">
        <f>IF('ETS Coverage'!$B15=1,'ETS Price Projections'!Z$114*('Allowance Schedule'!AC$10*('Carbon Leakage Risk'!$B11)+'Allowance Schedule'!AC$11*(1-'Carbon Leakage Risk'!$B11)),IF('ETS Coverage'!$B15=2,'ETS Price Projections'!Z$115,0))</f>
        <v>0.967194329412564</v>
      </c>
      <c r="AD11" s="8">
        <f>IF('ETS Coverage'!$B15=1,'ETS Price Projections'!AA$114*('Allowance Schedule'!AD$10*('Carbon Leakage Risk'!$B11)+'Allowance Schedule'!AD$11*(1-'Carbon Leakage Risk'!$B11)),IF('ETS Coverage'!$B15=2,'ETS Price Projections'!AA$115,0))</f>
        <v>0.96748642055566558</v>
      </c>
      <c r="AE11" s="8">
        <f>IF('ETS Coverage'!$B15=1,'ETS Price Projections'!AB$114*('Allowance Schedule'!AE$10*('Carbon Leakage Risk'!$B11)+'Allowance Schedule'!AE$11*(1-'Carbon Leakage Risk'!$B11)),IF('ETS Coverage'!$B15=2,'ETS Price Projections'!AB$115,0))</f>
        <v>0.96777083104878181</v>
      </c>
      <c r="AF11" s="8">
        <f>IF('ETS Coverage'!$B15=1,'ETS Price Projections'!AC$114*('Allowance Schedule'!AF$10*('Carbon Leakage Risk'!$B11)+'Allowance Schedule'!AF$11*(1-'Carbon Leakage Risk'!$B11)),IF('ETS Coverage'!$B15=2,'ETS Price Projections'!AC$115,0))</f>
        <v>0.96804785990903552</v>
      </c>
      <c r="AG11" s="8">
        <f>IF('ETS Coverage'!$B15=1,'ETS Price Projections'!AD$114*('Allowance Schedule'!AG$10*('Carbon Leakage Risk'!$B11)+'Allowance Schedule'!AG$11*(1-'Carbon Leakage Risk'!$B11)),IF('ETS Coverage'!$B15=2,'ETS Price Projections'!AD$115,0))</f>
        <v>0.96831779083092218</v>
      </c>
    </row>
    <row r="12" spans="1:33">
      <c r="B12" t="s">
        <v>9</v>
      </c>
      <c r="C12">
        <v>0</v>
      </c>
      <c r="D12">
        <v>0</v>
      </c>
      <c r="E12" s="8">
        <f>IF('ETS Coverage'!$B16=1,'ETS Price Projections'!B$114*('Allowance Schedule'!E$10*('Carbon Leakage Risk'!$B12)+'Allowance Schedule'!E$11*(1-'Carbon Leakage Risk'!$B12)),IF('ETS Coverage'!$B16=2,'ETS Price Projections'!B$115,0))</f>
        <v>0</v>
      </c>
      <c r="F12" s="8">
        <f>IF('ETS Coverage'!$B16=1,'ETS Price Projections'!C$114*('Allowance Schedule'!F$10*('Carbon Leakage Risk'!$B12)+'Allowance Schedule'!F$11*(1-'Carbon Leakage Risk'!$B12)),IF('ETS Coverage'!$B16=2,'ETS Price Projections'!C$115,0))</f>
        <v>0</v>
      </c>
      <c r="G12" s="8">
        <f>IF('ETS Coverage'!$B16=1,'ETS Price Projections'!D$114*('Allowance Schedule'!G$10*('Carbon Leakage Risk'!$B12)+'Allowance Schedule'!G$11*(1-'Carbon Leakage Risk'!$B12)),IF('ETS Coverage'!$B16=2,'ETS Price Projections'!D$115,0))</f>
        <v>0</v>
      </c>
      <c r="H12" s="8">
        <f>IF('ETS Coverage'!$B16=1,'ETS Price Projections'!E$114*('Allowance Schedule'!H$10*('Carbon Leakage Risk'!$B12)+'Allowance Schedule'!H$11*(1-'Carbon Leakage Risk'!$B12)),IF('ETS Coverage'!$B16=2,'ETS Price Projections'!E$115,0))</f>
        <v>0</v>
      </c>
      <c r="I12" s="8">
        <f>IF('ETS Coverage'!$B16=1,'ETS Price Projections'!F$114*('Allowance Schedule'!I$10*('Carbon Leakage Risk'!$B12)+'Allowance Schedule'!I$11*(1-'Carbon Leakage Risk'!$B12)),IF('ETS Coverage'!$B16=2,'ETS Price Projections'!F$115,0))</f>
        <v>2.5000000000000022E-2</v>
      </c>
      <c r="J12" s="8">
        <f>IF('ETS Coverage'!$B16=1,'ETS Price Projections'!G$114*('Allowance Schedule'!J$10*('Carbon Leakage Risk'!$B12)+'Allowance Schedule'!J$11*(1-'Carbon Leakage Risk'!$B12)),IF('ETS Coverage'!$B16=2,'ETS Price Projections'!G$115,0))</f>
        <v>5.0000000000000044E-2</v>
      </c>
      <c r="K12" s="8">
        <f>IF('ETS Coverage'!$B16=1,'ETS Price Projections'!H$114*('Allowance Schedule'!K$10*('Carbon Leakage Risk'!$B12)+'Allowance Schedule'!K$11*(1-'Carbon Leakage Risk'!$B12)),IF('ETS Coverage'!$B16=2,'ETS Price Projections'!H$115,0))</f>
        <v>9.9999999999999978E-2</v>
      </c>
      <c r="L12" s="8">
        <f>IF('ETS Coverage'!$B16=1,'ETS Price Projections'!I$114*('Allowance Schedule'!L$10*('Carbon Leakage Risk'!$B12)+'Allowance Schedule'!L$11*(1-'Carbon Leakage Risk'!$B12)),IF('ETS Coverage'!$B16=2,'ETS Price Projections'!I$115,0))</f>
        <v>0.22499999999999998</v>
      </c>
      <c r="M12" s="8">
        <f>IF('ETS Coverage'!$B16=1,'ETS Price Projections'!J$114*('Allowance Schedule'!M$10*('Carbon Leakage Risk'!$B12)+'Allowance Schedule'!M$11*(1-'Carbon Leakage Risk'!$B12)),IF('ETS Coverage'!$B16=2,'ETS Price Projections'!J$115,0))</f>
        <v>0.48499999999999999</v>
      </c>
      <c r="N12" s="8">
        <f>IF('ETS Coverage'!$B16=1,'ETS Price Projections'!K$114*('Allowance Schedule'!N$10*('Carbon Leakage Risk'!$B12)+'Allowance Schedule'!N$11*(1-'Carbon Leakage Risk'!$B12)),IF('ETS Coverage'!$B16=2,'ETS Price Projections'!K$115,0))</f>
        <v>0.61</v>
      </c>
      <c r="O12" s="8">
        <f>IF('ETS Coverage'!$B16=1,'ETS Price Projections'!L$114*('Allowance Schedule'!O$10*('Carbon Leakage Risk'!$B12)+'Allowance Schedule'!O$11*(1-'Carbon Leakage Risk'!$B12)),IF('ETS Coverage'!$B16=2,'ETS Price Projections'!L$115,0))</f>
        <v>0.73499999999999999</v>
      </c>
      <c r="P12" s="8">
        <f>IF('ETS Coverage'!$B16=1,'ETS Price Projections'!M$114*('Allowance Schedule'!P$10*('Carbon Leakage Risk'!$B12)+'Allowance Schedule'!P$11*(1-'Carbon Leakage Risk'!$B12)),IF('ETS Coverage'!$B16=2,'ETS Price Projections'!M$115,0))</f>
        <v>0.86</v>
      </c>
      <c r="Q12" s="8">
        <f>IF('ETS Coverage'!$B16=1,'ETS Price Projections'!N$114*('Allowance Schedule'!Q$10*('Carbon Leakage Risk'!$B12)+'Allowance Schedule'!Q$11*(1-'Carbon Leakage Risk'!$B12)),IF('ETS Coverage'!$B16=2,'ETS Price Projections'!N$115,0))</f>
        <v>1</v>
      </c>
      <c r="R12" s="8">
        <f>IF('ETS Coverage'!$B16=1,'ETS Price Projections'!O$114*('Allowance Schedule'!R$10*('Carbon Leakage Risk'!$B12)+'Allowance Schedule'!R$11*(1-'Carbon Leakage Risk'!$B12)),IF('ETS Coverage'!$B16=2,'ETS Price Projections'!O$115,0))</f>
        <v>1</v>
      </c>
      <c r="S12" s="8">
        <f>IF('ETS Coverage'!$B16=1,'ETS Price Projections'!P$114*('Allowance Schedule'!S$10*('Carbon Leakage Risk'!$B12)+'Allowance Schedule'!S$11*(1-'Carbon Leakage Risk'!$B12)),IF('ETS Coverage'!$B16=2,'ETS Price Projections'!P$115,0))</f>
        <v>1</v>
      </c>
      <c r="T12" s="8">
        <f>IF('ETS Coverage'!$B16=1,'ETS Price Projections'!Q$114*('Allowance Schedule'!T$10*('Carbon Leakage Risk'!$B12)+'Allowance Schedule'!T$11*(1-'Carbon Leakage Risk'!$B12)),IF('ETS Coverage'!$B16=2,'ETS Price Projections'!Q$115,0))</f>
        <v>1</v>
      </c>
      <c r="U12" s="8">
        <f>IF('ETS Coverage'!$B16=1,'ETS Price Projections'!R$114*('Allowance Schedule'!U$10*('Carbon Leakage Risk'!$B12)+'Allowance Schedule'!U$11*(1-'Carbon Leakage Risk'!$B12)),IF('ETS Coverage'!$B16=2,'ETS Price Projections'!R$115,0))</f>
        <v>1</v>
      </c>
      <c r="V12" s="8">
        <f>IF('ETS Coverage'!$B16=1,'ETS Price Projections'!S$114*('Allowance Schedule'!V$10*('Carbon Leakage Risk'!$B12)+'Allowance Schedule'!V$11*(1-'Carbon Leakage Risk'!$B12)),IF('ETS Coverage'!$B16=2,'ETS Price Projections'!S$115,0))</f>
        <v>1</v>
      </c>
      <c r="W12" s="8">
        <f>IF('ETS Coverage'!$B16=1,'ETS Price Projections'!T$114*('Allowance Schedule'!W$10*('Carbon Leakage Risk'!$B12)+'Allowance Schedule'!W$11*(1-'Carbon Leakage Risk'!$B12)),IF('ETS Coverage'!$B16=2,'ETS Price Projections'!T$115,0))</f>
        <v>1</v>
      </c>
      <c r="X12" s="8">
        <f>IF('ETS Coverage'!$B16=1,'ETS Price Projections'!U$114*('Allowance Schedule'!X$10*('Carbon Leakage Risk'!$B12)+'Allowance Schedule'!X$11*(1-'Carbon Leakage Risk'!$B12)),IF('ETS Coverage'!$B16=2,'ETS Price Projections'!U$115,0))</f>
        <v>1</v>
      </c>
      <c r="Y12" s="8">
        <f>IF('ETS Coverage'!$B16=1,'ETS Price Projections'!V$114*('Allowance Schedule'!Y$10*('Carbon Leakage Risk'!$B12)+'Allowance Schedule'!Y$11*(1-'Carbon Leakage Risk'!$B12)),IF('ETS Coverage'!$B16=2,'ETS Price Projections'!V$115,0))</f>
        <v>1</v>
      </c>
      <c r="Z12" s="8">
        <f>IF('ETS Coverage'!$B16=1,'ETS Price Projections'!W$114*('Allowance Schedule'!Z$10*('Carbon Leakage Risk'!$B12)+'Allowance Schedule'!Z$11*(1-'Carbon Leakage Risk'!$B12)),IF('ETS Coverage'!$B16=2,'ETS Price Projections'!W$115,0))</f>
        <v>1</v>
      </c>
      <c r="AA12" s="8">
        <f>IF('ETS Coverage'!$B16=1,'ETS Price Projections'!X$114*('Allowance Schedule'!AA$10*('Carbon Leakage Risk'!$B12)+'Allowance Schedule'!AA$11*(1-'Carbon Leakage Risk'!$B12)),IF('ETS Coverage'!$B16=2,'ETS Price Projections'!X$115,0))</f>
        <v>1</v>
      </c>
      <c r="AB12" s="8">
        <f>IF('ETS Coverage'!$B16=1,'ETS Price Projections'!Y$114*('Allowance Schedule'!AB$10*('Carbon Leakage Risk'!$B12)+'Allowance Schedule'!AB$11*(1-'Carbon Leakage Risk'!$B12)),IF('ETS Coverage'!$B16=2,'ETS Price Projections'!Y$115,0))</f>
        <v>0.96689424223107712</v>
      </c>
      <c r="AC12" s="8">
        <f>IF('ETS Coverage'!$B16=1,'ETS Price Projections'!Z$114*('Allowance Schedule'!AC$10*('Carbon Leakage Risk'!$B12)+'Allowance Schedule'!AC$11*(1-'Carbon Leakage Risk'!$B12)),IF('ETS Coverage'!$B16=2,'ETS Price Projections'!Z$115,0))</f>
        <v>0.967194329412564</v>
      </c>
      <c r="AD12" s="8">
        <f>IF('ETS Coverage'!$B16=1,'ETS Price Projections'!AA$114*('Allowance Schedule'!AD$10*('Carbon Leakage Risk'!$B12)+'Allowance Schedule'!AD$11*(1-'Carbon Leakage Risk'!$B12)),IF('ETS Coverage'!$B16=2,'ETS Price Projections'!AA$115,0))</f>
        <v>0.96748642055566558</v>
      </c>
      <c r="AE12" s="8">
        <f>IF('ETS Coverage'!$B16=1,'ETS Price Projections'!AB$114*('Allowance Schedule'!AE$10*('Carbon Leakage Risk'!$B12)+'Allowance Schedule'!AE$11*(1-'Carbon Leakage Risk'!$B12)),IF('ETS Coverage'!$B16=2,'ETS Price Projections'!AB$115,0))</f>
        <v>0.96777083104878181</v>
      </c>
      <c r="AF12" s="8">
        <f>IF('ETS Coverage'!$B16=1,'ETS Price Projections'!AC$114*('Allowance Schedule'!AF$10*('Carbon Leakage Risk'!$B12)+'Allowance Schedule'!AF$11*(1-'Carbon Leakage Risk'!$B12)),IF('ETS Coverage'!$B16=2,'ETS Price Projections'!AC$115,0))</f>
        <v>0.96804785990903552</v>
      </c>
      <c r="AG12" s="8">
        <f>IF('ETS Coverage'!$B16=1,'ETS Price Projections'!AD$114*('Allowance Schedule'!AG$10*('Carbon Leakage Risk'!$B12)+'Allowance Schedule'!AG$11*(1-'Carbon Leakage Risk'!$B12)),IF('ETS Coverage'!$B16=2,'ETS Price Projections'!AD$115,0))</f>
        <v>0.96831779083092218</v>
      </c>
    </row>
    <row r="13" spans="1:33">
      <c r="B13" t="s">
        <v>10</v>
      </c>
      <c r="C13">
        <v>0</v>
      </c>
      <c r="D13">
        <v>0</v>
      </c>
      <c r="E13" s="8">
        <f>IF('ETS Coverage'!$B17=1,'ETS Price Projections'!B$114*('Allowance Schedule'!E$10*('Carbon Leakage Risk'!$B13)+'Allowance Schedule'!E$11*(1-'Carbon Leakage Risk'!$B13)),IF('ETS Coverage'!$B17=2,'ETS Price Projections'!B$115,0))</f>
        <v>6.8786093204405027E-2</v>
      </c>
      <c r="F13" s="8">
        <f>IF('ETS Coverage'!$B17=1,'ETS Price Projections'!C$114*('Allowance Schedule'!F$10*('Carbon Leakage Risk'!$B13)+'Allowance Schedule'!F$11*(1-'Carbon Leakage Risk'!$B13)),IF('ETS Coverage'!$B17=2,'ETS Price Projections'!C$115,0))</f>
        <v>6.8786093204405027E-2</v>
      </c>
      <c r="G13" s="8">
        <f>IF('ETS Coverage'!$B17=1,'ETS Price Projections'!D$114*('Allowance Schedule'!G$10*('Carbon Leakage Risk'!$B13)+'Allowance Schedule'!G$11*(1-'Carbon Leakage Risk'!$B13)),IF('ETS Coverage'!$B17=2,'ETS Price Projections'!D$115,0))</f>
        <v>6.8786093204405027E-2</v>
      </c>
      <c r="H13" s="8">
        <f>IF('ETS Coverage'!$B17=1,'ETS Price Projections'!E$114*('Allowance Schedule'!H$10*('Carbon Leakage Risk'!$B13)+'Allowance Schedule'!H$11*(1-'Carbon Leakage Risk'!$B13)),IF('ETS Coverage'!$B17=2,'ETS Price Projections'!E$115,0))</f>
        <v>6.8786093204405027E-2</v>
      </c>
      <c r="I13" s="8">
        <f>IF('ETS Coverage'!$B17=1,'ETS Price Projections'!F$114*('Allowance Schedule'!I$10*('Carbon Leakage Risk'!$B13)+'Allowance Schedule'!I$11*(1-'Carbon Leakage Risk'!$B13)),IF('ETS Coverage'!$B17=2,'ETS Price Projections'!F$115,0))</f>
        <v>9.1329447018533433E-2</v>
      </c>
      <c r="J13" s="8">
        <f>IF('ETS Coverage'!$B17=1,'ETS Price Projections'!G$114*('Allowance Schedule'!J$10*('Carbon Leakage Risk'!$B13)+'Allowance Schedule'!J$11*(1-'Carbon Leakage Risk'!$B13)),IF('ETS Coverage'!$B17=2,'ETS Price Projections'!G$115,0))</f>
        <v>0.12124273939027669</v>
      </c>
      <c r="K13" s="8">
        <f>IF('ETS Coverage'!$B17=1,'ETS Price Projections'!H$114*('Allowance Schedule'!K$10*('Carbon Leakage Risk'!$B13)+'Allowance Schedule'!K$11*(1-'Carbon Leakage Risk'!$B13)),IF('ETS Coverage'!$B17=2,'ETS Price Projections'!H$115,0))</f>
        <v>0.17369938557614822</v>
      </c>
      <c r="L13" s="8">
        <f>IF('ETS Coverage'!$B17=1,'ETS Price Projections'!I$114*('Allowance Schedule'!L$10*('Carbon Leakage Risk'!$B13)+'Allowance Schedule'!L$11*(1-'Carbon Leakage Risk'!$B13)),IF('ETS Coverage'!$B17=2,'ETS Price Projections'!I$115,0))</f>
        <v>0.29378609320440502</v>
      </c>
      <c r="M13" s="8">
        <f>IF('ETS Coverage'!$B17=1,'ETS Price Projections'!J$114*('Allowance Schedule'!M$10*('Carbon Leakage Risk'!$B13)+'Allowance Schedule'!M$11*(1-'Carbon Leakage Risk'!$B13)),IF('ETS Coverage'!$B17=2,'ETS Price Projections'!J$115,0))</f>
        <v>0.53560691142895511</v>
      </c>
      <c r="N13" s="8">
        <f>IF('ETS Coverage'!$B17=1,'ETS Price Projections'!K$114*('Allowance Schedule'!N$10*('Carbon Leakage Risk'!$B13)+'Allowance Schedule'!N$11*(1-'Carbon Leakage Risk'!$B13)),IF('ETS Coverage'!$B17=2,'ETS Price Projections'!K$115,0))</f>
        <v>0.6483236804995971</v>
      </c>
      <c r="O13" s="8">
        <f>IF('ETS Coverage'!$B17=1,'ETS Price Projections'!L$114*('Allowance Schedule'!O$10*('Carbon Leakage Risk'!$B13)+'Allowance Schedule'!O$11*(1-'Carbon Leakage Risk'!$B13)),IF('ETS Coverage'!$B17=2,'ETS Price Projections'!L$115,0))</f>
        <v>0.76104044957023909</v>
      </c>
      <c r="P13" s="8">
        <f>IF('ETS Coverage'!$B17=1,'ETS Price Projections'!M$114*('Allowance Schedule'!P$10*('Carbon Leakage Risk'!$B13)+'Allowance Schedule'!P$11*(1-'Carbon Leakage Risk'!$B13)),IF('ETS Coverage'!$B17=2,'ETS Price Projections'!M$115,0))</f>
        <v>0.87375721864088096</v>
      </c>
      <c r="Q13" s="8">
        <f>IF('ETS Coverage'!$B17=1,'ETS Price Projections'!N$114*('Allowance Schedule'!Q$10*('Carbon Leakage Risk'!$B13)+'Allowance Schedule'!Q$11*(1-'Carbon Leakage Risk'!$B13)),IF('ETS Coverage'!$B17=2,'ETS Price Projections'!N$115,0))</f>
        <v>1</v>
      </c>
      <c r="R13" s="8">
        <f>IF('ETS Coverage'!$B17=1,'ETS Price Projections'!O$114*('Allowance Schedule'!R$10*('Carbon Leakage Risk'!$B13)+'Allowance Schedule'!R$11*(1-'Carbon Leakage Risk'!$B13)),IF('ETS Coverage'!$B17=2,'ETS Price Projections'!O$115,0))</f>
        <v>1</v>
      </c>
      <c r="S13" s="8">
        <f>IF('ETS Coverage'!$B17=1,'ETS Price Projections'!P$114*('Allowance Schedule'!S$10*('Carbon Leakage Risk'!$B13)+'Allowance Schedule'!S$11*(1-'Carbon Leakage Risk'!$B13)),IF('ETS Coverage'!$B17=2,'ETS Price Projections'!P$115,0))</f>
        <v>1</v>
      </c>
      <c r="T13" s="8">
        <f>IF('ETS Coverage'!$B17=1,'ETS Price Projections'!Q$114*('Allowance Schedule'!T$10*('Carbon Leakage Risk'!$B13)+'Allowance Schedule'!T$11*(1-'Carbon Leakage Risk'!$B13)),IF('ETS Coverage'!$B17=2,'ETS Price Projections'!Q$115,0))</f>
        <v>1</v>
      </c>
      <c r="U13" s="8">
        <f>IF('ETS Coverage'!$B17=1,'ETS Price Projections'!R$114*('Allowance Schedule'!U$10*('Carbon Leakage Risk'!$B13)+'Allowance Schedule'!U$11*(1-'Carbon Leakage Risk'!$B13)),IF('ETS Coverage'!$B17=2,'ETS Price Projections'!R$115,0))</f>
        <v>1</v>
      </c>
      <c r="V13" s="8">
        <f>IF('ETS Coverage'!$B17=1,'ETS Price Projections'!S$114*('Allowance Schedule'!V$10*('Carbon Leakage Risk'!$B13)+'Allowance Schedule'!V$11*(1-'Carbon Leakage Risk'!$B13)),IF('ETS Coverage'!$B17=2,'ETS Price Projections'!S$115,0))</f>
        <v>1</v>
      </c>
      <c r="W13" s="8">
        <f>IF('ETS Coverage'!$B17=1,'ETS Price Projections'!T$114*('Allowance Schedule'!W$10*('Carbon Leakage Risk'!$B13)+'Allowance Schedule'!W$11*(1-'Carbon Leakage Risk'!$B13)),IF('ETS Coverage'!$B17=2,'ETS Price Projections'!T$115,0))</f>
        <v>1</v>
      </c>
      <c r="X13" s="8">
        <f>IF('ETS Coverage'!$B17=1,'ETS Price Projections'!U$114*('Allowance Schedule'!X$10*('Carbon Leakage Risk'!$B13)+'Allowance Schedule'!X$11*(1-'Carbon Leakage Risk'!$B13)),IF('ETS Coverage'!$B17=2,'ETS Price Projections'!U$115,0))</f>
        <v>1</v>
      </c>
      <c r="Y13" s="8">
        <f>IF('ETS Coverage'!$B17=1,'ETS Price Projections'!V$114*('Allowance Schedule'!Y$10*('Carbon Leakage Risk'!$B13)+'Allowance Schedule'!Y$11*(1-'Carbon Leakage Risk'!$B13)),IF('ETS Coverage'!$B17=2,'ETS Price Projections'!V$115,0))</f>
        <v>1</v>
      </c>
      <c r="Z13" s="8">
        <f>IF('ETS Coverage'!$B17=1,'ETS Price Projections'!W$114*('Allowance Schedule'!Z$10*('Carbon Leakage Risk'!$B13)+'Allowance Schedule'!Z$11*(1-'Carbon Leakage Risk'!$B13)),IF('ETS Coverage'!$B17=2,'ETS Price Projections'!W$115,0))</f>
        <v>1</v>
      </c>
      <c r="AA13" s="8">
        <f>IF('ETS Coverage'!$B17=1,'ETS Price Projections'!X$114*('Allowance Schedule'!AA$10*('Carbon Leakage Risk'!$B13)+'Allowance Schedule'!AA$11*(1-'Carbon Leakage Risk'!$B13)),IF('ETS Coverage'!$B17=2,'ETS Price Projections'!X$115,0))</f>
        <v>1</v>
      </c>
      <c r="AB13" s="8">
        <f>IF('ETS Coverage'!$B17=1,'ETS Price Projections'!Y$114*('Allowance Schedule'!AB$10*('Carbon Leakage Risk'!$B13)+'Allowance Schedule'!AB$11*(1-'Carbon Leakage Risk'!$B13)),IF('ETS Coverage'!$B17=2,'ETS Price Projections'!Y$115,0))</f>
        <v>0.96689424223107712</v>
      </c>
      <c r="AC13" s="8">
        <f>IF('ETS Coverage'!$B17=1,'ETS Price Projections'!Z$114*('Allowance Schedule'!AC$10*('Carbon Leakage Risk'!$B13)+'Allowance Schedule'!AC$11*(1-'Carbon Leakage Risk'!$B13)),IF('ETS Coverage'!$B17=2,'ETS Price Projections'!Z$115,0))</f>
        <v>0.967194329412564</v>
      </c>
      <c r="AD13" s="8">
        <f>IF('ETS Coverage'!$B17=1,'ETS Price Projections'!AA$114*('Allowance Schedule'!AD$10*('Carbon Leakage Risk'!$B13)+'Allowance Schedule'!AD$11*(1-'Carbon Leakage Risk'!$B13)),IF('ETS Coverage'!$B17=2,'ETS Price Projections'!AA$115,0))</f>
        <v>0.96748642055566558</v>
      </c>
      <c r="AE13" s="8">
        <f>IF('ETS Coverage'!$B17=1,'ETS Price Projections'!AB$114*('Allowance Schedule'!AE$10*('Carbon Leakage Risk'!$B13)+'Allowance Schedule'!AE$11*(1-'Carbon Leakage Risk'!$B13)),IF('ETS Coverage'!$B17=2,'ETS Price Projections'!AB$115,0))</f>
        <v>0.96777083104878181</v>
      </c>
      <c r="AF13" s="8">
        <f>IF('ETS Coverage'!$B17=1,'ETS Price Projections'!AC$114*('Allowance Schedule'!AF$10*('Carbon Leakage Risk'!$B13)+'Allowance Schedule'!AF$11*(1-'Carbon Leakage Risk'!$B13)),IF('ETS Coverage'!$B17=2,'ETS Price Projections'!AC$115,0))</f>
        <v>0.96804785990903552</v>
      </c>
      <c r="AG13" s="8">
        <f>IF('ETS Coverage'!$B17=1,'ETS Price Projections'!AD$114*('Allowance Schedule'!AG$10*('Carbon Leakage Risk'!$B13)+'Allowance Schedule'!AG$11*(1-'Carbon Leakage Risk'!$B13)),IF('ETS Coverage'!$B17=2,'ETS Price Projections'!AD$115,0))</f>
        <v>0.96831779083092218</v>
      </c>
    </row>
    <row r="14" spans="1:33">
      <c r="B14" t="s">
        <v>11</v>
      </c>
      <c r="C14">
        <v>0</v>
      </c>
      <c r="D14">
        <v>0</v>
      </c>
      <c r="E14" s="8">
        <f>IF('ETS Coverage'!$B18=1,'ETS Price Projections'!B$114*('Allowance Schedule'!E$10*('Carbon Leakage Risk'!$B14)+'Allowance Schedule'!E$11*(1-'Carbon Leakage Risk'!$B14)),IF('ETS Coverage'!$B18=2,'ETS Price Projections'!B$115,0))</f>
        <v>0</v>
      </c>
      <c r="F14" s="8">
        <f>IF('ETS Coverage'!$B18=1,'ETS Price Projections'!C$114*('Allowance Schedule'!F$10*('Carbon Leakage Risk'!$B14)+'Allowance Schedule'!F$11*(1-'Carbon Leakage Risk'!$B14)),IF('ETS Coverage'!$B18=2,'ETS Price Projections'!C$115,0))</f>
        <v>0</v>
      </c>
      <c r="G14" s="8">
        <f>IF('ETS Coverage'!$B18=1,'ETS Price Projections'!D$114*('Allowance Schedule'!G$10*('Carbon Leakage Risk'!$B14)+'Allowance Schedule'!G$11*(1-'Carbon Leakage Risk'!$B14)),IF('ETS Coverage'!$B18=2,'ETS Price Projections'!D$115,0))</f>
        <v>0</v>
      </c>
      <c r="H14" s="8">
        <f>IF('ETS Coverage'!$B18=1,'ETS Price Projections'!E$114*('Allowance Schedule'!H$10*('Carbon Leakage Risk'!$B14)+'Allowance Schedule'!H$11*(1-'Carbon Leakage Risk'!$B14)),IF('ETS Coverage'!$B18=2,'ETS Price Projections'!E$115,0))</f>
        <v>0</v>
      </c>
      <c r="I14" s="8">
        <f>IF('ETS Coverage'!$B18=1,'ETS Price Projections'!F$114*('Allowance Schedule'!I$10*('Carbon Leakage Risk'!$B14)+'Allowance Schedule'!I$11*(1-'Carbon Leakage Risk'!$B14)),IF('ETS Coverage'!$B18=2,'ETS Price Projections'!F$115,0))</f>
        <v>0</v>
      </c>
      <c r="J14" s="8">
        <f>IF('ETS Coverage'!$B18=1,'ETS Price Projections'!G$114*('Allowance Schedule'!J$10*('Carbon Leakage Risk'!$B14)+'Allowance Schedule'!J$11*(1-'Carbon Leakage Risk'!$B14)),IF('ETS Coverage'!$B18=2,'ETS Price Projections'!G$115,0))</f>
        <v>9.8064064411638355E-2</v>
      </c>
      <c r="K14" s="8">
        <f>IF('ETS Coverage'!$B18=1,'ETS Price Projections'!H$114*('Allowance Schedule'!K$10*('Carbon Leakage Risk'!$B14)+'Allowance Schedule'!K$11*(1-'Carbon Leakage Risk'!$B14)),IF('ETS Coverage'!$B18=2,'ETS Price Projections'!H$115,0))</f>
        <v>9.0506983007945005E-2</v>
      </c>
      <c r="L14" s="8">
        <f>IF('ETS Coverage'!$B18=1,'ETS Price Projections'!I$114*('Allowance Schedule'!L$10*('Carbon Leakage Risk'!$B14)+'Allowance Schedule'!L$11*(1-'Carbon Leakage Risk'!$B14)),IF('ETS Coverage'!$B18=2,'ETS Price Projections'!I$115,0))</f>
        <v>8.3483363297058327E-2</v>
      </c>
      <c r="M14" s="8">
        <f>IF('ETS Coverage'!$B18=1,'ETS Price Projections'!J$114*('Allowance Schedule'!M$10*('Carbon Leakage Risk'!$B14)+'Allowance Schedule'!M$11*(1-'Carbon Leakage Risk'!$B14)),IF('ETS Coverage'!$B18=2,'ETS Price Projections'!J$115,0))</f>
        <v>7.614907418508253E-2</v>
      </c>
      <c r="N14" s="8">
        <f>IF('ETS Coverage'!$B18=1,'ETS Price Projections'!K$114*('Allowance Schedule'!N$10*('Carbon Leakage Risk'!$B14)+'Allowance Schedule'!N$11*(1-'Carbon Leakage Risk'!$B14)),IF('ETS Coverage'!$B18=2,'ETS Price Projections'!K$115,0))</f>
        <v>0.16170277191321103</v>
      </c>
      <c r="O14" s="8">
        <f>IF('ETS Coverage'!$B18=1,'ETS Price Projections'!L$114*('Allowance Schedule'!O$10*('Carbon Leakage Risk'!$B14)+'Allowance Schedule'!O$11*(1-'Carbon Leakage Risk'!$B14)),IF('ETS Coverage'!$B18=2,'ETS Price Projections'!L$115,0))</f>
        <v>0.24432742263923077</v>
      </c>
      <c r="P14" s="8">
        <f>IF('ETS Coverage'!$B18=1,'ETS Price Projections'!M$114*('Allowance Schedule'!P$10*('Carbon Leakage Risk'!$B14)+'Allowance Schedule'!P$11*(1-'Carbon Leakage Risk'!$B14)),IF('ETS Coverage'!$B18=2,'ETS Price Projections'!M$115,0))</f>
        <v>0.32417091463675918</v>
      </c>
      <c r="Q14" s="8">
        <f>IF('ETS Coverage'!$B18=1,'ETS Price Projections'!N$114*('Allowance Schedule'!Q$10*('Carbon Leakage Risk'!$B14)+'Allowance Schedule'!Q$11*(1-'Carbon Leakage Risk'!$B14)),IF('ETS Coverage'!$B18=2,'ETS Price Projections'!N$115,0))</f>
        <v>0.40137134507933414</v>
      </c>
      <c r="R14" s="8">
        <f>IF('ETS Coverage'!$B18=1,'ETS Price Projections'!O$114*('Allowance Schedule'!R$10*('Carbon Leakage Risk'!$B14)+'Allowance Schedule'!R$11*(1-'Carbon Leakage Risk'!$B14)),IF('ETS Coverage'!$B18=2,'ETS Price Projections'!O$115,0))</f>
        <v>0.47605781713500306</v>
      </c>
      <c r="S14" s="8">
        <f>IF('ETS Coverage'!$B18=1,'ETS Price Projections'!P$114*('Allowance Schedule'!S$10*('Carbon Leakage Risk'!$B14)+'Allowance Schedule'!S$11*(1-'Carbon Leakage Risk'!$B14)),IF('ETS Coverage'!$B18=2,'ETS Price Projections'!P$115,0))</f>
        <v>0.53282487625645336</v>
      </c>
      <c r="T14" s="8">
        <f>IF('ETS Coverage'!$B18=1,'ETS Price Projections'!Q$114*('Allowance Schedule'!T$10*('Carbon Leakage Risk'!$B14)+'Allowance Schedule'!T$11*(1-'Carbon Leakage Risk'!$B14)),IF('ETS Coverage'!$B18=2,'ETS Price Projections'!Q$115,0))</f>
        <v>0.58780166857069505</v>
      </c>
      <c r="U14" s="8">
        <f>IF('ETS Coverage'!$B18=1,'ETS Price Projections'!R$114*('Allowance Schedule'!U$10*('Carbon Leakage Risk'!$B14)+'Allowance Schedule'!U$11*(1-'Carbon Leakage Risk'!$B14)),IF('ETS Coverage'!$B18=2,'ETS Price Projections'!R$115,0))</f>
        <v>0.6410715690354073</v>
      </c>
      <c r="V14" s="8">
        <f>IF('ETS Coverage'!$B18=1,'ETS Price Projections'!S$114*('Allowance Schedule'!V$10*('Carbon Leakage Risk'!$B14)+'Allowance Schedule'!V$11*(1-'Carbon Leakage Risk'!$B14)),IF('ETS Coverage'!$B18=2,'ETS Price Projections'!S$115,0))</f>
        <v>0.69271285458110043</v>
      </c>
      <c r="W14" s="8">
        <f>IF('ETS Coverage'!$B18=1,'ETS Price Projections'!T$114*('Allowance Schedule'!W$10*('Carbon Leakage Risk'!$B14)+'Allowance Schedule'!W$11*(1-'Carbon Leakage Risk'!$B14)),IF('ETS Coverage'!$B18=2,'ETS Price Projections'!T$115,0))</f>
        <v>0.74279908789796378</v>
      </c>
      <c r="X14" s="8">
        <f>IF('ETS Coverage'!$B18=1,'ETS Price Projections'!U$114*('Allowance Schedule'!X$10*('Carbon Leakage Risk'!$B14)+'Allowance Schedule'!X$11*(1-'Carbon Leakage Risk'!$B14)),IF('ETS Coverage'!$B18=2,'ETS Price Projections'!U$115,0))</f>
        <v>0.8045454617108202</v>
      </c>
      <c r="Y14" s="8">
        <f>IF('ETS Coverage'!$B18=1,'ETS Price Projections'!V$114*('Allowance Schedule'!Y$10*('Carbon Leakage Risk'!$B14)+'Allowance Schedule'!Y$11*(1-'Carbon Leakage Risk'!$B14)),IF('ETS Coverage'!$B18=2,'ETS Price Projections'!V$115,0))</f>
        <v>0.86448684592783598</v>
      </c>
      <c r="Z14" s="8">
        <f>IF('ETS Coverage'!$B18=1,'ETS Price Projections'!W$114*('Allowance Schedule'!Z$10*('Carbon Leakage Risk'!$B14)+'Allowance Schedule'!Z$11*(1-'Carbon Leakage Risk'!$B14)),IF('ETS Coverage'!$B18=2,'ETS Price Projections'!W$115,0))</f>
        <v>0.92270124644552631</v>
      </c>
      <c r="AA14" s="8">
        <f>IF('ETS Coverage'!$B18=1,'ETS Price Projections'!X$114*('Allowance Schedule'!AA$10*('Carbon Leakage Risk'!$B14)+'Allowance Schedule'!AA$11*(1-'Carbon Leakage Risk'!$B14)),IF('ETS Coverage'!$B18=2,'ETS Price Projections'!X$115,0))</f>
        <v>0.97926223810419977</v>
      </c>
      <c r="AB14" s="8">
        <f>IF('ETS Coverage'!$B18=1,'ETS Price Projections'!Y$114*('Allowance Schedule'!AB$10*('Carbon Leakage Risk'!$B14)+'Allowance Schedule'!AB$11*(1-'Carbon Leakage Risk'!$B14)),IF('ETS Coverage'!$B18=2,'ETS Price Projections'!Y$115,0))</f>
        <v>1</v>
      </c>
      <c r="AC14" s="8">
        <f>IF('ETS Coverage'!$B18=1,'ETS Price Projections'!Z$114*('Allowance Schedule'!AC$10*('Carbon Leakage Risk'!$B14)+'Allowance Schedule'!AC$11*(1-'Carbon Leakage Risk'!$B14)),IF('ETS Coverage'!$B18=2,'ETS Price Projections'!Z$115,0))</f>
        <v>1</v>
      </c>
      <c r="AD14" s="8">
        <f>IF('ETS Coverage'!$B18=1,'ETS Price Projections'!AA$114*('Allowance Schedule'!AD$10*('Carbon Leakage Risk'!$B14)+'Allowance Schedule'!AD$11*(1-'Carbon Leakage Risk'!$B14)),IF('ETS Coverage'!$B18=2,'ETS Price Projections'!AA$115,0))</f>
        <v>1</v>
      </c>
      <c r="AE14" s="8">
        <f>IF('ETS Coverage'!$B18=1,'ETS Price Projections'!AB$114*('Allowance Schedule'!AE$10*('Carbon Leakage Risk'!$B14)+'Allowance Schedule'!AE$11*(1-'Carbon Leakage Risk'!$B14)),IF('ETS Coverage'!$B18=2,'ETS Price Projections'!AB$115,0))</f>
        <v>1</v>
      </c>
      <c r="AF14" s="8">
        <f>IF('ETS Coverage'!$B18=1,'ETS Price Projections'!AC$114*('Allowance Schedule'!AF$10*('Carbon Leakage Risk'!$B14)+'Allowance Schedule'!AF$11*(1-'Carbon Leakage Risk'!$B14)),IF('ETS Coverage'!$B18=2,'ETS Price Projections'!AC$115,0))</f>
        <v>1</v>
      </c>
      <c r="AG14" s="8">
        <f>IF('ETS Coverage'!$B18=1,'ETS Price Projections'!AD$114*('Allowance Schedule'!AG$10*('Carbon Leakage Risk'!$B14)+'Allowance Schedule'!AG$11*(1-'Carbon Leakage Risk'!$B14)),IF('ETS Coverage'!$B18=2,'ETS Price Projections'!AD$115,0))</f>
        <v>1</v>
      </c>
    </row>
    <row r="15" spans="1:33">
      <c r="B15" t="s">
        <v>12</v>
      </c>
      <c r="C15">
        <v>0</v>
      </c>
      <c r="D15">
        <v>0</v>
      </c>
      <c r="E15" s="8">
        <f>IF('ETS Coverage'!$B19=1,'ETS Price Projections'!B$114*('Allowance Schedule'!E$10*('Carbon Leakage Risk'!$B15)+'Allowance Schedule'!E$11*(1-'Carbon Leakage Risk'!$B15)),IF('ETS Coverage'!$B19=2,'ETS Price Projections'!B$115,0))</f>
        <v>0</v>
      </c>
      <c r="F15" s="8">
        <f>IF('ETS Coverage'!$B19=1,'ETS Price Projections'!C$114*('Allowance Schedule'!F$10*('Carbon Leakage Risk'!$B15)+'Allowance Schedule'!F$11*(1-'Carbon Leakage Risk'!$B15)),IF('ETS Coverage'!$B19=2,'ETS Price Projections'!C$115,0))</f>
        <v>0</v>
      </c>
      <c r="G15" s="8">
        <f>IF('ETS Coverage'!$B19=1,'ETS Price Projections'!D$114*('Allowance Schedule'!G$10*('Carbon Leakage Risk'!$B15)+'Allowance Schedule'!G$11*(1-'Carbon Leakage Risk'!$B15)),IF('ETS Coverage'!$B19=2,'ETS Price Projections'!D$115,0))</f>
        <v>0</v>
      </c>
      <c r="H15" s="8">
        <f>IF('ETS Coverage'!$B19=1,'ETS Price Projections'!E$114*('Allowance Schedule'!H$10*('Carbon Leakage Risk'!$B15)+'Allowance Schedule'!H$11*(1-'Carbon Leakage Risk'!$B15)),IF('ETS Coverage'!$B19=2,'ETS Price Projections'!E$115,0))</f>
        <v>0</v>
      </c>
      <c r="I15" s="8">
        <f>IF('ETS Coverage'!$B19=1,'ETS Price Projections'!F$114*('Allowance Schedule'!I$10*('Carbon Leakage Risk'!$B15)+'Allowance Schedule'!I$11*(1-'Carbon Leakage Risk'!$B15)),IF('ETS Coverage'!$B19=2,'ETS Price Projections'!F$115,0))</f>
        <v>2.5000000000000022E-2</v>
      </c>
      <c r="J15" s="8">
        <f>IF('ETS Coverage'!$B19=1,'ETS Price Projections'!G$114*('Allowance Schedule'!J$10*('Carbon Leakage Risk'!$B15)+'Allowance Schedule'!J$11*(1-'Carbon Leakage Risk'!$B15)),IF('ETS Coverage'!$B19=2,'ETS Price Projections'!G$115,0))</f>
        <v>5.0000000000000044E-2</v>
      </c>
      <c r="K15" s="8">
        <f>IF('ETS Coverage'!$B19=1,'ETS Price Projections'!H$114*('Allowance Schedule'!K$10*('Carbon Leakage Risk'!$B15)+'Allowance Schedule'!K$11*(1-'Carbon Leakage Risk'!$B15)),IF('ETS Coverage'!$B19=2,'ETS Price Projections'!H$115,0))</f>
        <v>9.9999999999999978E-2</v>
      </c>
      <c r="L15" s="8">
        <f>IF('ETS Coverage'!$B19=1,'ETS Price Projections'!I$114*('Allowance Schedule'!L$10*('Carbon Leakage Risk'!$B15)+'Allowance Schedule'!L$11*(1-'Carbon Leakage Risk'!$B15)),IF('ETS Coverage'!$B19=2,'ETS Price Projections'!I$115,0))</f>
        <v>0.22499999999999998</v>
      </c>
      <c r="M15" s="8">
        <f>IF('ETS Coverage'!$B19=1,'ETS Price Projections'!J$114*('Allowance Schedule'!M$10*('Carbon Leakage Risk'!$B15)+'Allowance Schedule'!M$11*(1-'Carbon Leakage Risk'!$B15)),IF('ETS Coverage'!$B19=2,'ETS Price Projections'!J$115,0))</f>
        <v>0.48499999999999999</v>
      </c>
      <c r="N15" s="8">
        <f>IF('ETS Coverage'!$B19=1,'ETS Price Projections'!K$114*('Allowance Schedule'!N$10*('Carbon Leakage Risk'!$B15)+'Allowance Schedule'!N$11*(1-'Carbon Leakage Risk'!$B15)),IF('ETS Coverage'!$B19=2,'ETS Price Projections'!K$115,0))</f>
        <v>0.61</v>
      </c>
      <c r="O15" s="8">
        <f>IF('ETS Coverage'!$B19=1,'ETS Price Projections'!L$114*('Allowance Schedule'!O$10*('Carbon Leakage Risk'!$B15)+'Allowance Schedule'!O$11*(1-'Carbon Leakage Risk'!$B15)),IF('ETS Coverage'!$B19=2,'ETS Price Projections'!L$115,0))</f>
        <v>0.73499999999999999</v>
      </c>
      <c r="P15" s="8">
        <f>IF('ETS Coverage'!$B19=1,'ETS Price Projections'!M$114*('Allowance Schedule'!P$10*('Carbon Leakage Risk'!$B15)+'Allowance Schedule'!P$11*(1-'Carbon Leakage Risk'!$B15)),IF('ETS Coverage'!$B19=2,'ETS Price Projections'!M$115,0))</f>
        <v>0.86</v>
      </c>
      <c r="Q15" s="8">
        <f>IF('ETS Coverage'!$B19=1,'ETS Price Projections'!N$114*('Allowance Schedule'!Q$10*('Carbon Leakage Risk'!$B15)+'Allowance Schedule'!Q$11*(1-'Carbon Leakage Risk'!$B15)),IF('ETS Coverage'!$B19=2,'ETS Price Projections'!N$115,0))</f>
        <v>1</v>
      </c>
      <c r="R15" s="8">
        <f>IF('ETS Coverage'!$B19=1,'ETS Price Projections'!O$114*('Allowance Schedule'!R$10*('Carbon Leakage Risk'!$B15)+'Allowance Schedule'!R$11*(1-'Carbon Leakage Risk'!$B15)),IF('ETS Coverage'!$B19=2,'ETS Price Projections'!O$115,0))</f>
        <v>1</v>
      </c>
      <c r="S15" s="8">
        <f>IF('ETS Coverage'!$B19=1,'ETS Price Projections'!P$114*('Allowance Schedule'!S$10*('Carbon Leakage Risk'!$B15)+'Allowance Schedule'!S$11*(1-'Carbon Leakage Risk'!$B15)),IF('ETS Coverage'!$B19=2,'ETS Price Projections'!P$115,0))</f>
        <v>1</v>
      </c>
      <c r="T15" s="8">
        <f>IF('ETS Coverage'!$B19=1,'ETS Price Projections'!Q$114*('Allowance Schedule'!T$10*('Carbon Leakage Risk'!$B15)+'Allowance Schedule'!T$11*(1-'Carbon Leakage Risk'!$B15)),IF('ETS Coverage'!$B19=2,'ETS Price Projections'!Q$115,0))</f>
        <v>1</v>
      </c>
      <c r="U15" s="8">
        <f>IF('ETS Coverage'!$B19=1,'ETS Price Projections'!R$114*('Allowance Schedule'!U$10*('Carbon Leakage Risk'!$B15)+'Allowance Schedule'!U$11*(1-'Carbon Leakage Risk'!$B15)),IF('ETS Coverage'!$B19=2,'ETS Price Projections'!R$115,0))</f>
        <v>1</v>
      </c>
      <c r="V15" s="8">
        <f>IF('ETS Coverage'!$B19=1,'ETS Price Projections'!S$114*('Allowance Schedule'!V$10*('Carbon Leakage Risk'!$B15)+'Allowance Schedule'!V$11*(1-'Carbon Leakage Risk'!$B15)),IF('ETS Coverage'!$B19=2,'ETS Price Projections'!S$115,0))</f>
        <v>1</v>
      </c>
      <c r="W15" s="8">
        <f>IF('ETS Coverage'!$B19=1,'ETS Price Projections'!T$114*('Allowance Schedule'!W$10*('Carbon Leakage Risk'!$B15)+'Allowance Schedule'!W$11*(1-'Carbon Leakage Risk'!$B15)),IF('ETS Coverage'!$B19=2,'ETS Price Projections'!T$115,0))</f>
        <v>1</v>
      </c>
      <c r="X15" s="8">
        <f>IF('ETS Coverage'!$B19=1,'ETS Price Projections'!U$114*('Allowance Schedule'!X$10*('Carbon Leakage Risk'!$B15)+'Allowance Schedule'!X$11*(1-'Carbon Leakage Risk'!$B15)),IF('ETS Coverage'!$B19=2,'ETS Price Projections'!U$115,0))</f>
        <v>1</v>
      </c>
      <c r="Y15" s="8">
        <f>IF('ETS Coverage'!$B19=1,'ETS Price Projections'!V$114*('Allowance Schedule'!Y$10*('Carbon Leakage Risk'!$B15)+'Allowance Schedule'!Y$11*(1-'Carbon Leakage Risk'!$B15)),IF('ETS Coverage'!$B19=2,'ETS Price Projections'!V$115,0))</f>
        <v>1</v>
      </c>
      <c r="Z15" s="8">
        <f>IF('ETS Coverage'!$B19=1,'ETS Price Projections'!W$114*('Allowance Schedule'!Z$10*('Carbon Leakage Risk'!$B15)+'Allowance Schedule'!Z$11*(1-'Carbon Leakage Risk'!$B15)),IF('ETS Coverage'!$B19=2,'ETS Price Projections'!W$115,0))</f>
        <v>1</v>
      </c>
      <c r="AA15" s="8">
        <f>IF('ETS Coverage'!$B19=1,'ETS Price Projections'!X$114*('Allowance Schedule'!AA$10*('Carbon Leakage Risk'!$B15)+'Allowance Schedule'!AA$11*(1-'Carbon Leakage Risk'!$B15)),IF('ETS Coverage'!$B19=2,'ETS Price Projections'!X$115,0))</f>
        <v>1</v>
      </c>
      <c r="AB15" s="8">
        <f>IF('ETS Coverage'!$B19=1,'ETS Price Projections'!Y$114*('Allowance Schedule'!AB$10*('Carbon Leakage Risk'!$B15)+'Allowance Schedule'!AB$11*(1-'Carbon Leakage Risk'!$B15)),IF('ETS Coverage'!$B19=2,'ETS Price Projections'!Y$115,0))</f>
        <v>0.96689424223107712</v>
      </c>
      <c r="AC15" s="8">
        <f>IF('ETS Coverage'!$B19=1,'ETS Price Projections'!Z$114*('Allowance Schedule'!AC$10*('Carbon Leakage Risk'!$B15)+'Allowance Schedule'!AC$11*(1-'Carbon Leakage Risk'!$B15)),IF('ETS Coverage'!$B19=2,'ETS Price Projections'!Z$115,0))</f>
        <v>0.967194329412564</v>
      </c>
      <c r="AD15" s="8">
        <f>IF('ETS Coverage'!$B19=1,'ETS Price Projections'!AA$114*('Allowance Schedule'!AD$10*('Carbon Leakage Risk'!$B15)+'Allowance Schedule'!AD$11*(1-'Carbon Leakage Risk'!$B15)),IF('ETS Coverage'!$B19=2,'ETS Price Projections'!AA$115,0))</f>
        <v>0.96748642055566558</v>
      </c>
      <c r="AE15" s="8">
        <f>IF('ETS Coverage'!$B19=1,'ETS Price Projections'!AB$114*('Allowance Schedule'!AE$10*('Carbon Leakage Risk'!$B15)+'Allowance Schedule'!AE$11*(1-'Carbon Leakage Risk'!$B15)),IF('ETS Coverage'!$B19=2,'ETS Price Projections'!AB$115,0))</f>
        <v>0.96777083104878181</v>
      </c>
      <c r="AF15" s="8">
        <f>IF('ETS Coverage'!$B19=1,'ETS Price Projections'!AC$114*('Allowance Schedule'!AF$10*('Carbon Leakage Risk'!$B15)+'Allowance Schedule'!AF$11*(1-'Carbon Leakage Risk'!$B15)),IF('ETS Coverage'!$B19=2,'ETS Price Projections'!AC$115,0))</f>
        <v>0.96804785990903552</v>
      </c>
      <c r="AG15" s="8">
        <f>IF('ETS Coverage'!$B19=1,'ETS Price Projections'!AD$114*('Allowance Schedule'!AG$10*('Carbon Leakage Risk'!$B15)+'Allowance Schedule'!AG$11*(1-'Carbon Leakage Risk'!$B15)),IF('ETS Coverage'!$B19=2,'ETS Price Projections'!AD$115,0))</f>
        <v>0.96831779083092218</v>
      </c>
    </row>
    <row r="16" spans="1:33">
      <c r="B16" t="s">
        <v>13</v>
      </c>
      <c r="C16">
        <v>0</v>
      </c>
      <c r="D16">
        <v>0</v>
      </c>
      <c r="E16" s="8">
        <f>IF('ETS Coverage'!$B20=1,'ETS Price Projections'!B$114*('Allowance Schedule'!E$10*('Carbon Leakage Risk'!$B16)+'Allowance Schedule'!E$11*(1-'Carbon Leakage Risk'!$B16)),IF('ETS Coverage'!$B20=2,'ETS Price Projections'!B$115,0))</f>
        <v>0</v>
      </c>
      <c r="F16" s="8">
        <f>IF('ETS Coverage'!$B20=1,'ETS Price Projections'!C$114*('Allowance Schedule'!F$10*('Carbon Leakage Risk'!$B16)+'Allowance Schedule'!F$11*(1-'Carbon Leakage Risk'!$B16)),IF('ETS Coverage'!$B20=2,'ETS Price Projections'!C$115,0))</f>
        <v>0</v>
      </c>
      <c r="G16" s="8">
        <f>IF('ETS Coverage'!$B20=1,'ETS Price Projections'!D$114*('Allowance Schedule'!G$10*('Carbon Leakage Risk'!$B16)+'Allowance Schedule'!G$11*(1-'Carbon Leakage Risk'!$B16)),IF('ETS Coverage'!$B20=2,'ETS Price Projections'!D$115,0))</f>
        <v>0</v>
      </c>
      <c r="H16" s="8">
        <f>IF('ETS Coverage'!$B20=1,'ETS Price Projections'!E$114*('Allowance Schedule'!H$10*('Carbon Leakage Risk'!$B16)+'Allowance Schedule'!H$11*(1-'Carbon Leakage Risk'!$B16)),IF('ETS Coverage'!$B20=2,'ETS Price Projections'!E$115,0))</f>
        <v>0</v>
      </c>
      <c r="I16" s="8">
        <f>IF('ETS Coverage'!$B20=1,'ETS Price Projections'!F$114*('Allowance Schedule'!I$10*('Carbon Leakage Risk'!$B16)+'Allowance Schedule'!I$11*(1-'Carbon Leakage Risk'!$B16)),IF('ETS Coverage'!$B20=2,'ETS Price Projections'!F$115,0))</f>
        <v>2.5000000000000022E-2</v>
      </c>
      <c r="J16" s="8">
        <f>IF('ETS Coverage'!$B20=1,'ETS Price Projections'!G$114*('Allowance Schedule'!J$10*('Carbon Leakage Risk'!$B16)+'Allowance Schedule'!J$11*(1-'Carbon Leakage Risk'!$B16)),IF('ETS Coverage'!$B20=2,'ETS Price Projections'!G$115,0))</f>
        <v>5.0000000000000044E-2</v>
      </c>
      <c r="K16" s="8">
        <f>IF('ETS Coverage'!$B20=1,'ETS Price Projections'!H$114*('Allowance Schedule'!K$10*('Carbon Leakage Risk'!$B16)+'Allowance Schedule'!K$11*(1-'Carbon Leakage Risk'!$B16)),IF('ETS Coverage'!$B20=2,'ETS Price Projections'!H$115,0))</f>
        <v>9.9999999999999978E-2</v>
      </c>
      <c r="L16" s="8">
        <f>IF('ETS Coverage'!$B20=1,'ETS Price Projections'!I$114*('Allowance Schedule'!L$10*('Carbon Leakage Risk'!$B16)+'Allowance Schedule'!L$11*(1-'Carbon Leakage Risk'!$B16)),IF('ETS Coverage'!$B20=2,'ETS Price Projections'!I$115,0))</f>
        <v>0.22499999999999998</v>
      </c>
      <c r="M16" s="8">
        <f>IF('ETS Coverage'!$B20=1,'ETS Price Projections'!J$114*('Allowance Schedule'!M$10*('Carbon Leakage Risk'!$B16)+'Allowance Schedule'!M$11*(1-'Carbon Leakage Risk'!$B16)),IF('ETS Coverage'!$B20=2,'ETS Price Projections'!J$115,0))</f>
        <v>0.48499999999999999</v>
      </c>
      <c r="N16" s="8">
        <f>IF('ETS Coverage'!$B20=1,'ETS Price Projections'!K$114*('Allowance Schedule'!N$10*('Carbon Leakage Risk'!$B16)+'Allowance Schedule'!N$11*(1-'Carbon Leakage Risk'!$B16)),IF('ETS Coverage'!$B20=2,'ETS Price Projections'!K$115,0))</f>
        <v>0.61</v>
      </c>
      <c r="O16" s="8">
        <f>IF('ETS Coverage'!$B20=1,'ETS Price Projections'!L$114*('Allowance Schedule'!O$10*('Carbon Leakage Risk'!$B16)+'Allowance Schedule'!O$11*(1-'Carbon Leakage Risk'!$B16)),IF('ETS Coverage'!$B20=2,'ETS Price Projections'!L$115,0))</f>
        <v>0.73499999999999999</v>
      </c>
      <c r="P16" s="8">
        <f>IF('ETS Coverage'!$B20=1,'ETS Price Projections'!M$114*('Allowance Schedule'!P$10*('Carbon Leakage Risk'!$B16)+'Allowance Schedule'!P$11*(1-'Carbon Leakage Risk'!$B16)),IF('ETS Coverage'!$B20=2,'ETS Price Projections'!M$115,0))</f>
        <v>0.86</v>
      </c>
      <c r="Q16" s="8">
        <f>IF('ETS Coverage'!$B20=1,'ETS Price Projections'!N$114*('Allowance Schedule'!Q$10*('Carbon Leakage Risk'!$B16)+'Allowance Schedule'!Q$11*(1-'Carbon Leakage Risk'!$B16)),IF('ETS Coverage'!$B20=2,'ETS Price Projections'!N$115,0))</f>
        <v>1</v>
      </c>
      <c r="R16" s="8">
        <f>IF('ETS Coverage'!$B20=1,'ETS Price Projections'!O$114*('Allowance Schedule'!R$10*('Carbon Leakage Risk'!$B16)+'Allowance Schedule'!R$11*(1-'Carbon Leakage Risk'!$B16)),IF('ETS Coverage'!$B20=2,'ETS Price Projections'!O$115,0))</f>
        <v>1</v>
      </c>
      <c r="S16" s="8">
        <f>IF('ETS Coverage'!$B20=1,'ETS Price Projections'!P$114*('Allowance Schedule'!S$10*('Carbon Leakage Risk'!$B16)+'Allowance Schedule'!S$11*(1-'Carbon Leakage Risk'!$B16)),IF('ETS Coverage'!$B20=2,'ETS Price Projections'!P$115,0))</f>
        <v>1</v>
      </c>
      <c r="T16" s="8">
        <f>IF('ETS Coverage'!$B20=1,'ETS Price Projections'!Q$114*('Allowance Schedule'!T$10*('Carbon Leakage Risk'!$B16)+'Allowance Schedule'!T$11*(1-'Carbon Leakage Risk'!$B16)),IF('ETS Coverage'!$B20=2,'ETS Price Projections'!Q$115,0))</f>
        <v>1</v>
      </c>
      <c r="U16" s="8">
        <f>IF('ETS Coverage'!$B20=1,'ETS Price Projections'!R$114*('Allowance Schedule'!U$10*('Carbon Leakage Risk'!$B16)+'Allowance Schedule'!U$11*(1-'Carbon Leakage Risk'!$B16)),IF('ETS Coverage'!$B20=2,'ETS Price Projections'!R$115,0))</f>
        <v>1</v>
      </c>
      <c r="V16" s="8">
        <f>IF('ETS Coverage'!$B20=1,'ETS Price Projections'!S$114*('Allowance Schedule'!V$10*('Carbon Leakage Risk'!$B16)+'Allowance Schedule'!V$11*(1-'Carbon Leakage Risk'!$B16)),IF('ETS Coverage'!$B20=2,'ETS Price Projections'!S$115,0))</f>
        <v>1</v>
      </c>
      <c r="W16" s="8">
        <f>IF('ETS Coverage'!$B20=1,'ETS Price Projections'!T$114*('Allowance Schedule'!W$10*('Carbon Leakage Risk'!$B16)+'Allowance Schedule'!W$11*(1-'Carbon Leakage Risk'!$B16)),IF('ETS Coverage'!$B20=2,'ETS Price Projections'!T$115,0))</f>
        <v>1</v>
      </c>
      <c r="X16" s="8">
        <f>IF('ETS Coverage'!$B20=1,'ETS Price Projections'!U$114*('Allowance Schedule'!X$10*('Carbon Leakage Risk'!$B16)+'Allowance Schedule'!X$11*(1-'Carbon Leakage Risk'!$B16)),IF('ETS Coverage'!$B20=2,'ETS Price Projections'!U$115,0))</f>
        <v>1</v>
      </c>
      <c r="Y16" s="8">
        <f>IF('ETS Coverage'!$B20=1,'ETS Price Projections'!V$114*('Allowance Schedule'!Y$10*('Carbon Leakage Risk'!$B16)+'Allowance Schedule'!Y$11*(1-'Carbon Leakage Risk'!$B16)),IF('ETS Coverage'!$B20=2,'ETS Price Projections'!V$115,0))</f>
        <v>1</v>
      </c>
      <c r="Z16" s="8">
        <f>IF('ETS Coverage'!$B20=1,'ETS Price Projections'!W$114*('Allowance Schedule'!Z$10*('Carbon Leakage Risk'!$B16)+'Allowance Schedule'!Z$11*(1-'Carbon Leakage Risk'!$B16)),IF('ETS Coverage'!$B20=2,'ETS Price Projections'!W$115,0))</f>
        <v>1</v>
      </c>
      <c r="AA16" s="8">
        <f>IF('ETS Coverage'!$B20=1,'ETS Price Projections'!X$114*('Allowance Schedule'!AA$10*('Carbon Leakage Risk'!$B16)+'Allowance Schedule'!AA$11*(1-'Carbon Leakage Risk'!$B16)),IF('ETS Coverage'!$B20=2,'ETS Price Projections'!X$115,0))</f>
        <v>1</v>
      </c>
      <c r="AB16" s="8">
        <f>IF('ETS Coverage'!$B20=1,'ETS Price Projections'!Y$114*('Allowance Schedule'!AB$10*('Carbon Leakage Risk'!$B16)+'Allowance Schedule'!AB$11*(1-'Carbon Leakage Risk'!$B16)),IF('ETS Coverage'!$B20=2,'ETS Price Projections'!Y$115,0))</f>
        <v>0.96689424223107712</v>
      </c>
      <c r="AC16" s="8">
        <f>IF('ETS Coverage'!$B20=1,'ETS Price Projections'!Z$114*('Allowance Schedule'!AC$10*('Carbon Leakage Risk'!$B16)+'Allowance Schedule'!AC$11*(1-'Carbon Leakage Risk'!$B16)),IF('ETS Coverage'!$B20=2,'ETS Price Projections'!Z$115,0))</f>
        <v>0.967194329412564</v>
      </c>
      <c r="AD16" s="8">
        <f>IF('ETS Coverage'!$B20=1,'ETS Price Projections'!AA$114*('Allowance Schedule'!AD$10*('Carbon Leakage Risk'!$B16)+'Allowance Schedule'!AD$11*(1-'Carbon Leakage Risk'!$B16)),IF('ETS Coverage'!$B20=2,'ETS Price Projections'!AA$115,0))</f>
        <v>0.96748642055566558</v>
      </c>
      <c r="AE16" s="8">
        <f>IF('ETS Coverage'!$B20=1,'ETS Price Projections'!AB$114*('Allowance Schedule'!AE$10*('Carbon Leakage Risk'!$B16)+'Allowance Schedule'!AE$11*(1-'Carbon Leakage Risk'!$B16)),IF('ETS Coverage'!$B20=2,'ETS Price Projections'!AB$115,0))</f>
        <v>0.96777083104878181</v>
      </c>
      <c r="AF16" s="8">
        <f>IF('ETS Coverage'!$B20=1,'ETS Price Projections'!AC$114*('Allowance Schedule'!AF$10*('Carbon Leakage Risk'!$B16)+'Allowance Schedule'!AF$11*(1-'Carbon Leakage Risk'!$B16)),IF('ETS Coverage'!$B20=2,'ETS Price Projections'!AC$115,0))</f>
        <v>0.96804785990903552</v>
      </c>
      <c r="AG16" s="8">
        <f>IF('ETS Coverage'!$B20=1,'ETS Price Projections'!AD$114*('Allowance Schedule'!AG$10*('Carbon Leakage Risk'!$B16)+'Allowance Schedule'!AG$11*(1-'Carbon Leakage Risk'!$B16)),IF('ETS Coverage'!$B20=2,'ETS Price Projections'!AD$115,0))</f>
        <v>0.96831779083092218</v>
      </c>
    </row>
    <row r="17" spans="2:33">
      <c r="B17" t="s">
        <v>14</v>
      </c>
      <c r="C17">
        <v>0</v>
      </c>
      <c r="D17">
        <v>0</v>
      </c>
      <c r="E17" s="8">
        <f>IF('ETS Coverage'!$B21=1,'ETS Price Projections'!B$114*('Allowance Schedule'!E$10*('Carbon Leakage Risk'!$B17)+'Allowance Schedule'!E$11*(1-'Carbon Leakage Risk'!$B17)),IF('ETS Coverage'!$B21=2,'ETS Price Projections'!B$115,0))</f>
        <v>0</v>
      </c>
      <c r="F17" s="8">
        <f>IF('ETS Coverage'!$B21=1,'ETS Price Projections'!C$114*('Allowance Schedule'!F$10*('Carbon Leakage Risk'!$B17)+'Allowance Schedule'!F$11*(1-'Carbon Leakage Risk'!$B17)),IF('ETS Coverage'!$B21=2,'ETS Price Projections'!C$115,0))</f>
        <v>0</v>
      </c>
      <c r="G17" s="8">
        <f>IF('ETS Coverage'!$B21=1,'ETS Price Projections'!D$114*('Allowance Schedule'!G$10*('Carbon Leakage Risk'!$B17)+'Allowance Schedule'!G$11*(1-'Carbon Leakage Risk'!$B17)),IF('ETS Coverage'!$B21=2,'ETS Price Projections'!D$115,0))</f>
        <v>0</v>
      </c>
      <c r="H17" s="8">
        <f>IF('ETS Coverage'!$B21=1,'ETS Price Projections'!E$114*('Allowance Schedule'!H$10*('Carbon Leakage Risk'!$B17)+'Allowance Schedule'!H$11*(1-'Carbon Leakage Risk'!$B17)),IF('ETS Coverage'!$B21=2,'ETS Price Projections'!E$115,0))</f>
        <v>0</v>
      </c>
      <c r="I17" s="8">
        <f>IF('ETS Coverage'!$B21=1,'ETS Price Projections'!F$114*('Allowance Schedule'!I$10*('Carbon Leakage Risk'!$B17)+'Allowance Schedule'!I$11*(1-'Carbon Leakage Risk'!$B17)),IF('ETS Coverage'!$B21=2,'ETS Price Projections'!F$115,0))</f>
        <v>2.5000000000000022E-2</v>
      </c>
      <c r="J17" s="8">
        <f>IF('ETS Coverage'!$B21=1,'ETS Price Projections'!G$114*('Allowance Schedule'!J$10*('Carbon Leakage Risk'!$B17)+'Allowance Schedule'!J$11*(1-'Carbon Leakage Risk'!$B17)),IF('ETS Coverage'!$B21=2,'ETS Price Projections'!G$115,0))</f>
        <v>5.0000000000000044E-2</v>
      </c>
      <c r="K17" s="8">
        <f>IF('ETS Coverage'!$B21=1,'ETS Price Projections'!H$114*('Allowance Schedule'!K$10*('Carbon Leakage Risk'!$B17)+'Allowance Schedule'!K$11*(1-'Carbon Leakage Risk'!$B17)),IF('ETS Coverage'!$B21=2,'ETS Price Projections'!H$115,0))</f>
        <v>9.9999999999999978E-2</v>
      </c>
      <c r="L17" s="8">
        <f>IF('ETS Coverage'!$B21=1,'ETS Price Projections'!I$114*('Allowance Schedule'!L$10*('Carbon Leakage Risk'!$B17)+'Allowance Schedule'!L$11*(1-'Carbon Leakage Risk'!$B17)),IF('ETS Coverage'!$B21=2,'ETS Price Projections'!I$115,0))</f>
        <v>0.22499999999999998</v>
      </c>
      <c r="M17" s="8">
        <f>IF('ETS Coverage'!$B21=1,'ETS Price Projections'!J$114*('Allowance Schedule'!M$10*('Carbon Leakage Risk'!$B17)+'Allowance Schedule'!M$11*(1-'Carbon Leakage Risk'!$B17)),IF('ETS Coverage'!$B21=2,'ETS Price Projections'!J$115,0))</f>
        <v>0.48499999999999999</v>
      </c>
      <c r="N17" s="8">
        <f>IF('ETS Coverage'!$B21=1,'ETS Price Projections'!K$114*('Allowance Schedule'!N$10*('Carbon Leakage Risk'!$B17)+'Allowance Schedule'!N$11*(1-'Carbon Leakage Risk'!$B17)),IF('ETS Coverage'!$B21=2,'ETS Price Projections'!K$115,0))</f>
        <v>0.61</v>
      </c>
      <c r="O17" s="8">
        <f>IF('ETS Coverage'!$B21=1,'ETS Price Projections'!L$114*('Allowance Schedule'!O$10*('Carbon Leakage Risk'!$B17)+'Allowance Schedule'!O$11*(1-'Carbon Leakage Risk'!$B17)),IF('ETS Coverage'!$B21=2,'ETS Price Projections'!L$115,0))</f>
        <v>0.73499999999999999</v>
      </c>
      <c r="P17" s="8">
        <f>IF('ETS Coverage'!$B21=1,'ETS Price Projections'!M$114*('Allowance Schedule'!P$10*('Carbon Leakage Risk'!$B17)+'Allowance Schedule'!P$11*(1-'Carbon Leakage Risk'!$B17)),IF('ETS Coverage'!$B21=2,'ETS Price Projections'!M$115,0))</f>
        <v>0.86</v>
      </c>
      <c r="Q17" s="8">
        <f>IF('ETS Coverage'!$B21=1,'ETS Price Projections'!N$114*('Allowance Schedule'!Q$10*('Carbon Leakage Risk'!$B17)+'Allowance Schedule'!Q$11*(1-'Carbon Leakage Risk'!$B17)),IF('ETS Coverage'!$B21=2,'ETS Price Projections'!N$115,0))</f>
        <v>1</v>
      </c>
      <c r="R17" s="8">
        <f>IF('ETS Coverage'!$B21=1,'ETS Price Projections'!O$114*('Allowance Schedule'!R$10*('Carbon Leakage Risk'!$B17)+'Allowance Schedule'!R$11*(1-'Carbon Leakage Risk'!$B17)),IF('ETS Coverage'!$B21=2,'ETS Price Projections'!O$115,0))</f>
        <v>1</v>
      </c>
      <c r="S17" s="8">
        <f>IF('ETS Coverage'!$B21=1,'ETS Price Projections'!P$114*('Allowance Schedule'!S$10*('Carbon Leakage Risk'!$B17)+'Allowance Schedule'!S$11*(1-'Carbon Leakage Risk'!$B17)),IF('ETS Coverage'!$B21=2,'ETS Price Projections'!P$115,0))</f>
        <v>1</v>
      </c>
      <c r="T17" s="8">
        <f>IF('ETS Coverage'!$B21=1,'ETS Price Projections'!Q$114*('Allowance Schedule'!T$10*('Carbon Leakage Risk'!$B17)+'Allowance Schedule'!T$11*(1-'Carbon Leakage Risk'!$B17)),IF('ETS Coverage'!$B21=2,'ETS Price Projections'!Q$115,0))</f>
        <v>1</v>
      </c>
      <c r="U17" s="8">
        <f>IF('ETS Coverage'!$B21=1,'ETS Price Projections'!R$114*('Allowance Schedule'!U$10*('Carbon Leakage Risk'!$B17)+'Allowance Schedule'!U$11*(1-'Carbon Leakage Risk'!$B17)),IF('ETS Coverage'!$B21=2,'ETS Price Projections'!R$115,0))</f>
        <v>1</v>
      </c>
      <c r="V17" s="8">
        <f>IF('ETS Coverage'!$B21=1,'ETS Price Projections'!S$114*('Allowance Schedule'!V$10*('Carbon Leakage Risk'!$B17)+'Allowance Schedule'!V$11*(1-'Carbon Leakage Risk'!$B17)),IF('ETS Coverage'!$B21=2,'ETS Price Projections'!S$115,0))</f>
        <v>1</v>
      </c>
      <c r="W17" s="8">
        <f>IF('ETS Coverage'!$B21=1,'ETS Price Projections'!T$114*('Allowance Schedule'!W$10*('Carbon Leakage Risk'!$B17)+'Allowance Schedule'!W$11*(1-'Carbon Leakage Risk'!$B17)),IF('ETS Coverage'!$B21=2,'ETS Price Projections'!T$115,0))</f>
        <v>1</v>
      </c>
      <c r="X17" s="8">
        <f>IF('ETS Coverage'!$B21=1,'ETS Price Projections'!U$114*('Allowance Schedule'!X$10*('Carbon Leakage Risk'!$B17)+'Allowance Schedule'!X$11*(1-'Carbon Leakage Risk'!$B17)),IF('ETS Coverage'!$B21=2,'ETS Price Projections'!U$115,0))</f>
        <v>1</v>
      </c>
      <c r="Y17" s="8">
        <f>IF('ETS Coverage'!$B21=1,'ETS Price Projections'!V$114*('Allowance Schedule'!Y$10*('Carbon Leakage Risk'!$B17)+'Allowance Schedule'!Y$11*(1-'Carbon Leakage Risk'!$B17)),IF('ETS Coverage'!$B21=2,'ETS Price Projections'!V$115,0))</f>
        <v>1</v>
      </c>
      <c r="Z17" s="8">
        <f>IF('ETS Coverage'!$B21=1,'ETS Price Projections'!W$114*('Allowance Schedule'!Z$10*('Carbon Leakage Risk'!$B17)+'Allowance Schedule'!Z$11*(1-'Carbon Leakage Risk'!$B17)),IF('ETS Coverage'!$B21=2,'ETS Price Projections'!W$115,0))</f>
        <v>1</v>
      </c>
      <c r="AA17" s="8">
        <f>IF('ETS Coverage'!$B21=1,'ETS Price Projections'!X$114*('Allowance Schedule'!AA$10*('Carbon Leakage Risk'!$B17)+'Allowance Schedule'!AA$11*(1-'Carbon Leakage Risk'!$B17)),IF('ETS Coverage'!$B21=2,'ETS Price Projections'!X$115,0))</f>
        <v>1</v>
      </c>
      <c r="AB17" s="8">
        <f>IF('ETS Coverage'!$B21=1,'ETS Price Projections'!Y$114*('Allowance Schedule'!AB$10*('Carbon Leakage Risk'!$B17)+'Allowance Schedule'!AB$11*(1-'Carbon Leakage Risk'!$B17)),IF('ETS Coverage'!$B21=2,'ETS Price Projections'!Y$115,0))</f>
        <v>0.96689424223107712</v>
      </c>
      <c r="AC17" s="8">
        <f>IF('ETS Coverage'!$B21=1,'ETS Price Projections'!Z$114*('Allowance Schedule'!AC$10*('Carbon Leakage Risk'!$B17)+'Allowance Schedule'!AC$11*(1-'Carbon Leakage Risk'!$B17)),IF('ETS Coverage'!$B21=2,'ETS Price Projections'!Z$115,0))</f>
        <v>0.967194329412564</v>
      </c>
      <c r="AD17" s="8">
        <f>IF('ETS Coverage'!$B21=1,'ETS Price Projections'!AA$114*('Allowance Schedule'!AD$10*('Carbon Leakage Risk'!$B17)+'Allowance Schedule'!AD$11*(1-'Carbon Leakage Risk'!$B17)),IF('ETS Coverage'!$B21=2,'ETS Price Projections'!AA$115,0))</f>
        <v>0.96748642055566558</v>
      </c>
      <c r="AE17" s="8">
        <f>IF('ETS Coverage'!$B21=1,'ETS Price Projections'!AB$114*('Allowance Schedule'!AE$10*('Carbon Leakage Risk'!$B17)+'Allowance Schedule'!AE$11*(1-'Carbon Leakage Risk'!$B17)),IF('ETS Coverage'!$B21=2,'ETS Price Projections'!AB$115,0))</f>
        <v>0.96777083104878181</v>
      </c>
      <c r="AF17" s="8">
        <f>IF('ETS Coverage'!$B21=1,'ETS Price Projections'!AC$114*('Allowance Schedule'!AF$10*('Carbon Leakage Risk'!$B17)+'Allowance Schedule'!AF$11*(1-'Carbon Leakage Risk'!$B17)),IF('ETS Coverage'!$B21=2,'ETS Price Projections'!AC$115,0))</f>
        <v>0.96804785990903552</v>
      </c>
      <c r="AG17" s="8">
        <f>IF('ETS Coverage'!$B21=1,'ETS Price Projections'!AD$114*('Allowance Schedule'!AG$10*('Carbon Leakage Risk'!$B17)+'Allowance Schedule'!AG$11*(1-'Carbon Leakage Risk'!$B17)),IF('ETS Coverage'!$B21=2,'ETS Price Projections'!AD$115,0))</f>
        <v>0.96831779083092218</v>
      </c>
    </row>
    <row r="18" spans="2:33">
      <c r="B18" t="s">
        <v>15</v>
      </c>
      <c r="C18">
        <v>0</v>
      </c>
      <c r="D18">
        <v>0</v>
      </c>
      <c r="E18" s="8">
        <f>IF('ETS Coverage'!$B22=1,'ETS Price Projections'!B$114*('Allowance Schedule'!E$10*('Carbon Leakage Risk'!$B18)+'Allowance Schedule'!E$11*(1-'Carbon Leakage Risk'!$B18)),IF('ETS Coverage'!$B22=2,'ETS Price Projections'!B$115,0))</f>
        <v>0</v>
      </c>
      <c r="F18" s="8">
        <f>IF('ETS Coverage'!$B22=1,'ETS Price Projections'!C$114*('Allowance Schedule'!F$10*('Carbon Leakage Risk'!$B18)+'Allowance Schedule'!F$11*(1-'Carbon Leakage Risk'!$B18)),IF('ETS Coverage'!$B22=2,'ETS Price Projections'!C$115,0))</f>
        <v>0</v>
      </c>
      <c r="G18" s="8">
        <f>IF('ETS Coverage'!$B22=1,'ETS Price Projections'!D$114*('Allowance Schedule'!G$10*('Carbon Leakage Risk'!$B18)+'Allowance Schedule'!G$11*(1-'Carbon Leakage Risk'!$B18)),IF('ETS Coverage'!$B22=2,'ETS Price Projections'!D$115,0))</f>
        <v>0</v>
      </c>
      <c r="H18" s="8">
        <f>IF('ETS Coverage'!$B22=1,'ETS Price Projections'!E$114*('Allowance Schedule'!H$10*('Carbon Leakage Risk'!$B18)+'Allowance Schedule'!H$11*(1-'Carbon Leakage Risk'!$B18)),IF('ETS Coverage'!$B22=2,'ETS Price Projections'!E$115,0))</f>
        <v>0</v>
      </c>
      <c r="I18" s="8">
        <f>IF('ETS Coverage'!$B22=1,'ETS Price Projections'!F$114*('Allowance Schedule'!I$10*('Carbon Leakage Risk'!$B18)+'Allowance Schedule'!I$11*(1-'Carbon Leakage Risk'!$B18)),IF('ETS Coverage'!$B22=2,'ETS Price Projections'!F$115,0))</f>
        <v>2.5000000000000022E-2</v>
      </c>
      <c r="J18" s="8">
        <f>IF('ETS Coverage'!$B22=1,'ETS Price Projections'!G$114*('Allowance Schedule'!J$10*('Carbon Leakage Risk'!$B18)+'Allowance Schedule'!J$11*(1-'Carbon Leakage Risk'!$B18)),IF('ETS Coverage'!$B22=2,'ETS Price Projections'!G$115,0))</f>
        <v>5.0000000000000044E-2</v>
      </c>
      <c r="K18" s="8">
        <f>IF('ETS Coverage'!$B22=1,'ETS Price Projections'!H$114*('Allowance Schedule'!K$10*('Carbon Leakage Risk'!$B18)+'Allowance Schedule'!K$11*(1-'Carbon Leakage Risk'!$B18)),IF('ETS Coverage'!$B22=2,'ETS Price Projections'!H$115,0))</f>
        <v>9.9999999999999978E-2</v>
      </c>
      <c r="L18" s="8">
        <f>IF('ETS Coverage'!$B22=1,'ETS Price Projections'!I$114*('Allowance Schedule'!L$10*('Carbon Leakage Risk'!$B18)+'Allowance Schedule'!L$11*(1-'Carbon Leakage Risk'!$B18)),IF('ETS Coverage'!$B22=2,'ETS Price Projections'!I$115,0))</f>
        <v>0.22499999999999998</v>
      </c>
      <c r="M18" s="8">
        <f>IF('ETS Coverage'!$B22=1,'ETS Price Projections'!J$114*('Allowance Schedule'!M$10*('Carbon Leakage Risk'!$B18)+'Allowance Schedule'!M$11*(1-'Carbon Leakage Risk'!$B18)),IF('ETS Coverage'!$B22=2,'ETS Price Projections'!J$115,0))</f>
        <v>0.48499999999999999</v>
      </c>
      <c r="N18" s="8">
        <f>IF('ETS Coverage'!$B22=1,'ETS Price Projections'!K$114*('Allowance Schedule'!N$10*('Carbon Leakage Risk'!$B18)+'Allowance Schedule'!N$11*(1-'Carbon Leakage Risk'!$B18)),IF('ETS Coverage'!$B22=2,'ETS Price Projections'!K$115,0))</f>
        <v>0.61</v>
      </c>
      <c r="O18" s="8">
        <f>IF('ETS Coverage'!$B22=1,'ETS Price Projections'!L$114*('Allowance Schedule'!O$10*('Carbon Leakage Risk'!$B18)+'Allowance Schedule'!O$11*(1-'Carbon Leakage Risk'!$B18)),IF('ETS Coverage'!$B22=2,'ETS Price Projections'!L$115,0))</f>
        <v>0.73499999999999999</v>
      </c>
      <c r="P18" s="8">
        <f>IF('ETS Coverage'!$B22=1,'ETS Price Projections'!M$114*('Allowance Schedule'!P$10*('Carbon Leakage Risk'!$B18)+'Allowance Schedule'!P$11*(1-'Carbon Leakage Risk'!$B18)),IF('ETS Coverage'!$B22=2,'ETS Price Projections'!M$115,0))</f>
        <v>0.86</v>
      </c>
      <c r="Q18" s="8">
        <f>IF('ETS Coverage'!$B22=1,'ETS Price Projections'!N$114*('Allowance Schedule'!Q$10*('Carbon Leakage Risk'!$B18)+'Allowance Schedule'!Q$11*(1-'Carbon Leakage Risk'!$B18)),IF('ETS Coverage'!$B22=2,'ETS Price Projections'!N$115,0))</f>
        <v>1</v>
      </c>
      <c r="R18" s="8">
        <f>IF('ETS Coverage'!$B22=1,'ETS Price Projections'!O$114*('Allowance Schedule'!R$10*('Carbon Leakage Risk'!$B18)+'Allowance Schedule'!R$11*(1-'Carbon Leakage Risk'!$B18)),IF('ETS Coverage'!$B22=2,'ETS Price Projections'!O$115,0))</f>
        <v>1</v>
      </c>
      <c r="S18" s="8">
        <f>IF('ETS Coverage'!$B22=1,'ETS Price Projections'!P$114*('Allowance Schedule'!S$10*('Carbon Leakage Risk'!$B18)+'Allowance Schedule'!S$11*(1-'Carbon Leakage Risk'!$B18)),IF('ETS Coverage'!$B22=2,'ETS Price Projections'!P$115,0))</f>
        <v>1</v>
      </c>
      <c r="T18" s="8">
        <f>IF('ETS Coverage'!$B22=1,'ETS Price Projections'!Q$114*('Allowance Schedule'!T$10*('Carbon Leakage Risk'!$B18)+'Allowance Schedule'!T$11*(1-'Carbon Leakage Risk'!$B18)),IF('ETS Coverage'!$B22=2,'ETS Price Projections'!Q$115,0))</f>
        <v>1</v>
      </c>
      <c r="U18" s="8">
        <f>IF('ETS Coverage'!$B22=1,'ETS Price Projections'!R$114*('Allowance Schedule'!U$10*('Carbon Leakage Risk'!$B18)+'Allowance Schedule'!U$11*(1-'Carbon Leakage Risk'!$B18)),IF('ETS Coverage'!$B22=2,'ETS Price Projections'!R$115,0))</f>
        <v>1</v>
      </c>
      <c r="V18" s="8">
        <f>IF('ETS Coverage'!$B22=1,'ETS Price Projections'!S$114*('Allowance Schedule'!V$10*('Carbon Leakage Risk'!$B18)+'Allowance Schedule'!V$11*(1-'Carbon Leakage Risk'!$B18)),IF('ETS Coverage'!$B22=2,'ETS Price Projections'!S$115,0))</f>
        <v>1</v>
      </c>
      <c r="W18" s="8">
        <f>IF('ETS Coverage'!$B22=1,'ETS Price Projections'!T$114*('Allowance Schedule'!W$10*('Carbon Leakage Risk'!$B18)+'Allowance Schedule'!W$11*(1-'Carbon Leakage Risk'!$B18)),IF('ETS Coverage'!$B22=2,'ETS Price Projections'!T$115,0))</f>
        <v>1</v>
      </c>
      <c r="X18" s="8">
        <f>IF('ETS Coverage'!$B22=1,'ETS Price Projections'!U$114*('Allowance Schedule'!X$10*('Carbon Leakage Risk'!$B18)+'Allowance Schedule'!X$11*(1-'Carbon Leakage Risk'!$B18)),IF('ETS Coverage'!$B22=2,'ETS Price Projections'!U$115,0))</f>
        <v>1</v>
      </c>
      <c r="Y18" s="8">
        <f>IF('ETS Coverage'!$B22=1,'ETS Price Projections'!V$114*('Allowance Schedule'!Y$10*('Carbon Leakage Risk'!$B18)+'Allowance Schedule'!Y$11*(1-'Carbon Leakage Risk'!$B18)),IF('ETS Coverage'!$B22=2,'ETS Price Projections'!V$115,0))</f>
        <v>1</v>
      </c>
      <c r="Z18" s="8">
        <f>IF('ETS Coverage'!$B22=1,'ETS Price Projections'!W$114*('Allowance Schedule'!Z$10*('Carbon Leakage Risk'!$B18)+'Allowance Schedule'!Z$11*(1-'Carbon Leakage Risk'!$B18)),IF('ETS Coverage'!$B22=2,'ETS Price Projections'!W$115,0))</f>
        <v>1</v>
      </c>
      <c r="AA18" s="8">
        <f>IF('ETS Coverage'!$B22=1,'ETS Price Projections'!X$114*('Allowance Schedule'!AA$10*('Carbon Leakage Risk'!$B18)+'Allowance Schedule'!AA$11*(1-'Carbon Leakage Risk'!$B18)),IF('ETS Coverage'!$B22=2,'ETS Price Projections'!X$115,0))</f>
        <v>1</v>
      </c>
      <c r="AB18" s="8">
        <f>IF('ETS Coverage'!$B22=1,'ETS Price Projections'!Y$114*('Allowance Schedule'!AB$10*('Carbon Leakage Risk'!$B18)+'Allowance Schedule'!AB$11*(1-'Carbon Leakage Risk'!$B18)),IF('ETS Coverage'!$B22=2,'ETS Price Projections'!Y$115,0))</f>
        <v>0.96689424223107712</v>
      </c>
      <c r="AC18" s="8">
        <f>IF('ETS Coverage'!$B22=1,'ETS Price Projections'!Z$114*('Allowance Schedule'!AC$10*('Carbon Leakage Risk'!$B18)+'Allowance Schedule'!AC$11*(1-'Carbon Leakage Risk'!$B18)),IF('ETS Coverage'!$B22=2,'ETS Price Projections'!Z$115,0))</f>
        <v>0.967194329412564</v>
      </c>
      <c r="AD18" s="8">
        <f>IF('ETS Coverage'!$B22=1,'ETS Price Projections'!AA$114*('Allowance Schedule'!AD$10*('Carbon Leakage Risk'!$B18)+'Allowance Schedule'!AD$11*(1-'Carbon Leakage Risk'!$B18)),IF('ETS Coverage'!$B22=2,'ETS Price Projections'!AA$115,0))</f>
        <v>0.96748642055566558</v>
      </c>
      <c r="AE18" s="8">
        <f>IF('ETS Coverage'!$B22=1,'ETS Price Projections'!AB$114*('Allowance Schedule'!AE$10*('Carbon Leakage Risk'!$B18)+'Allowance Schedule'!AE$11*(1-'Carbon Leakage Risk'!$B18)),IF('ETS Coverage'!$B22=2,'ETS Price Projections'!AB$115,0))</f>
        <v>0.96777083104878181</v>
      </c>
      <c r="AF18" s="8">
        <f>IF('ETS Coverage'!$B22=1,'ETS Price Projections'!AC$114*('Allowance Schedule'!AF$10*('Carbon Leakage Risk'!$B18)+'Allowance Schedule'!AF$11*(1-'Carbon Leakage Risk'!$B18)),IF('ETS Coverage'!$B22=2,'ETS Price Projections'!AC$115,0))</f>
        <v>0.96804785990903552</v>
      </c>
      <c r="AG18" s="8">
        <f>IF('ETS Coverage'!$B22=1,'ETS Price Projections'!AD$114*('Allowance Schedule'!AG$10*('Carbon Leakage Risk'!$B18)+'Allowance Schedule'!AG$11*(1-'Carbon Leakage Risk'!$B18)),IF('ETS Coverage'!$B22=2,'ETS Price Projections'!AD$115,0))</f>
        <v>0.96831779083092218</v>
      </c>
    </row>
    <row r="19" spans="2:33">
      <c r="B19" t="s">
        <v>16</v>
      </c>
      <c r="C19">
        <v>0</v>
      </c>
      <c r="D19">
        <v>0</v>
      </c>
      <c r="E19" s="8">
        <f>IF('ETS Coverage'!$B23=1,'ETS Price Projections'!B$114*('Allowance Schedule'!E$10*('Carbon Leakage Risk'!$B19)+'Allowance Schedule'!E$11*(1-'Carbon Leakage Risk'!$B19)),IF('ETS Coverage'!$B23=2,'ETS Price Projections'!B$115,0))</f>
        <v>0</v>
      </c>
      <c r="F19" s="8">
        <f>IF('ETS Coverage'!$B23=1,'ETS Price Projections'!C$114*('Allowance Schedule'!F$10*('Carbon Leakage Risk'!$B19)+'Allowance Schedule'!F$11*(1-'Carbon Leakage Risk'!$B19)),IF('ETS Coverage'!$B23=2,'ETS Price Projections'!C$115,0))</f>
        <v>0</v>
      </c>
      <c r="G19" s="8">
        <f>IF('ETS Coverage'!$B23=1,'ETS Price Projections'!D$114*('Allowance Schedule'!G$10*('Carbon Leakage Risk'!$B19)+'Allowance Schedule'!G$11*(1-'Carbon Leakage Risk'!$B19)),IF('ETS Coverage'!$B23=2,'ETS Price Projections'!D$115,0))</f>
        <v>0</v>
      </c>
      <c r="H19" s="8">
        <f>IF('ETS Coverage'!$B23=1,'ETS Price Projections'!E$114*('Allowance Schedule'!H$10*('Carbon Leakage Risk'!$B19)+'Allowance Schedule'!H$11*(1-'Carbon Leakage Risk'!$B19)),IF('ETS Coverage'!$B23=2,'ETS Price Projections'!E$115,0))</f>
        <v>0</v>
      </c>
      <c r="I19" s="8">
        <f>IF('ETS Coverage'!$B23=1,'ETS Price Projections'!F$114*('Allowance Schedule'!I$10*('Carbon Leakage Risk'!$B19)+'Allowance Schedule'!I$11*(1-'Carbon Leakage Risk'!$B19)),IF('ETS Coverage'!$B23=2,'ETS Price Projections'!F$115,0))</f>
        <v>0</v>
      </c>
      <c r="J19" s="8">
        <f>IF('ETS Coverage'!$B23=1,'ETS Price Projections'!G$114*('Allowance Schedule'!J$10*('Carbon Leakage Risk'!$B19)+'Allowance Schedule'!J$11*(1-'Carbon Leakage Risk'!$B19)),IF('ETS Coverage'!$B23=2,'ETS Price Projections'!G$115,0))</f>
        <v>9.8064064411638355E-2</v>
      </c>
      <c r="K19" s="8">
        <f>IF('ETS Coverage'!$B23=1,'ETS Price Projections'!H$114*('Allowance Schedule'!K$10*('Carbon Leakage Risk'!$B19)+'Allowance Schedule'!K$11*(1-'Carbon Leakage Risk'!$B19)),IF('ETS Coverage'!$B23=2,'ETS Price Projections'!H$115,0))</f>
        <v>9.0506983007945005E-2</v>
      </c>
      <c r="L19" s="8">
        <f>IF('ETS Coverage'!$B23=1,'ETS Price Projections'!I$114*('Allowance Schedule'!L$10*('Carbon Leakage Risk'!$B19)+'Allowance Schedule'!L$11*(1-'Carbon Leakage Risk'!$B19)),IF('ETS Coverage'!$B23=2,'ETS Price Projections'!I$115,0))</f>
        <v>8.3483363297058327E-2</v>
      </c>
      <c r="M19" s="8">
        <f>IF('ETS Coverage'!$B23=1,'ETS Price Projections'!J$114*('Allowance Schedule'!M$10*('Carbon Leakage Risk'!$B19)+'Allowance Schedule'!M$11*(1-'Carbon Leakage Risk'!$B19)),IF('ETS Coverage'!$B23=2,'ETS Price Projections'!J$115,0))</f>
        <v>7.614907418508253E-2</v>
      </c>
      <c r="N19" s="8">
        <f>IF('ETS Coverage'!$B23=1,'ETS Price Projections'!K$114*('Allowance Schedule'!N$10*('Carbon Leakage Risk'!$B19)+'Allowance Schedule'!N$11*(1-'Carbon Leakage Risk'!$B19)),IF('ETS Coverage'!$B23=2,'ETS Price Projections'!K$115,0))</f>
        <v>0.16170277191321103</v>
      </c>
      <c r="O19" s="8">
        <f>IF('ETS Coverage'!$B23=1,'ETS Price Projections'!L$114*('Allowance Schedule'!O$10*('Carbon Leakage Risk'!$B19)+'Allowance Schedule'!O$11*(1-'Carbon Leakage Risk'!$B19)),IF('ETS Coverage'!$B23=2,'ETS Price Projections'!L$115,0))</f>
        <v>0.24432742263923077</v>
      </c>
      <c r="P19" s="8">
        <f>IF('ETS Coverage'!$B23=1,'ETS Price Projections'!M$114*('Allowance Schedule'!P$10*('Carbon Leakage Risk'!$B19)+'Allowance Schedule'!P$11*(1-'Carbon Leakage Risk'!$B19)),IF('ETS Coverage'!$B23=2,'ETS Price Projections'!M$115,0))</f>
        <v>0.32417091463675918</v>
      </c>
      <c r="Q19" s="8">
        <f>IF('ETS Coverage'!$B23=1,'ETS Price Projections'!N$114*('Allowance Schedule'!Q$10*('Carbon Leakage Risk'!$B19)+'Allowance Schedule'!Q$11*(1-'Carbon Leakage Risk'!$B19)),IF('ETS Coverage'!$B23=2,'ETS Price Projections'!N$115,0))</f>
        <v>0.40137134507933414</v>
      </c>
      <c r="R19" s="8">
        <f>IF('ETS Coverage'!$B23=1,'ETS Price Projections'!O$114*('Allowance Schedule'!R$10*('Carbon Leakage Risk'!$B19)+'Allowance Schedule'!R$11*(1-'Carbon Leakage Risk'!$B19)),IF('ETS Coverage'!$B23=2,'ETS Price Projections'!O$115,0))</f>
        <v>0.47605781713500306</v>
      </c>
      <c r="S19" s="8">
        <f>IF('ETS Coverage'!$B23=1,'ETS Price Projections'!P$114*('Allowance Schedule'!S$10*('Carbon Leakage Risk'!$B19)+'Allowance Schedule'!S$11*(1-'Carbon Leakage Risk'!$B19)),IF('ETS Coverage'!$B23=2,'ETS Price Projections'!P$115,0))</f>
        <v>0.53282487625645336</v>
      </c>
      <c r="T19" s="8">
        <f>IF('ETS Coverage'!$B23=1,'ETS Price Projections'!Q$114*('Allowance Schedule'!T$10*('Carbon Leakage Risk'!$B19)+'Allowance Schedule'!T$11*(1-'Carbon Leakage Risk'!$B19)),IF('ETS Coverage'!$B23=2,'ETS Price Projections'!Q$115,0))</f>
        <v>0.58780166857069505</v>
      </c>
      <c r="U19" s="8">
        <f>IF('ETS Coverage'!$B23=1,'ETS Price Projections'!R$114*('Allowance Schedule'!U$10*('Carbon Leakage Risk'!$B19)+'Allowance Schedule'!U$11*(1-'Carbon Leakage Risk'!$B19)),IF('ETS Coverage'!$B23=2,'ETS Price Projections'!R$115,0))</f>
        <v>0.6410715690354073</v>
      </c>
      <c r="V19" s="8">
        <f>IF('ETS Coverage'!$B23=1,'ETS Price Projections'!S$114*('Allowance Schedule'!V$10*('Carbon Leakage Risk'!$B19)+'Allowance Schedule'!V$11*(1-'Carbon Leakage Risk'!$B19)),IF('ETS Coverage'!$B23=2,'ETS Price Projections'!S$115,0))</f>
        <v>0.69271285458110043</v>
      </c>
      <c r="W19" s="8">
        <f>IF('ETS Coverage'!$B23=1,'ETS Price Projections'!T$114*('Allowance Schedule'!W$10*('Carbon Leakage Risk'!$B19)+'Allowance Schedule'!W$11*(1-'Carbon Leakage Risk'!$B19)),IF('ETS Coverage'!$B23=2,'ETS Price Projections'!T$115,0))</f>
        <v>0.74279908789796378</v>
      </c>
      <c r="X19" s="8">
        <f>IF('ETS Coverage'!$B23=1,'ETS Price Projections'!U$114*('Allowance Schedule'!X$10*('Carbon Leakage Risk'!$B19)+'Allowance Schedule'!X$11*(1-'Carbon Leakage Risk'!$B19)),IF('ETS Coverage'!$B23=2,'ETS Price Projections'!U$115,0))</f>
        <v>0.8045454617108202</v>
      </c>
      <c r="Y19" s="8">
        <f>IF('ETS Coverage'!$B23=1,'ETS Price Projections'!V$114*('Allowance Schedule'!Y$10*('Carbon Leakage Risk'!$B19)+'Allowance Schedule'!Y$11*(1-'Carbon Leakage Risk'!$B19)),IF('ETS Coverage'!$B23=2,'ETS Price Projections'!V$115,0))</f>
        <v>0.86448684592783598</v>
      </c>
      <c r="Z19" s="8">
        <f>IF('ETS Coverage'!$B23=1,'ETS Price Projections'!W$114*('Allowance Schedule'!Z$10*('Carbon Leakage Risk'!$B19)+'Allowance Schedule'!Z$11*(1-'Carbon Leakage Risk'!$B19)),IF('ETS Coverage'!$B23=2,'ETS Price Projections'!W$115,0))</f>
        <v>0.92270124644552631</v>
      </c>
      <c r="AA19" s="8">
        <f>IF('ETS Coverage'!$B23=1,'ETS Price Projections'!X$114*('Allowance Schedule'!AA$10*('Carbon Leakage Risk'!$B19)+'Allowance Schedule'!AA$11*(1-'Carbon Leakage Risk'!$B19)),IF('ETS Coverage'!$B23=2,'ETS Price Projections'!X$115,0))</f>
        <v>0.97926223810419977</v>
      </c>
      <c r="AB19" s="8">
        <f>IF('ETS Coverage'!$B23=1,'ETS Price Projections'!Y$114*('Allowance Schedule'!AB$10*('Carbon Leakage Risk'!$B19)+'Allowance Schedule'!AB$11*(1-'Carbon Leakage Risk'!$B19)),IF('ETS Coverage'!$B23=2,'ETS Price Projections'!Y$115,0))</f>
        <v>1</v>
      </c>
      <c r="AC19" s="8">
        <f>IF('ETS Coverage'!$B23=1,'ETS Price Projections'!Z$114*('Allowance Schedule'!AC$10*('Carbon Leakage Risk'!$B19)+'Allowance Schedule'!AC$11*(1-'Carbon Leakage Risk'!$B19)),IF('ETS Coverage'!$B23=2,'ETS Price Projections'!Z$115,0))</f>
        <v>1</v>
      </c>
      <c r="AD19" s="8">
        <f>IF('ETS Coverage'!$B23=1,'ETS Price Projections'!AA$114*('Allowance Schedule'!AD$10*('Carbon Leakage Risk'!$B19)+'Allowance Schedule'!AD$11*(1-'Carbon Leakage Risk'!$B19)),IF('ETS Coverage'!$B23=2,'ETS Price Projections'!AA$115,0))</f>
        <v>1</v>
      </c>
      <c r="AE19" s="8">
        <f>IF('ETS Coverage'!$B23=1,'ETS Price Projections'!AB$114*('Allowance Schedule'!AE$10*('Carbon Leakage Risk'!$B19)+'Allowance Schedule'!AE$11*(1-'Carbon Leakage Risk'!$B19)),IF('ETS Coverage'!$B23=2,'ETS Price Projections'!AB$115,0))</f>
        <v>1</v>
      </c>
      <c r="AF19" s="8">
        <f>IF('ETS Coverage'!$B23=1,'ETS Price Projections'!AC$114*('Allowance Schedule'!AF$10*('Carbon Leakage Risk'!$B19)+'Allowance Schedule'!AF$11*(1-'Carbon Leakage Risk'!$B19)),IF('ETS Coverage'!$B23=2,'ETS Price Projections'!AC$115,0))</f>
        <v>1</v>
      </c>
      <c r="AG19" s="8">
        <f>IF('ETS Coverage'!$B23=1,'ETS Price Projections'!AD$114*('Allowance Schedule'!AG$10*('Carbon Leakage Risk'!$B19)+'Allowance Schedule'!AG$11*(1-'Carbon Leakage Risk'!$B19)),IF('ETS Coverage'!$B23=2,'ETS Price Projections'!AD$115,0))</f>
        <v>1</v>
      </c>
    </row>
    <row r="20" spans="2:33">
      <c r="B20" t="s">
        <v>17</v>
      </c>
      <c r="C20">
        <v>0</v>
      </c>
      <c r="D20">
        <v>0</v>
      </c>
      <c r="E20" s="8">
        <f>IF('ETS Coverage'!$B24=1,'ETS Price Projections'!B$114*('Allowance Schedule'!E$10*('Carbon Leakage Risk'!$B20)+'Allowance Schedule'!E$11*(1-'Carbon Leakage Risk'!$B20)),IF('ETS Coverage'!$B24=2,'ETS Price Projections'!B$115,0))</f>
        <v>0</v>
      </c>
      <c r="F20" s="8">
        <f>IF('ETS Coverage'!$B24=1,'ETS Price Projections'!C$114*('Allowance Schedule'!F$10*('Carbon Leakage Risk'!$B20)+'Allowance Schedule'!F$11*(1-'Carbon Leakage Risk'!$B20)),IF('ETS Coverage'!$B24=2,'ETS Price Projections'!C$115,0))</f>
        <v>0</v>
      </c>
      <c r="G20" s="8">
        <f>IF('ETS Coverage'!$B24=1,'ETS Price Projections'!D$114*('Allowance Schedule'!G$10*('Carbon Leakage Risk'!$B20)+'Allowance Schedule'!G$11*(1-'Carbon Leakage Risk'!$B20)),IF('ETS Coverage'!$B24=2,'ETS Price Projections'!D$115,0))</f>
        <v>0</v>
      </c>
      <c r="H20" s="8">
        <f>IF('ETS Coverage'!$B24=1,'ETS Price Projections'!E$114*('Allowance Schedule'!H$10*('Carbon Leakage Risk'!$B20)+'Allowance Schedule'!H$11*(1-'Carbon Leakage Risk'!$B20)),IF('ETS Coverage'!$B24=2,'ETS Price Projections'!E$115,0))</f>
        <v>0</v>
      </c>
      <c r="I20" s="8">
        <f>IF('ETS Coverage'!$B24=1,'ETS Price Projections'!F$114*('Allowance Schedule'!I$10*('Carbon Leakage Risk'!$B20)+'Allowance Schedule'!I$11*(1-'Carbon Leakage Risk'!$B20)),IF('ETS Coverage'!$B24=2,'ETS Price Projections'!F$115,0))</f>
        <v>0</v>
      </c>
      <c r="J20" s="8">
        <f>IF('ETS Coverage'!$B24=1,'ETS Price Projections'!G$114*('Allowance Schedule'!J$10*('Carbon Leakage Risk'!$B20)+'Allowance Schedule'!J$11*(1-'Carbon Leakage Risk'!$B20)),IF('ETS Coverage'!$B24=2,'ETS Price Projections'!G$115,0))</f>
        <v>9.8064064411638355E-2</v>
      </c>
      <c r="K20" s="8">
        <f>IF('ETS Coverage'!$B24=1,'ETS Price Projections'!H$114*('Allowance Schedule'!K$10*('Carbon Leakage Risk'!$B20)+'Allowance Schedule'!K$11*(1-'Carbon Leakage Risk'!$B20)),IF('ETS Coverage'!$B24=2,'ETS Price Projections'!H$115,0))</f>
        <v>9.0506983007945005E-2</v>
      </c>
      <c r="L20" s="8">
        <f>IF('ETS Coverage'!$B24=1,'ETS Price Projections'!I$114*('Allowance Schedule'!L$10*('Carbon Leakage Risk'!$B20)+'Allowance Schedule'!L$11*(1-'Carbon Leakage Risk'!$B20)),IF('ETS Coverage'!$B24=2,'ETS Price Projections'!I$115,0))</f>
        <v>8.3483363297058327E-2</v>
      </c>
      <c r="M20" s="8">
        <f>IF('ETS Coverage'!$B24=1,'ETS Price Projections'!J$114*('Allowance Schedule'!M$10*('Carbon Leakage Risk'!$B20)+'Allowance Schedule'!M$11*(1-'Carbon Leakage Risk'!$B20)),IF('ETS Coverage'!$B24=2,'ETS Price Projections'!J$115,0))</f>
        <v>7.614907418508253E-2</v>
      </c>
      <c r="N20" s="8">
        <f>IF('ETS Coverage'!$B24=1,'ETS Price Projections'!K$114*('Allowance Schedule'!N$10*('Carbon Leakage Risk'!$B20)+'Allowance Schedule'!N$11*(1-'Carbon Leakage Risk'!$B20)),IF('ETS Coverage'!$B24=2,'ETS Price Projections'!K$115,0))</f>
        <v>0.16170277191321103</v>
      </c>
      <c r="O20" s="8">
        <f>IF('ETS Coverage'!$B24=1,'ETS Price Projections'!L$114*('Allowance Schedule'!O$10*('Carbon Leakage Risk'!$B20)+'Allowance Schedule'!O$11*(1-'Carbon Leakage Risk'!$B20)),IF('ETS Coverage'!$B24=2,'ETS Price Projections'!L$115,0))</f>
        <v>0.24432742263923077</v>
      </c>
      <c r="P20" s="8">
        <f>IF('ETS Coverage'!$B24=1,'ETS Price Projections'!M$114*('Allowance Schedule'!P$10*('Carbon Leakage Risk'!$B20)+'Allowance Schedule'!P$11*(1-'Carbon Leakage Risk'!$B20)),IF('ETS Coverage'!$B24=2,'ETS Price Projections'!M$115,0))</f>
        <v>0.32417091463675918</v>
      </c>
      <c r="Q20" s="8">
        <f>IF('ETS Coverage'!$B24=1,'ETS Price Projections'!N$114*('Allowance Schedule'!Q$10*('Carbon Leakage Risk'!$B20)+'Allowance Schedule'!Q$11*(1-'Carbon Leakage Risk'!$B20)),IF('ETS Coverage'!$B24=2,'ETS Price Projections'!N$115,0))</f>
        <v>0.40137134507933414</v>
      </c>
      <c r="R20" s="8">
        <f>IF('ETS Coverage'!$B24=1,'ETS Price Projections'!O$114*('Allowance Schedule'!R$10*('Carbon Leakage Risk'!$B20)+'Allowance Schedule'!R$11*(1-'Carbon Leakage Risk'!$B20)),IF('ETS Coverage'!$B24=2,'ETS Price Projections'!O$115,0))</f>
        <v>0.47605781713500306</v>
      </c>
      <c r="S20" s="8">
        <f>IF('ETS Coverage'!$B24=1,'ETS Price Projections'!P$114*('Allowance Schedule'!S$10*('Carbon Leakage Risk'!$B20)+'Allowance Schedule'!S$11*(1-'Carbon Leakage Risk'!$B20)),IF('ETS Coverage'!$B24=2,'ETS Price Projections'!P$115,0))</f>
        <v>0.53282487625645336</v>
      </c>
      <c r="T20" s="8">
        <f>IF('ETS Coverage'!$B24=1,'ETS Price Projections'!Q$114*('Allowance Schedule'!T$10*('Carbon Leakage Risk'!$B20)+'Allowance Schedule'!T$11*(1-'Carbon Leakage Risk'!$B20)),IF('ETS Coverage'!$B24=2,'ETS Price Projections'!Q$115,0))</f>
        <v>0.58780166857069505</v>
      </c>
      <c r="U20" s="8">
        <f>IF('ETS Coverage'!$B24=1,'ETS Price Projections'!R$114*('Allowance Schedule'!U$10*('Carbon Leakage Risk'!$B20)+'Allowance Schedule'!U$11*(1-'Carbon Leakage Risk'!$B20)),IF('ETS Coverage'!$B24=2,'ETS Price Projections'!R$115,0))</f>
        <v>0.6410715690354073</v>
      </c>
      <c r="V20" s="8">
        <f>IF('ETS Coverage'!$B24=1,'ETS Price Projections'!S$114*('Allowance Schedule'!V$10*('Carbon Leakage Risk'!$B20)+'Allowance Schedule'!V$11*(1-'Carbon Leakage Risk'!$B20)),IF('ETS Coverage'!$B24=2,'ETS Price Projections'!S$115,0))</f>
        <v>0.69271285458110043</v>
      </c>
      <c r="W20" s="8">
        <f>IF('ETS Coverage'!$B24=1,'ETS Price Projections'!T$114*('Allowance Schedule'!W$10*('Carbon Leakage Risk'!$B20)+'Allowance Schedule'!W$11*(1-'Carbon Leakage Risk'!$B20)),IF('ETS Coverage'!$B24=2,'ETS Price Projections'!T$115,0))</f>
        <v>0.74279908789796378</v>
      </c>
      <c r="X20" s="8">
        <f>IF('ETS Coverage'!$B24=1,'ETS Price Projections'!U$114*('Allowance Schedule'!X$10*('Carbon Leakage Risk'!$B20)+'Allowance Schedule'!X$11*(1-'Carbon Leakage Risk'!$B20)),IF('ETS Coverage'!$B24=2,'ETS Price Projections'!U$115,0))</f>
        <v>0.8045454617108202</v>
      </c>
      <c r="Y20" s="8">
        <f>IF('ETS Coverage'!$B24=1,'ETS Price Projections'!V$114*('Allowance Schedule'!Y$10*('Carbon Leakage Risk'!$B20)+'Allowance Schedule'!Y$11*(1-'Carbon Leakage Risk'!$B20)),IF('ETS Coverage'!$B24=2,'ETS Price Projections'!V$115,0))</f>
        <v>0.86448684592783598</v>
      </c>
      <c r="Z20" s="8">
        <f>IF('ETS Coverage'!$B24=1,'ETS Price Projections'!W$114*('Allowance Schedule'!Z$10*('Carbon Leakage Risk'!$B20)+'Allowance Schedule'!Z$11*(1-'Carbon Leakage Risk'!$B20)),IF('ETS Coverage'!$B24=2,'ETS Price Projections'!W$115,0))</f>
        <v>0.92270124644552631</v>
      </c>
      <c r="AA20" s="8">
        <f>IF('ETS Coverage'!$B24=1,'ETS Price Projections'!X$114*('Allowance Schedule'!AA$10*('Carbon Leakage Risk'!$B20)+'Allowance Schedule'!AA$11*(1-'Carbon Leakage Risk'!$B20)),IF('ETS Coverage'!$B24=2,'ETS Price Projections'!X$115,0))</f>
        <v>0.97926223810419977</v>
      </c>
      <c r="AB20" s="8">
        <f>IF('ETS Coverage'!$B24=1,'ETS Price Projections'!Y$114*('Allowance Schedule'!AB$10*('Carbon Leakage Risk'!$B20)+'Allowance Schedule'!AB$11*(1-'Carbon Leakage Risk'!$B20)),IF('ETS Coverage'!$B24=2,'ETS Price Projections'!Y$115,0))</f>
        <v>1</v>
      </c>
      <c r="AC20" s="8">
        <f>IF('ETS Coverage'!$B24=1,'ETS Price Projections'!Z$114*('Allowance Schedule'!AC$10*('Carbon Leakage Risk'!$B20)+'Allowance Schedule'!AC$11*(1-'Carbon Leakage Risk'!$B20)),IF('ETS Coverage'!$B24=2,'ETS Price Projections'!Z$115,0))</f>
        <v>1</v>
      </c>
      <c r="AD20" s="8">
        <f>IF('ETS Coverage'!$B24=1,'ETS Price Projections'!AA$114*('Allowance Schedule'!AD$10*('Carbon Leakage Risk'!$B20)+'Allowance Schedule'!AD$11*(1-'Carbon Leakage Risk'!$B20)),IF('ETS Coverage'!$B24=2,'ETS Price Projections'!AA$115,0))</f>
        <v>1</v>
      </c>
      <c r="AE20" s="8">
        <f>IF('ETS Coverage'!$B24=1,'ETS Price Projections'!AB$114*('Allowance Schedule'!AE$10*('Carbon Leakage Risk'!$B20)+'Allowance Schedule'!AE$11*(1-'Carbon Leakage Risk'!$B20)),IF('ETS Coverage'!$B24=2,'ETS Price Projections'!AB$115,0))</f>
        <v>1</v>
      </c>
      <c r="AF20" s="8">
        <f>IF('ETS Coverage'!$B24=1,'ETS Price Projections'!AC$114*('Allowance Schedule'!AF$10*('Carbon Leakage Risk'!$B20)+'Allowance Schedule'!AF$11*(1-'Carbon Leakage Risk'!$B20)),IF('ETS Coverage'!$B24=2,'ETS Price Projections'!AC$115,0))</f>
        <v>1</v>
      </c>
      <c r="AG20" s="8">
        <f>IF('ETS Coverage'!$B24=1,'ETS Price Projections'!AD$114*('Allowance Schedule'!AG$10*('Carbon Leakage Risk'!$B20)+'Allowance Schedule'!AG$11*(1-'Carbon Leakage Risk'!$B20)),IF('ETS Coverage'!$B24=2,'ETS Price Projections'!AD$115,0))</f>
        <v>1</v>
      </c>
    </row>
    <row r="21" spans="2:33">
      <c r="B21" t="s">
        <v>18</v>
      </c>
      <c r="C21">
        <v>0</v>
      </c>
      <c r="D21">
        <v>0</v>
      </c>
      <c r="E21" s="8">
        <f>IF('ETS Coverage'!$B25=1,'ETS Price Projections'!B$114*('Allowance Schedule'!E$10*('Carbon Leakage Risk'!$B21)+'Allowance Schedule'!E$11*(1-'Carbon Leakage Risk'!$B21)),IF('ETS Coverage'!$B25=2,'ETS Price Projections'!B$115,0))</f>
        <v>0</v>
      </c>
      <c r="F21" s="8">
        <f>IF('ETS Coverage'!$B25=1,'ETS Price Projections'!C$114*('Allowance Schedule'!F$10*('Carbon Leakage Risk'!$B21)+'Allowance Schedule'!F$11*(1-'Carbon Leakage Risk'!$B21)),IF('ETS Coverage'!$B25=2,'ETS Price Projections'!C$115,0))</f>
        <v>0</v>
      </c>
      <c r="G21" s="8">
        <f>IF('ETS Coverage'!$B25=1,'ETS Price Projections'!D$114*('Allowance Schedule'!G$10*('Carbon Leakage Risk'!$B21)+'Allowance Schedule'!G$11*(1-'Carbon Leakage Risk'!$B21)),IF('ETS Coverage'!$B25=2,'ETS Price Projections'!D$115,0))</f>
        <v>0</v>
      </c>
      <c r="H21" s="8">
        <f>IF('ETS Coverage'!$B25=1,'ETS Price Projections'!E$114*('Allowance Schedule'!H$10*('Carbon Leakage Risk'!$B21)+'Allowance Schedule'!H$11*(1-'Carbon Leakage Risk'!$B21)),IF('ETS Coverage'!$B25=2,'ETS Price Projections'!E$115,0))</f>
        <v>0</v>
      </c>
      <c r="I21" s="8">
        <f>IF('ETS Coverage'!$B25=1,'ETS Price Projections'!F$114*('Allowance Schedule'!I$10*('Carbon Leakage Risk'!$B21)+'Allowance Schedule'!I$11*(1-'Carbon Leakage Risk'!$B21)),IF('ETS Coverage'!$B25=2,'ETS Price Projections'!F$115,0))</f>
        <v>0</v>
      </c>
      <c r="J21" s="8">
        <f>IF('ETS Coverage'!$B25=1,'ETS Price Projections'!G$114*('Allowance Schedule'!J$10*('Carbon Leakage Risk'!$B21)+'Allowance Schedule'!J$11*(1-'Carbon Leakage Risk'!$B21)),IF('ETS Coverage'!$B25=2,'ETS Price Projections'!G$115,0))</f>
        <v>9.8064064411638355E-2</v>
      </c>
      <c r="K21" s="8">
        <f>IF('ETS Coverage'!$B25=1,'ETS Price Projections'!H$114*('Allowance Schedule'!K$10*('Carbon Leakage Risk'!$B21)+'Allowance Schedule'!K$11*(1-'Carbon Leakage Risk'!$B21)),IF('ETS Coverage'!$B25=2,'ETS Price Projections'!H$115,0))</f>
        <v>9.0506983007945005E-2</v>
      </c>
      <c r="L21" s="8">
        <f>IF('ETS Coverage'!$B25=1,'ETS Price Projections'!I$114*('Allowance Schedule'!L$10*('Carbon Leakage Risk'!$B21)+'Allowance Schedule'!L$11*(1-'Carbon Leakage Risk'!$B21)),IF('ETS Coverage'!$B25=2,'ETS Price Projections'!I$115,0))</f>
        <v>8.3483363297058327E-2</v>
      </c>
      <c r="M21" s="8">
        <f>IF('ETS Coverage'!$B25=1,'ETS Price Projections'!J$114*('Allowance Schedule'!M$10*('Carbon Leakage Risk'!$B21)+'Allowance Schedule'!M$11*(1-'Carbon Leakage Risk'!$B21)),IF('ETS Coverage'!$B25=2,'ETS Price Projections'!J$115,0))</f>
        <v>7.614907418508253E-2</v>
      </c>
      <c r="N21" s="8">
        <f>IF('ETS Coverage'!$B25=1,'ETS Price Projections'!K$114*('Allowance Schedule'!N$10*('Carbon Leakage Risk'!$B21)+'Allowance Schedule'!N$11*(1-'Carbon Leakage Risk'!$B21)),IF('ETS Coverage'!$B25=2,'ETS Price Projections'!K$115,0))</f>
        <v>0.16170277191321103</v>
      </c>
      <c r="O21" s="8">
        <f>IF('ETS Coverage'!$B25=1,'ETS Price Projections'!L$114*('Allowance Schedule'!O$10*('Carbon Leakage Risk'!$B21)+'Allowance Schedule'!O$11*(1-'Carbon Leakage Risk'!$B21)),IF('ETS Coverage'!$B25=2,'ETS Price Projections'!L$115,0))</f>
        <v>0.24432742263923077</v>
      </c>
      <c r="P21" s="8">
        <f>IF('ETS Coverage'!$B25=1,'ETS Price Projections'!M$114*('Allowance Schedule'!P$10*('Carbon Leakage Risk'!$B21)+'Allowance Schedule'!P$11*(1-'Carbon Leakage Risk'!$B21)),IF('ETS Coverage'!$B25=2,'ETS Price Projections'!M$115,0))</f>
        <v>0.32417091463675918</v>
      </c>
      <c r="Q21" s="8">
        <f>IF('ETS Coverage'!$B25=1,'ETS Price Projections'!N$114*('Allowance Schedule'!Q$10*('Carbon Leakage Risk'!$B21)+'Allowance Schedule'!Q$11*(1-'Carbon Leakage Risk'!$B21)),IF('ETS Coverage'!$B25=2,'ETS Price Projections'!N$115,0))</f>
        <v>0.40137134507933414</v>
      </c>
      <c r="R21" s="8">
        <f>IF('ETS Coverage'!$B25=1,'ETS Price Projections'!O$114*('Allowance Schedule'!R$10*('Carbon Leakage Risk'!$B21)+'Allowance Schedule'!R$11*(1-'Carbon Leakage Risk'!$B21)),IF('ETS Coverage'!$B25=2,'ETS Price Projections'!O$115,0))</f>
        <v>0.47605781713500306</v>
      </c>
      <c r="S21" s="8">
        <f>IF('ETS Coverage'!$B25=1,'ETS Price Projections'!P$114*('Allowance Schedule'!S$10*('Carbon Leakage Risk'!$B21)+'Allowance Schedule'!S$11*(1-'Carbon Leakage Risk'!$B21)),IF('ETS Coverage'!$B25=2,'ETS Price Projections'!P$115,0))</f>
        <v>0.53282487625645336</v>
      </c>
      <c r="T21" s="8">
        <f>IF('ETS Coverage'!$B25=1,'ETS Price Projections'!Q$114*('Allowance Schedule'!T$10*('Carbon Leakage Risk'!$B21)+'Allowance Schedule'!T$11*(1-'Carbon Leakage Risk'!$B21)),IF('ETS Coverage'!$B25=2,'ETS Price Projections'!Q$115,0))</f>
        <v>0.58780166857069505</v>
      </c>
      <c r="U21" s="8">
        <f>IF('ETS Coverage'!$B25=1,'ETS Price Projections'!R$114*('Allowance Schedule'!U$10*('Carbon Leakage Risk'!$B21)+'Allowance Schedule'!U$11*(1-'Carbon Leakage Risk'!$B21)),IF('ETS Coverage'!$B25=2,'ETS Price Projections'!R$115,0))</f>
        <v>0.6410715690354073</v>
      </c>
      <c r="V21" s="8">
        <f>IF('ETS Coverage'!$B25=1,'ETS Price Projections'!S$114*('Allowance Schedule'!V$10*('Carbon Leakage Risk'!$B21)+'Allowance Schedule'!V$11*(1-'Carbon Leakage Risk'!$B21)),IF('ETS Coverage'!$B25=2,'ETS Price Projections'!S$115,0))</f>
        <v>0.69271285458110043</v>
      </c>
      <c r="W21" s="8">
        <f>IF('ETS Coverage'!$B25=1,'ETS Price Projections'!T$114*('Allowance Schedule'!W$10*('Carbon Leakage Risk'!$B21)+'Allowance Schedule'!W$11*(1-'Carbon Leakage Risk'!$B21)),IF('ETS Coverage'!$B25=2,'ETS Price Projections'!T$115,0))</f>
        <v>0.74279908789796378</v>
      </c>
      <c r="X21" s="8">
        <f>IF('ETS Coverage'!$B25=1,'ETS Price Projections'!U$114*('Allowance Schedule'!X$10*('Carbon Leakage Risk'!$B21)+'Allowance Schedule'!X$11*(1-'Carbon Leakage Risk'!$B21)),IF('ETS Coverage'!$B25=2,'ETS Price Projections'!U$115,0))</f>
        <v>0.8045454617108202</v>
      </c>
      <c r="Y21" s="8">
        <f>IF('ETS Coverage'!$B25=1,'ETS Price Projections'!V$114*('Allowance Schedule'!Y$10*('Carbon Leakage Risk'!$B21)+'Allowance Schedule'!Y$11*(1-'Carbon Leakage Risk'!$B21)),IF('ETS Coverage'!$B25=2,'ETS Price Projections'!V$115,0))</f>
        <v>0.86448684592783598</v>
      </c>
      <c r="Z21" s="8">
        <f>IF('ETS Coverage'!$B25=1,'ETS Price Projections'!W$114*('Allowance Schedule'!Z$10*('Carbon Leakage Risk'!$B21)+'Allowance Schedule'!Z$11*(1-'Carbon Leakage Risk'!$B21)),IF('ETS Coverage'!$B25=2,'ETS Price Projections'!W$115,0))</f>
        <v>0.92270124644552631</v>
      </c>
      <c r="AA21" s="8">
        <f>IF('ETS Coverage'!$B25=1,'ETS Price Projections'!X$114*('Allowance Schedule'!AA$10*('Carbon Leakage Risk'!$B21)+'Allowance Schedule'!AA$11*(1-'Carbon Leakage Risk'!$B21)),IF('ETS Coverage'!$B25=2,'ETS Price Projections'!X$115,0))</f>
        <v>0.97926223810419977</v>
      </c>
      <c r="AB21" s="8">
        <f>IF('ETS Coverage'!$B25=1,'ETS Price Projections'!Y$114*('Allowance Schedule'!AB$10*('Carbon Leakage Risk'!$B21)+'Allowance Schedule'!AB$11*(1-'Carbon Leakage Risk'!$B21)),IF('ETS Coverage'!$B25=2,'ETS Price Projections'!Y$115,0))</f>
        <v>1</v>
      </c>
      <c r="AC21" s="8">
        <f>IF('ETS Coverage'!$B25=1,'ETS Price Projections'!Z$114*('Allowance Schedule'!AC$10*('Carbon Leakage Risk'!$B21)+'Allowance Schedule'!AC$11*(1-'Carbon Leakage Risk'!$B21)),IF('ETS Coverage'!$B25=2,'ETS Price Projections'!Z$115,0))</f>
        <v>1</v>
      </c>
      <c r="AD21" s="8">
        <f>IF('ETS Coverage'!$B25=1,'ETS Price Projections'!AA$114*('Allowance Schedule'!AD$10*('Carbon Leakage Risk'!$B21)+'Allowance Schedule'!AD$11*(1-'Carbon Leakage Risk'!$B21)),IF('ETS Coverage'!$B25=2,'ETS Price Projections'!AA$115,0))</f>
        <v>1</v>
      </c>
      <c r="AE21" s="8">
        <f>IF('ETS Coverage'!$B25=1,'ETS Price Projections'!AB$114*('Allowance Schedule'!AE$10*('Carbon Leakage Risk'!$B21)+'Allowance Schedule'!AE$11*(1-'Carbon Leakage Risk'!$B21)),IF('ETS Coverage'!$B25=2,'ETS Price Projections'!AB$115,0))</f>
        <v>1</v>
      </c>
      <c r="AF21" s="8">
        <f>IF('ETS Coverage'!$B25=1,'ETS Price Projections'!AC$114*('Allowance Schedule'!AF$10*('Carbon Leakage Risk'!$B21)+'Allowance Schedule'!AF$11*(1-'Carbon Leakage Risk'!$B21)),IF('ETS Coverage'!$B25=2,'ETS Price Projections'!AC$115,0))</f>
        <v>1</v>
      </c>
      <c r="AG21" s="8">
        <f>IF('ETS Coverage'!$B25=1,'ETS Price Projections'!AD$114*('Allowance Schedule'!AG$10*('Carbon Leakage Risk'!$B21)+'Allowance Schedule'!AG$11*(1-'Carbon Leakage Risk'!$B21)),IF('ETS Coverage'!$B25=2,'ETS Price Projections'!AD$115,0))</f>
        <v>1</v>
      </c>
    </row>
    <row r="22" spans="2:33">
      <c r="B22" t="s">
        <v>19</v>
      </c>
      <c r="C22">
        <v>0</v>
      </c>
      <c r="D22">
        <v>0</v>
      </c>
      <c r="E22" s="8">
        <f>IF('ETS Coverage'!$B26=1,'ETS Price Projections'!B$114*('Allowance Schedule'!E$10*('Carbon Leakage Risk'!$B22)+'Allowance Schedule'!E$11*(1-'Carbon Leakage Risk'!$B22)),IF('ETS Coverage'!$B26=2,'ETS Price Projections'!B$115,0))</f>
        <v>0</v>
      </c>
      <c r="F22" s="8">
        <f>IF('ETS Coverage'!$B26=1,'ETS Price Projections'!C$114*('Allowance Schedule'!F$10*('Carbon Leakage Risk'!$B22)+'Allowance Schedule'!F$11*(1-'Carbon Leakage Risk'!$B22)),IF('ETS Coverage'!$B26=2,'ETS Price Projections'!C$115,0))</f>
        <v>0</v>
      </c>
      <c r="G22" s="8">
        <f>IF('ETS Coverage'!$B26=1,'ETS Price Projections'!D$114*('Allowance Schedule'!G$10*('Carbon Leakage Risk'!$B22)+'Allowance Schedule'!G$11*(1-'Carbon Leakage Risk'!$B22)),IF('ETS Coverage'!$B26=2,'ETS Price Projections'!D$115,0))</f>
        <v>0</v>
      </c>
      <c r="H22" s="8">
        <f>IF('ETS Coverage'!$B26=1,'ETS Price Projections'!E$114*('Allowance Schedule'!H$10*('Carbon Leakage Risk'!$B22)+'Allowance Schedule'!H$11*(1-'Carbon Leakage Risk'!$B22)),IF('ETS Coverage'!$B26=2,'ETS Price Projections'!E$115,0))</f>
        <v>0</v>
      </c>
      <c r="I22" s="8">
        <f>IF('ETS Coverage'!$B26=1,'ETS Price Projections'!F$114*('Allowance Schedule'!I$10*('Carbon Leakage Risk'!$B22)+'Allowance Schedule'!I$11*(1-'Carbon Leakage Risk'!$B22)),IF('ETS Coverage'!$B26=2,'ETS Price Projections'!F$115,0))</f>
        <v>0</v>
      </c>
      <c r="J22" s="8">
        <f>IF('ETS Coverage'!$B26=1,'ETS Price Projections'!G$114*('Allowance Schedule'!J$10*('Carbon Leakage Risk'!$B22)+'Allowance Schedule'!J$11*(1-'Carbon Leakage Risk'!$B22)),IF('ETS Coverage'!$B26=2,'ETS Price Projections'!G$115,0))</f>
        <v>9.8064064411638355E-2</v>
      </c>
      <c r="K22" s="8">
        <f>IF('ETS Coverage'!$B26=1,'ETS Price Projections'!H$114*('Allowance Schedule'!K$10*('Carbon Leakage Risk'!$B22)+'Allowance Schedule'!K$11*(1-'Carbon Leakage Risk'!$B22)),IF('ETS Coverage'!$B26=2,'ETS Price Projections'!H$115,0))</f>
        <v>9.0506983007945005E-2</v>
      </c>
      <c r="L22" s="8">
        <f>IF('ETS Coverage'!$B26=1,'ETS Price Projections'!I$114*('Allowance Schedule'!L$10*('Carbon Leakage Risk'!$B22)+'Allowance Schedule'!L$11*(1-'Carbon Leakage Risk'!$B22)),IF('ETS Coverage'!$B26=2,'ETS Price Projections'!I$115,0))</f>
        <v>8.3483363297058327E-2</v>
      </c>
      <c r="M22" s="8">
        <f>IF('ETS Coverage'!$B26=1,'ETS Price Projections'!J$114*('Allowance Schedule'!M$10*('Carbon Leakage Risk'!$B22)+'Allowance Schedule'!M$11*(1-'Carbon Leakage Risk'!$B22)),IF('ETS Coverage'!$B26=2,'ETS Price Projections'!J$115,0))</f>
        <v>7.614907418508253E-2</v>
      </c>
      <c r="N22" s="8">
        <f>IF('ETS Coverage'!$B26=1,'ETS Price Projections'!K$114*('Allowance Schedule'!N$10*('Carbon Leakage Risk'!$B22)+'Allowance Schedule'!N$11*(1-'Carbon Leakage Risk'!$B22)),IF('ETS Coverage'!$B26=2,'ETS Price Projections'!K$115,0))</f>
        <v>0.16170277191321103</v>
      </c>
      <c r="O22" s="8">
        <f>IF('ETS Coverage'!$B26=1,'ETS Price Projections'!L$114*('Allowance Schedule'!O$10*('Carbon Leakage Risk'!$B22)+'Allowance Schedule'!O$11*(1-'Carbon Leakage Risk'!$B22)),IF('ETS Coverage'!$B26=2,'ETS Price Projections'!L$115,0))</f>
        <v>0.24432742263923077</v>
      </c>
      <c r="P22" s="8">
        <f>IF('ETS Coverage'!$B26=1,'ETS Price Projections'!M$114*('Allowance Schedule'!P$10*('Carbon Leakage Risk'!$B22)+'Allowance Schedule'!P$11*(1-'Carbon Leakage Risk'!$B22)),IF('ETS Coverage'!$B26=2,'ETS Price Projections'!M$115,0))</f>
        <v>0.32417091463675918</v>
      </c>
      <c r="Q22" s="8">
        <f>IF('ETS Coverage'!$B26=1,'ETS Price Projections'!N$114*('Allowance Schedule'!Q$10*('Carbon Leakage Risk'!$B22)+'Allowance Schedule'!Q$11*(1-'Carbon Leakage Risk'!$B22)),IF('ETS Coverage'!$B26=2,'ETS Price Projections'!N$115,0))</f>
        <v>0.40137134507933414</v>
      </c>
      <c r="R22" s="8">
        <f>IF('ETS Coverage'!$B26=1,'ETS Price Projections'!O$114*('Allowance Schedule'!R$10*('Carbon Leakage Risk'!$B22)+'Allowance Schedule'!R$11*(1-'Carbon Leakage Risk'!$B22)),IF('ETS Coverage'!$B26=2,'ETS Price Projections'!O$115,0))</f>
        <v>0.47605781713500306</v>
      </c>
      <c r="S22" s="8">
        <f>IF('ETS Coverage'!$B26=1,'ETS Price Projections'!P$114*('Allowance Schedule'!S$10*('Carbon Leakage Risk'!$B22)+'Allowance Schedule'!S$11*(1-'Carbon Leakage Risk'!$B22)),IF('ETS Coverage'!$B26=2,'ETS Price Projections'!P$115,0))</f>
        <v>0.53282487625645336</v>
      </c>
      <c r="T22" s="8">
        <f>IF('ETS Coverage'!$B26=1,'ETS Price Projections'!Q$114*('Allowance Schedule'!T$10*('Carbon Leakage Risk'!$B22)+'Allowance Schedule'!T$11*(1-'Carbon Leakage Risk'!$B22)),IF('ETS Coverage'!$B26=2,'ETS Price Projections'!Q$115,0))</f>
        <v>0.58780166857069505</v>
      </c>
      <c r="U22" s="8">
        <f>IF('ETS Coverage'!$B26=1,'ETS Price Projections'!R$114*('Allowance Schedule'!U$10*('Carbon Leakage Risk'!$B22)+'Allowance Schedule'!U$11*(1-'Carbon Leakage Risk'!$B22)),IF('ETS Coverage'!$B26=2,'ETS Price Projections'!R$115,0))</f>
        <v>0.6410715690354073</v>
      </c>
      <c r="V22" s="8">
        <f>IF('ETS Coverage'!$B26=1,'ETS Price Projections'!S$114*('Allowance Schedule'!V$10*('Carbon Leakage Risk'!$B22)+'Allowance Schedule'!V$11*(1-'Carbon Leakage Risk'!$B22)),IF('ETS Coverage'!$B26=2,'ETS Price Projections'!S$115,0))</f>
        <v>0.69271285458110043</v>
      </c>
      <c r="W22" s="8">
        <f>IF('ETS Coverage'!$B26=1,'ETS Price Projections'!T$114*('Allowance Schedule'!W$10*('Carbon Leakage Risk'!$B22)+'Allowance Schedule'!W$11*(1-'Carbon Leakage Risk'!$B22)),IF('ETS Coverage'!$B26=2,'ETS Price Projections'!T$115,0))</f>
        <v>0.74279908789796378</v>
      </c>
      <c r="X22" s="8">
        <f>IF('ETS Coverage'!$B26=1,'ETS Price Projections'!U$114*('Allowance Schedule'!X$10*('Carbon Leakage Risk'!$B22)+'Allowance Schedule'!X$11*(1-'Carbon Leakage Risk'!$B22)),IF('ETS Coverage'!$B26=2,'ETS Price Projections'!U$115,0))</f>
        <v>0.8045454617108202</v>
      </c>
      <c r="Y22" s="8">
        <f>IF('ETS Coverage'!$B26=1,'ETS Price Projections'!V$114*('Allowance Schedule'!Y$10*('Carbon Leakage Risk'!$B22)+'Allowance Schedule'!Y$11*(1-'Carbon Leakage Risk'!$B22)),IF('ETS Coverage'!$B26=2,'ETS Price Projections'!V$115,0))</f>
        <v>0.86448684592783598</v>
      </c>
      <c r="Z22" s="8">
        <f>IF('ETS Coverage'!$B26=1,'ETS Price Projections'!W$114*('Allowance Schedule'!Z$10*('Carbon Leakage Risk'!$B22)+'Allowance Schedule'!Z$11*(1-'Carbon Leakage Risk'!$B22)),IF('ETS Coverage'!$B26=2,'ETS Price Projections'!W$115,0))</f>
        <v>0.92270124644552631</v>
      </c>
      <c r="AA22" s="8">
        <f>IF('ETS Coverage'!$B26=1,'ETS Price Projections'!X$114*('Allowance Schedule'!AA$10*('Carbon Leakage Risk'!$B22)+'Allowance Schedule'!AA$11*(1-'Carbon Leakage Risk'!$B22)),IF('ETS Coverage'!$B26=2,'ETS Price Projections'!X$115,0))</f>
        <v>0.97926223810419977</v>
      </c>
      <c r="AB22" s="8">
        <f>IF('ETS Coverage'!$B26=1,'ETS Price Projections'!Y$114*('Allowance Schedule'!AB$10*('Carbon Leakage Risk'!$B22)+'Allowance Schedule'!AB$11*(1-'Carbon Leakage Risk'!$B22)),IF('ETS Coverage'!$B26=2,'ETS Price Projections'!Y$115,0))</f>
        <v>1</v>
      </c>
      <c r="AC22" s="8">
        <f>IF('ETS Coverage'!$B26=1,'ETS Price Projections'!Z$114*('Allowance Schedule'!AC$10*('Carbon Leakage Risk'!$B22)+'Allowance Schedule'!AC$11*(1-'Carbon Leakage Risk'!$B22)),IF('ETS Coverage'!$B26=2,'ETS Price Projections'!Z$115,0))</f>
        <v>1</v>
      </c>
      <c r="AD22" s="8">
        <f>IF('ETS Coverage'!$B26=1,'ETS Price Projections'!AA$114*('Allowance Schedule'!AD$10*('Carbon Leakage Risk'!$B22)+'Allowance Schedule'!AD$11*(1-'Carbon Leakage Risk'!$B22)),IF('ETS Coverage'!$B26=2,'ETS Price Projections'!AA$115,0))</f>
        <v>1</v>
      </c>
      <c r="AE22" s="8">
        <f>IF('ETS Coverage'!$B26=1,'ETS Price Projections'!AB$114*('Allowance Schedule'!AE$10*('Carbon Leakage Risk'!$B22)+'Allowance Schedule'!AE$11*(1-'Carbon Leakage Risk'!$B22)),IF('ETS Coverage'!$B26=2,'ETS Price Projections'!AB$115,0))</f>
        <v>1</v>
      </c>
      <c r="AF22" s="8">
        <f>IF('ETS Coverage'!$B26=1,'ETS Price Projections'!AC$114*('Allowance Schedule'!AF$10*('Carbon Leakage Risk'!$B22)+'Allowance Schedule'!AF$11*(1-'Carbon Leakage Risk'!$B22)),IF('ETS Coverage'!$B26=2,'ETS Price Projections'!AC$115,0))</f>
        <v>1</v>
      </c>
      <c r="AG22" s="8">
        <f>IF('ETS Coverage'!$B26=1,'ETS Price Projections'!AD$114*('Allowance Schedule'!AG$10*('Carbon Leakage Risk'!$B22)+'Allowance Schedule'!AG$11*(1-'Carbon Leakage Risk'!$B22)),IF('ETS Coverage'!$B26=2,'ETS Price Projections'!AD$115,0))</f>
        <v>1</v>
      </c>
    </row>
    <row r="23" spans="2:33">
      <c r="B23" t="s">
        <v>20</v>
      </c>
      <c r="C23">
        <v>0</v>
      </c>
      <c r="D23">
        <v>0</v>
      </c>
      <c r="E23" s="8">
        <f>IF('ETS Coverage'!$B27=1,'ETS Price Projections'!B$114*('Allowance Schedule'!E$10*('Carbon Leakage Risk'!$B23)+'Allowance Schedule'!E$11*(1-'Carbon Leakage Risk'!$B23)),IF('ETS Coverage'!$B27=2,'ETS Price Projections'!B$115,0))</f>
        <v>0</v>
      </c>
      <c r="F23" s="8">
        <f>IF('ETS Coverage'!$B27=1,'ETS Price Projections'!C$114*('Allowance Schedule'!F$10*('Carbon Leakage Risk'!$B23)+'Allowance Schedule'!F$11*(1-'Carbon Leakage Risk'!$B23)),IF('ETS Coverage'!$B27=2,'ETS Price Projections'!C$115,0))</f>
        <v>0</v>
      </c>
      <c r="G23" s="8">
        <f>IF('ETS Coverage'!$B27=1,'ETS Price Projections'!D$114*('Allowance Schedule'!G$10*('Carbon Leakage Risk'!$B23)+'Allowance Schedule'!G$11*(1-'Carbon Leakage Risk'!$B23)),IF('ETS Coverage'!$B27=2,'ETS Price Projections'!D$115,0))</f>
        <v>0</v>
      </c>
      <c r="H23" s="8">
        <f>IF('ETS Coverage'!$B27=1,'ETS Price Projections'!E$114*('Allowance Schedule'!H$10*('Carbon Leakage Risk'!$B23)+'Allowance Schedule'!H$11*(1-'Carbon Leakage Risk'!$B23)),IF('ETS Coverage'!$B27=2,'ETS Price Projections'!E$115,0))</f>
        <v>0</v>
      </c>
      <c r="I23" s="8">
        <f>IF('ETS Coverage'!$B27=1,'ETS Price Projections'!F$114*('Allowance Schedule'!I$10*('Carbon Leakage Risk'!$B23)+'Allowance Schedule'!I$11*(1-'Carbon Leakage Risk'!$B23)),IF('ETS Coverage'!$B27=2,'ETS Price Projections'!F$115,0))</f>
        <v>0</v>
      </c>
      <c r="J23" s="8">
        <f>IF('ETS Coverage'!$B27=1,'ETS Price Projections'!G$114*('Allowance Schedule'!J$10*('Carbon Leakage Risk'!$B23)+'Allowance Schedule'!J$11*(1-'Carbon Leakage Risk'!$B23)),IF('ETS Coverage'!$B27=2,'ETS Price Projections'!G$115,0))</f>
        <v>9.8064064411638355E-2</v>
      </c>
      <c r="K23" s="8">
        <f>IF('ETS Coverage'!$B27=1,'ETS Price Projections'!H$114*('Allowance Schedule'!K$10*('Carbon Leakage Risk'!$B23)+'Allowance Schedule'!K$11*(1-'Carbon Leakage Risk'!$B23)),IF('ETS Coverage'!$B27=2,'ETS Price Projections'!H$115,0))</f>
        <v>9.0506983007945005E-2</v>
      </c>
      <c r="L23" s="8">
        <f>IF('ETS Coverage'!$B27=1,'ETS Price Projections'!I$114*('Allowance Schedule'!L$10*('Carbon Leakage Risk'!$B23)+'Allowance Schedule'!L$11*(1-'Carbon Leakage Risk'!$B23)),IF('ETS Coverage'!$B27=2,'ETS Price Projections'!I$115,0))</f>
        <v>8.3483363297058327E-2</v>
      </c>
      <c r="M23" s="8">
        <f>IF('ETS Coverage'!$B27=1,'ETS Price Projections'!J$114*('Allowance Schedule'!M$10*('Carbon Leakage Risk'!$B23)+'Allowance Schedule'!M$11*(1-'Carbon Leakage Risk'!$B23)),IF('ETS Coverage'!$B27=2,'ETS Price Projections'!J$115,0))</f>
        <v>7.614907418508253E-2</v>
      </c>
      <c r="N23" s="8">
        <f>IF('ETS Coverage'!$B27=1,'ETS Price Projections'!K$114*('Allowance Schedule'!N$10*('Carbon Leakage Risk'!$B23)+'Allowance Schedule'!N$11*(1-'Carbon Leakage Risk'!$B23)),IF('ETS Coverage'!$B27=2,'ETS Price Projections'!K$115,0))</f>
        <v>0.16170277191321103</v>
      </c>
      <c r="O23" s="8">
        <f>IF('ETS Coverage'!$B27=1,'ETS Price Projections'!L$114*('Allowance Schedule'!O$10*('Carbon Leakage Risk'!$B23)+'Allowance Schedule'!O$11*(1-'Carbon Leakage Risk'!$B23)),IF('ETS Coverage'!$B27=2,'ETS Price Projections'!L$115,0))</f>
        <v>0.24432742263923077</v>
      </c>
      <c r="P23" s="8">
        <f>IF('ETS Coverage'!$B27=1,'ETS Price Projections'!M$114*('Allowance Schedule'!P$10*('Carbon Leakage Risk'!$B23)+'Allowance Schedule'!P$11*(1-'Carbon Leakage Risk'!$B23)),IF('ETS Coverage'!$B27=2,'ETS Price Projections'!M$115,0))</f>
        <v>0.32417091463675918</v>
      </c>
      <c r="Q23" s="8">
        <f>IF('ETS Coverage'!$B27=1,'ETS Price Projections'!N$114*('Allowance Schedule'!Q$10*('Carbon Leakage Risk'!$B23)+'Allowance Schedule'!Q$11*(1-'Carbon Leakage Risk'!$B23)),IF('ETS Coverage'!$B27=2,'ETS Price Projections'!N$115,0))</f>
        <v>0.40137134507933414</v>
      </c>
      <c r="R23" s="8">
        <f>IF('ETS Coverage'!$B27=1,'ETS Price Projections'!O$114*('Allowance Schedule'!R$10*('Carbon Leakage Risk'!$B23)+'Allowance Schedule'!R$11*(1-'Carbon Leakage Risk'!$B23)),IF('ETS Coverage'!$B27=2,'ETS Price Projections'!O$115,0))</f>
        <v>0.47605781713500306</v>
      </c>
      <c r="S23" s="8">
        <f>IF('ETS Coverage'!$B27=1,'ETS Price Projections'!P$114*('Allowance Schedule'!S$10*('Carbon Leakage Risk'!$B23)+'Allowance Schedule'!S$11*(1-'Carbon Leakage Risk'!$B23)),IF('ETS Coverage'!$B27=2,'ETS Price Projections'!P$115,0))</f>
        <v>0.53282487625645336</v>
      </c>
      <c r="T23" s="8">
        <f>IF('ETS Coverage'!$B27=1,'ETS Price Projections'!Q$114*('Allowance Schedule'!T$10*('Carbon Leakage Risk'!$B23)+'Allowance Schedule'!T$11*(1-'Carbon Leakage Risk'!$B23)),IF('ETS Coverage'!$B27=2,'ETS Price Projections'!Q$115,0))</f>
        <v>0.58780166857069505</v>
      </c>
      <c r="U23" s="8">
        <f>IF('ETS Coverage'!$B27=1,'ETS Price Projections'!R$114*('Allowance Schedule'!U$10*('Carbon Leakage Risk'!$B23)+'Allowance Schedule'!U$11*(1-'Carbon Leakage Risk'!$B23)),IF('ETS Coverage'!$B27=2,'ETS Price Projections'!R$115,0))</f>
        <v>0.6410715690354073</v>
      </c>
      <c r="V23" s="8">
        <f>IF('ETS Coverage'!$B27=1,'ETS Price Projections'!S$114*('Allowance Schedule'!V$10*('Carbon Leakage Risk'!$B23)+'Allowance Schedule'!V$11*(1-'Carbon Leakage Risk'!$B23)),IF('ETS Coverage'!$B27=2,'ETS Price Projections'!S$115,0))</f>
        <v>0.69271285458110043</v>
      </c>
      <c r="W23" s="8">
        <f>IF('ETS Coverage'!$B27=1,'ETS Price Projections'!T$114*('Allowance Schedule'!W$10*('Carbon Leakage Risk'!$B23)+'Allowance Schedule'!W$11*(1-'Carbon Leakage Risk'!$B23)),IF('ETS Coverage'!$B27=2,'ETS Price Projections'!T$115,0))</f>
        <v>0.74279908789796378</v>
      </c>
      <c r="X23" s="8">
        <f>IF('ETS Coverage'!$B27=1,'ETS Price Projections'!U$114*('Allowance Schedule'!X$10*('Carbon Leakage Risk'!$B23)+'Allowance Schedule'!X$11*(1-'Carbon Leakage Risk'!$B23)),IF('ETS Coverage'!$B27=2,'ETS Price Projections'!U$115,0))</f>
        <v>0.8045454617108202</v>
      </c>
      <c r="Y23" s="8">
        <f>IF('ETS Coverage'!$B27=1,'ETS Price Projections'!V$114*('Allowance Schedule'!Y$10*('Carbon Leakage Risk'!$B23)+'Allowance Schedule'!Y$11*(1-'Carbon Leakage Risk'!$B23)),IF('ETS Coverage'!$B27=2,'ETS Price Projections'!V$115,0))</f>
        <v>0.86448684592783598</v>
      </c>
      <c r="Z23" s="8">
        <f>IF('ETS Coverage'!$B27=1,'ETS Price Projections'!W$114*('Allowance Schedule'!Z$10*('Carbon Leakage Risk'!$B23)+'Allowance Schedule'!Z$11*(1-'Carbon Leakage Risk'!$B23)),IF('ETS Coverage'!$B27=2,'ETS Price Projections'!W$115,0))</f>
        <v>0.92270124644552631</v>
      </c>
      <c r="AA23" s="8">
        <f>IF('ETS Coverage'!$B27=1,'ETS Price Projections'!X$114*('Allowance Schedule'!AA$10*('Carbon Leakage Risk'!$B23)+'Allowance Schedule'!AA$11*(1-'Carbon Leakage Risk'!$B23)),IF('ETS Coverage'!$B27=2,'ETS Price Projections'!X$115,0))</f>
        <v>0.97926223810419977</v>
      </c>
      <c r="AB23" s="8">
        <f>IF('ETS Coverage'!$B27=1,'ETS Price Projections'!Y$114*('Allowance Schedule'!AB$10*('Carbon Leakage Risk'!$B23)+'Allowance Schedule'!AB$11*(1-'Carbon Leakage Risk'!$B23)),IF('ETS Coverage'!$B27=2,'ETS Price Projections'!Y$115,0))</f>
        <v>1</v>
      </c>
      <c r="AC23" s="8">
        <f>IF('ETS Coverage'!$B27=1,'ETS Price Projections'!Z$114*('Allowance Schedule'!AC$10*('Carbon Leakage Risk'!$B23)+'Allowance Schedule'!AC$11*(1-'Carbon Leakage Risk'!$B23)),IF('ETS Coverage'!$B27=2,'ETS Price Projections'!Z$115,0))</f>
        <v>1</v>
      </c>
      <c r="AD23" s="8">
        <f>IF('ETS Coverage'!$B27=1,'ETS Price Projections'!AA$114*('Allowance Schedule'!AD$10*('Carbon Leakage Risk'!$B23)+'Allowance Schedule'!AD$11*(1-'Carbon Leakage Risk'!$B23)),IF('ETS Coverage'!$B27=2,'ETS Price Projections'!AA$115,0))</f>
        <v>1</v>
      </c>
      <c r="AE23" s="8">
        <f>IF('ETS Coverage'!$B27=1,'ETS Price Projections'!AB$114*('Allowance Schedule'!AE$10*('Carbon Leakage Risk'!$B23)+'Allowance Schedule'!AE$11*(1-'Carbon Leakage Risk'!$B23)),IF('ETS Coverage'!$B27=2,'ETS Price Projections'!AB$115,0))</f>
        <v>1</v>
      </c>
      <c r="AF23" s="8">
        <f>IF('ETS Coverage'!$B27=1,'ETS Price Projections'!AC$114*('Allowance Schedule'!AF$10*('Carbon Leakage Risk'!$B23)+'Allowance Schedule'!AF$11*(1-'Carbon Leakage Risk'!$B23)),IF('ETS Coverage'!$B27=2,'ETS Price Projections'!AC$115,0))</f>
        <v>1</v>
      </c>
      <c r="AG23" s="8">
        <f>IF('ETS Coverage'!$B27=1,'ETS Price Projections'!AD$114*('Allowance Schedule'!AG$10*('Carbon Leakage Risk'!$B23)+'Allowance Schedule'!AG$11*(1-'Carbon Leakage Risk'!$B23)),IF('ETS Coverage'!$B27=2,'ETS Price Projections'!AD$115,0))</f>
        <v>1</v>
      </c>
    </row>
    <row r="24" spans="2:33">
      <c r="B24" t="s">
        <v>21</v>
      </c>
      <c r="C24">
        <v>0</v>
      </c>
      <c r="D24">
        <v>0</v>
      </c>
      <c r="E24" s="8">
        <f>IF('ETS Coverage'!$B28=1,'ETS Price Projections'!B$114*('Allowance Schedule'!E$10*('Carbon Leakage Risk'!$B24)+'Allowance Schedule'!E$11*(1-'Carbon Leakage Risk'!$B24)),IF('ETS Coverage'!$B28=2,'ETS Price Projections'!B$115,0))</f>
        <v>0</v>
      </c>
      <c r="F24" s="8">
        <f>IF('ETS Coverage'!$B28=1,'ETS Price Projections'!C$114*('Allowance Schedule'!F$10*('Carbon Leakage Risk'!$B24)+'Allowance Schedule'!F$11*(1-'Carbon Leakage Risk'!$B24)),IF('ETS Coverage'!$B28=2,'ETS Price Projections'!C$115,0))</f>
        <v>0</v>
      </c>
      <c r="G24" s="8">
        <f>IF('ETS Coverage'!$B28=1,'ETS Price Projections'!D$114*('Allowance Schedule'!G$10*('Carbon Leakage Risk'!$B24)+'Allowance Schedule'!G$11*(1-'Carbon Leakage Risk'!$B24)),IF('ETS Coverage'!$B28=2,'ETS Price Projections'!D$115,0))</f>
        <v>0</v>
      </c>
      <c r="H24" s="8">
        <f>IF('ETS Coverage'!$B28=1,'ETS Price Projections'!E$114*('Allowance Schedule'!H$10*('Carbon Leakage Risk'!$B24)+'Allowance Schedule'!H$11*(1-'Carbon Leakage Risk'!$B24)),IF('ETS Coverage'!$B28=2,'ETS Price Projections'!E$115,0))</f>
        <v>0</v>
      </c>
      <c r="I24" s="8">
        <f>IF('ETS Coverage'!$B28=1,'ETS Price Projections'!F$114*('Allowance Schedule'!I$10*('Carbon Leakage Risk'!$B24)+'Allowance Schedule'!I$11*(1-'Carbon Leakage Risk'!$B24)),IF('ETS Coverage'!$B28=2,'ETS Price Projections'!F$115,0))</f>
        <v>0</v>
      </c>
      <c r="J24" s="8">
        <f>IF('ETS Coverage'!$B28=1,'ETS Price Projections'!G$114*('Allowance Schedule'!J$10*('Carbon Leakage Risk'!$B24)+'Allowance Schedule'!J$11*(1-'Carbon Leakage Risk'!$B24)),IF('ETS Coverage'!$B28=2,'ETS Price Projections'!G$115,0))</f>
        <v>9.8064064411638355E-2</v>
      </c>
      <c r="K24" s="8">
        <f>IF('ETS Coverage'!$B28=1,'ETS Price Projections'!H$114*('Allowance Schedule'!K$10*('Carbon Leakage Risk'!$B24)+'Allowance Schedule'!K$11*(1-'Carbon Leakage Risk'!$B24)),IF('ETS Coverage'!$B28=2,'ETS Price Projections'!H$115,0))</f>
        <v>9.0506983007945005E-2</v>
      </c>
      <c r="L24" s="8">
        <f>IF('ETS Coverage'!$B28=1,'ETS Price Projections'!I$114*('Allowance Schedule'!L$10*('Carbon Leakage Risk'!$B24)+'Allowance Schedule'!L$11*(1-'Carbon Leakage Risk'!$B24)),IF('ETS Coverage'!$B28=2,'ETS Price Projections'!I$115,0))</f>
        <v>8.3483363297058327E-2</v>
      </c>
      <c r="M24" s="8">
        <f>IF('ETS Coverage'!$B28=1,'ETS Price Projections'!J$114*('Allowance Schedule'!M$10*('Carbon Leakage Risk'!$B24)+'Allowance Schedule'!M$11*(1-'Carbon Leakage Risk'!$B24)),IF('ETS Coverage'!$B28=2,'ETS Price Projections'!J$115,0))</f>
        <v>7.614907418508253E-2</v>
      </c>
      <c r="N24" s="8">
        <f>IF('ETS Coverage'!$B28=1,'ETS Price Projections'!K$114*('Allowance Schedule'!N$10*('Carbon Leakage Risk'!$B24)+'Allowance Schedule'!N$11*(1-'Carbon Leakage Risk'!$B24)),IF('ETS Coverage'!$B28=2,'ETS Price Projections'!K$115,0))</f>
        <v>0.16170277191321103</v>
      </c>
      <c r="O24" s="8">
        <f>IF('ETS Coverage'!$B28=1,'ETS Price Projections'!L$114*('Allowance Schedule'!O$10*('Carbon Leakage Risk'!$B24)+'Allowance Schedule'!O$11*(1-'Carbon Leakage Risk'!$B24)),IF('ETS Coverage'!$B28=2,'ETS Price Projections'!L$115,0))</f>
        <v>0.24432742263923077</v>
      </c>
      <c r="P24" s="8">
        <f>IF('ETS Coverage'!$B28=1,'ETS Price Projections'!M$114*('Allowance Schedule'!P$10*('Carbon Leakage Risk'!$B24)+'Allowance Schedule'!P$11*(1-'Carbon Leakage Risk'!$B24)),IF('ETS Coverage'!$B28=2,'ETS Price Projections'!M$115,0))</f>
        <v>0.32417091463675918</v>
      </c>
      <c r="Q24" s="8">
        <f>IF('ETS Coverage'!$B28=1,'ETS Price Projections'!N$114*('Allowance Schedule'!Q$10*('Carbon Leakage Risk'!$B24)+'Allowance Schedule'!Q$11*(1-'Carbon Leakage Risk'!$B24)),IF('ETS Coverage'!$B28=2,'ETS Price Projections'!N$115,0))</f>
        <v>0.40137134507933414</v>
      </c>
      <c r="R24" s="8">
        <f>IF('ETS Coverage'!$B28=1,'ETS Price Projections'!O$114*('Allowance Schedule'!R$10*('Carbon Leakage Risk'!$B24)+'Allowance Schedule'!R$11*(1-'Carbon Leakage Risk'!$B24)),IF('ETS Coverage'!$B28=2,'ETS Price Projections'!O$115,0))</f>
        <v>0.47605781713500306</v>
      </c>
      <c r="S24" s="8">
        <f>IF('ETS Coverage'!$B28=1,'ETS Price Projections'!P$114*('Allowance Schedule'!S$10*('Carbon Leakage Risk'!$B24)+'Allowance Schedule'!S$11*(1-'Carbon Leakage Risk'!$B24)),IF('ETS Coverage'!$B28=2,'ETS Price Projections'!P$115,0))</f>
        <v>0.53282487625645336</v>
      </c>
      <c r="T24" s="8">
        <f>IF('ETS Coverage'!$B28=1,'ETS Price Projections'!Q$114*('Allowance Schedule'!T$10*('Carbon Leakage Risk'!$B24)+'Allowance Schedule'!T$11*(1-'Carbon Leakage Risk'!$B24)),IF('ETS Coverage'!$B28=2,'ETS Price Projections'!Q$115,0))</f>
        <v>0.58780166857069505</v>
      </c>
      <c r="U24" s="8">
        <f>IF('ETS Coverage'!$B28=1,'ETS Price Projections'!R$114*('Allowance Schedule'!U$10*('Carbon Leakage Risk'!$B24)+'Allowance Schedule'!U$11*(1-'Carbon Leakage Risk'!$B24)),IF('ETS Coverage'!$B28=2,'ETS Price Projections'!R$115,0))</f>
        <v>0.6410715690354073</v>
      </c>
      <c r="V24" s="8">
        <f>IF('ETS Coverage'!$B28=1,'ETS Price Projections'!S$114*('Allowance Schedule'!V$10*('Carbon Leakage Risk'!$B24)+'Allowance Schedule'!V$11*(1-'Carbon Leakage Risk'!$B24)),IF('ETS Coverage'!$B28=2,'ETS Price Projections'!S$115,0))</f>
        <v>0.69271285458110043</v>
      </c>
      <c r="W24" s="8">
        <f>IF('ETS Coverage'!$B28=1,'ETS Price Projections'!T$114*('Allowance Schedule'!W$10*('Carbon Leakage Risk'!$B24)+'Allowance Schedule'!W$11*(1-'Carbon Leakage Risk'!$B24)),IF('ETS Coverage'!$B28=2,'ETS Price Projections'!T$115,0))</f>
        <v>0.74279908789796378</v>
      </c>
      <c r="X24" s="8">
        <f>IF('ETS Coverage'!$B28=1,'ETS Price Projections'!U$114*('Allowance Schedule'!X$10*('Carbon Leakage Risk'!$B24)+'Allowance Schedule'!X$11*(1-'Carbon Leakage Risk'!$B24)),IF('ETS Coverage'!$B28=2,'ETS Price Projections'!U$115,0))</f>
        <v>0.8045454617108202</v>
      </c>
      <c r="Y24" s="8">
        <f>IF('ETS Coverage'!$B28=1,'ETS Price Projections'!V$114*('Allowance Schedule'!Y$10*('Carbon Leakage Risk'!$B24)+'Allowance Schedule'!Y$11*(1-'Carbon Leakage Risk'!$B24)),IF('ETS Coverage'!$B28=2,'ETS Price Projections'!V$115,0))</f>
        <v>0.86448684592783598</v>
      </c>
      <c r="Z24" s="8">
        <f>IF('ETS Coverage'!$B28=1,'ETS Price Projections'!W$114*('Allowance Schedule'!Z$10*('Carbon Leakage Risk'!$B24)+'Allowance Schedule'!Z$11*(1-'Carbon Leakage Risk'!$B24)),IF('ETS Coverage'!$B28=2,'ETS Price Projections'!W$115,0))</f>
        <v>0.92270124644552631</v>
      </c>
      <c r="AA24" s="8">
        <f>IF('ETS Coverage'!$B28=1,'ETS Price Projections'!X$114*('Allowance Schedule'!AA$10*('Carbon Leakage Risk'!$B24)+'Allowance Schedule'!AA$11*(1-'Carbon Leakage Risk'!$B24)),IF('ETS Coverage'!$B28=2,'ETS Price Projections'!X$115,0))</f>
        <v>0.97926223810419977</v>
      </c>
      <c r="AB24" s="8">
        <f>IF('ETS Coverage'!$B28=1,'ETS Price Projections'!Y$114*('Allowance Schedule'!AB$10*('Carbon Leakage Risk'!$B24)+'Allowance Schedule'!AB$11*(1-'Carbon Leakage Risk'!$B24)),IF('ETS Coverage'!$B28=2,'ETS Price Projections'!Y$115,0))</f>
        <v>1</v>
      </c>
      <c r="AC24" s="8">
        <f>IF('ETS Coverage'!$B28=1,'ETS Price Projections'!Z$114*('Allowance Schedule'!AC$10*('Carbon Leakage Risk'!$B24)+'Allowance Schedule'!AC$11*(1-'Carbon Leakage Risk'!$B24)),IF('ETS Coverage'!$B28=2,'ETS Price Projections'!Z$115,0))</f>
        <v>1</v>
      </c>
      <c r="AD24" s="8">
        <f>IF('ETS Coverage'!$B28=1,'ETS Price Projections'!AA$114*('Allowance Schedule'!AD$10*('Carbon Leakage Risk'!$B24)+'Allowance Schedule'!AD$11*(1-'Carbon Leakage Risk'!$B24)),IF('ETS Coverage'!$B28=2,'ETS Price Projections'!AA$115,0))</f>
        <v>1</v>
      </c>
      <c r="AE24" s="8">
        <f>IF('ETS Coverage'!$B28=1,'ETS Price Projections'!AB$114*('Allowance Schedule'!AE$10*('Carbon Leakage Risk'!$B24)+'Allowance Schedule'!AE$11*(1-'Carbon Leakage Risk'!$B24)),IF('ETS Coverage'!$B28=2,'ETS Price Projections'!AB$115,0))</f>
        <v>1</v>
      </c>
      <c r="AF24" s="8">
        <f>IF('ETS Coverage'!$B28=1,'ETS Price Projections'!AC$114*('Allowance Schedule'!AF$10*('Carbon Leakage Risk'!$B24)+'Allowance Schedule'!AF$11*(1-'Carbon Leakage Risk'!$B24)),IF('ETS Coverage'!$B28=2,'ETS Price Projections'!AC$115,0))</f>
        <v>1</v>
      </c>
      <c r="AG24" s="8">
        <f>IF('ETS Coverage'!$B28=1,'ETS Price Projections'!AD$114*('Allowance Schedule'!AG$10*('Carbon Leakage Risk'!$B24)+'Allowance Schedule'!AG$11*(1-'Carbon Leakage Risk'!$B24)),IF('ETS Coverage'!$B28=2,'ETS Price Projections'!AD$115,0))</f>
        <v>1</v>
      </c>
    </row>
    <row r="25" spans="2:33">
      <c r="B25" t="s">
        <v>22</v>
      </c>
      <c r="C25">
        <v>0</v>
      </c>
      <c r="D25">
        <v>0</v>
      </c>
      <c r="E25" s="8">
        <f>IF('ETS Coverage'!$B29=1,'ETS Price Projections'!B$114*('Allowance Schedule'!E$10*('Carbon Leakage Risk'!$B25)+'Allowance Schedule'!E$11*(1-'Carbon Leakage Risk'!$B25)),IF('ETS Coverage'!$B29=2,'ETS Price Projections'!B$115,0))</f>
        <v>0</v>
      </c>
      <c r="F25" s="8">
        <f>IF('ETS Coverage'!$B29=1,'ETS Price Projections'!C$114*('Allowance Schedule'!F$10*('Carbon Leakage Risk'!$B25)+'Allowance Schedule'!F$11*(1-'Carbon Leakage Risk'!$B25)),IF('ETS Coverage'!$B29=2,'ETS Price Projections'!C$115,0))</f>
        <v>0</v>
      </c>
      <c r="G25" s="8">
        <f>IF('ETS Coverage'!$B29=1,'ETS Price Projections'!D$114*('Allowance Schedule'!G$10*('Carbon Leakage Risk'!$B25)+'Allowance Schedule'!G$11*(1-'Carbon Leakage Risk'!$B25)),IF('ETS Coverage'!$B29=2,'ETS Price Projections'!D$115,0))</f>
        <v>0</v>
      </c>
      <c r="H25" s="8">
        <f>IF('ETS Coverage'!$B29=1,'ETS Price Projections'!E$114*('Allowance Schedule'!H$10*('Carbon Leakage Risk'!$B25)+'Allowance Schedule'!H$11*(1-'Carbon Leakage Risk'!$B25)),IF('ETS Coverage'!$B29=2,'ETS Price Projections'!E$115,0))</f>
        <v>0</v>
      </c>
      <c r="I25" s="8">
        <f>IF('ETS Coverage'!$B29=1,'ETS Price Projections'!F$114*('Allowance Schedule'!I$10*('Carbon Leakage Risk'!$B25)+'Allowance Schedule'!I$11*(1-'Carbon Leakage Risk'!$B25)),IF('ETS Coverage'!$B29=2,'ETS Price Projections'!F$115,0))</f>
        <v>0</v>
      </c>
      <c r="J25" s="8">
        <f>IF('ETS Coverage'!$B29=1,'ETS Price Projections'!G$114*('Allowance Schedule'!J$10*('Carbon Leakage Risk'!$B25)+'Allowance Schedule'!J$11*(1-'Carbon Leakage Risk'!$B25)),IF('ETS Coverage'!$B29=2,'ETS Price Projections'!G$115,0))</f>
        <v>9.8064064411638355E-2</v>
      </c>
      <c r="K25" s="8">
        <f>IF('ETS Coverage'!$B29=1,'ETS Price Projections'!H$114*('Allowance Schedule'!K$10*('Carbon Leakage Risk'!$B25)+'Allowance Schedule'!K$11*(1-'Carbon Leakage Risk'!$B25)),IF('ETS Coverage'!$B29=2,'ETS Price Projections'!H$115,0))</f>
        <v>9.0506983007945005E-2</v>
      </c>
      <c r="L25" s="8">
        <f>IF('ETS Coverage'!$B29=1,'ETS Price Projections'!I$114*('Allowance Schedule'!L$10*('Carbon Leakage Risk'!$B25)+'Allowance Schedule'!L$11*(1-'Carbon Leakage Risk'!$B25)),IF('ETS Coverage'!$B29=2,'ETS Price Projections'!I$115,0))</f>
        <v>8.3483363297058327E-2</v>
      </c>
      <c r="M25" s="8">
        <f>IF('ETS Coverage'!$B29=1,'ETS Price Projections'!J$114*('Allowance Schedule'!M$10*('Carbon Leakage Risk'!$B25)+'Allowance Schedule'!M$11*(1-'Carbon Leakage Risk'!$B25)),IF('ETS Coverage'!$B29=2,'ETS Price Projections'!J$115,0))</f>
        <v>7.614907418508253E-2</v>
      </c>
      <c r="N25" s="8">
        <f>IF('ETS Coverage'!$B29=1,'ETS Price Projections'!K$114*('Allowance Schedule'!N$10*('Carbon Leakage Risk'!$B25)+'Allowance Schedule'!N$11*(1-'Carbon Leakage Risk'!$B25)),IF('ETS Coverage'!$B29=2,'ETS Price Projections'!K$115,0))</f>
        <v>0.16170277191321103</v>
      </c>
      <c r="O25" s="8">
        <f>IF('ETS Coverage'!$B29=1,'ETS Price Projections'!L$114*('Allowance Schedule'!O$10*('Carbon Leakage Risk'!$B25)+'Allowance Schedule'!O$11*(1-'Carbon Leakage Risk'!$B25)),IF('ETS Coverage'!$B29=2,'ETS Price Projections'!L$115,0))</f>
        <v>0.24432742263923077</v>
      </c>
      <c r="P25" s="8">
        <f>IF('ETS Coverage'!$B29=1,'ETS Price Projections'!M$114*('Allowance Schedule'!P$10*('Carbon Leakage Risk'!$B25)+'Allowance Schedule'!P$11*(1-'Carbon Leakage Risk'!$B25)),IF('ETS Coverage'!$B29=2,'ETS Price Projections'!M$115,0))</f>
        <v>0.32417091463675918</v>
      </c>
      <c r="Q25" s="8">
        <f>IF('ETS Coverage'!$B29=1,'ETS Price Projections'!N$114*('Allowance Schedule'!Q$10*('Carbon Leakage Risk'!$B25)+'Allowance Schedule'!Q$11*(1-'Carbon Leakage Risk'!$B25)),IF('ETS Coverage'!$B29=2,'ETS Price Projections'!N$115,0))</f>
        <v>0.40137134507933414</v>
      </c>
      <c r="R25" s="8">
        <f>IF('ETS Coverage'!$B29=1,'ETS Price Projections'!O$114*('Allowance Schedule'!R$10*('Carbon Leakage Risk'!$B25)+'Allowance Schedule'!R$11*(1-'Carbon Leakage Risk'!$B25)),IF('ETS Coverage'!$B29=2,'ETS Price Projections'!O$115,0))</f>
        <v>0.47605781713500306</v>
      </c>
      <c r="S25" s="8">
        <f>IF('ETS Coverage'!$B29=1,'ETS Price Projections'!P$114*('Allowance Schedule'!S$10*('Carbon Leakage Risk'!$B25)+'Allowance Schedule'!S$11*(1-'Carbon Leakage Risk'!$B25)),IF('ETS Coverage'!$B29=2,'ETS Price Projections'!P$115,0))</f>
        <v>0.53282487625645336</v>
      </c>
      <c r="T25" s="8">
        <f>IF('ETS Coverage'!$B29=1,'ETS Price Projections'!Q$114*('Allowance Schedule'!T$10*('Carbon Leakage Risk'!$B25)+'Allowance Schedule'!T$11*(1-'Carbon Leakage Risk'!$B25)),IF('ETS Coverage'!$B29=2,'ETS Price Projections'!Q$115,0))</f>
        <v>0.58780166857069505</v>
      </c>
      <c r="U25" s="8">
        <f>IF('ETS Coverage'!$B29=1,'ETS Price Projections'!R$114*('Allowance Schedule'!U$10*('Carbon Leakage Risk'!$B25)+'Allowance Schedule'!U$11*(1-'Carbon Leakage Risk'!$B25)),IF('ETS Coverage'!$B29=2,'ETS Price Projections'!R$115,0))</f>
        <v>0.6410715690354073</v>
      </c>
      <c r="V25" s="8">
        <f>IF('ETS Coverage'!$B29=1,'ETS Price Projections'!S$114*('Allowance Schedule'!V$10*('Carbon Leakage Risk'!$B25)+'Allowance Schedule'!V$11*(1-'Carbon Leakage Risk'!$B25)),IF('ETS Coverage'!$B29=2,'ETS Price Projections'!S$115,0))</f>
        <v>0.69271285458110043</v>
      </c>
      <c r="W25" s="8">
        <f>IF('ETS Coverage'!$B29=1,'ETS Price Projections'!T$114*('Allowance Schedule'!W$10*('Carbon Leakage Risk'!$B25)+'Allowance Schedule'!W$11*(1-'Carbon Leakage Risk'!$B25)),IF('ETS Coverage'!$B29=2,'ETS Price Projections'!T$115,0))</f>
        <v>0.74279908789796378</v>
      </c>
      <c r="X25" s="8">
        <f>IF('ETS Coverage'!$B29=1,'ETS Price Projections'!U$114*('Allowance Schedule'!X$10*('Carbon Leakage Risk'!$B25)+'Allowance Schedule'!X$11*(1-'Carbon Leakage Risk'!$B25)),IF('ETS Coverage'!$B29=2,'ETS Price Projections'!U$115,0))</f>
        <v>0.8045454617108202</v>
      </c>
      <c r="Y25" s="8">
        <f>IF('ETS Coverage'!$B29=1,'ETS Price Projections'!V$114*('Allowance Schedule'!Y$10*('Carbon Leakage Risk'!$B25)+'Allowance Schedule'!Y$11*(1-'Carbon Leakage Risk'!$B25)),IF('ETS Coverage'!$B29=2,'ETS Price Projections'!V$115,0))</f>
        <v>0.86448684592783598</v>
      </c>
      <c r="Z25" s="8">
        <f>IF('ETS Coverage'!$B29=1,'ETS Price Projections'!W$114*('Allowance Schedule'!Z$10*('Carbon Leakage Risk'!$B25)+'Allowance Schedule'!Z$11*(1-'Carbon Leakage Risk'!$B25)),IF('ETS Coverage'!$B29=2,'ETS Price Projections'!W$115,0))</f>
        <v>0.92270124644552631</v>
      </c>
      <c r="AA25" s="8">
        <f>IF('ETS Coverage'!$B29=1,'ETS Price Projections'!X$114*('Allowance Schedule'!AA$10*('Carbon Leakage Risk'!$B25)+'Allowance Schedule'!AA$11*(1-'Carbon Leakage Risk'!$B25)),IF('ETS Coverage'!$B29=2,'ETS Price Projections'!X$115,0))</f>
        <v>0.97926223810419977</v>
      </c>
      <c r="AB25" s="8">
        <f>IF('ETS Coverage'!$B29=1,'ETS Price Projections'!Y$114*('Allowance Schedule'!AB$10*('Carbon Leakage Risk'!$B25)+'Allowance Schedule'!AB$11*(1-'Carbon Leakage Risk'!$B25)),IF('ETS Coverage'!$B29=2,'ETS Price Projections'!Y$115,0))</f>
        <v>1</v>
      </c>
      <c r="AC25" s="8">
        <f>IF('ETS Coverage'!$B29=1,'ETS Price Projections'!Z$114*('Allowance Schedule'!AC$10*('Carbon Leakage Risk'!$B25)+'Allowance Schedule'!AC$11*(1-'Carbon Leakage Risk'!$B25)),IF('ETS Coverage'!$B29=2,'ETS Price Projections'!Z$115,0))</f>
        <v>1</v>
      </c>
      <c r="AD25" s="8">
        <f>IF('ETS Coverage'!$B29=1,'ETS Price Projections'!AA$114*('Allowance Schedule'!AD$10*('Carbon Leakage Risk'!$B25)+'Allowance Schedule'!AD$11*(1-'Carbon Leakage Risk'!$B25)),IF('ETS Coverage'!$B29=2,'ETS Price Projections'!AA$115,0))</f>
        <v>1</v>
      </c>
      <c r="AE25" s="8">
        <f>IF('ETS Coverage'!$B29=1,'ETS Price Projections'!AB$114*('Allowance Schedule'!AE$10*('Carbon Leakage Risk'!$B25)+'Allowance Schedule'!AE$11*(1-'Carbon Leakage Risk'!$B25)),IF('ETS Coverage'!$B29=2,'ETS Price Projections'!AB$115,0))</f>
        <v>1</v>
      </c>
      <c r="AF25" s="8">
        <f>IF('ETS Coverage'!$B29=1,'ETS Price Projections'!AC$114*('Allowance Schedule'!AF$10*('Carbon Leakage Risk'!$B25)+'Allowance Schedule'!AF$11*(1-'Carbon Leakage Risk'!$B25)),IF('ETS Coverage'!$B29=2,'ETS Price Projections'!AC$115,0))</f>
        <v>1</v>
      </c>
      <c r="AG25" s="8">
        <f>IF('ETS Coverage'!$B29=1,'ETS Price Projections'!AD$114*('Allowance Schedule'!AG$10*('Carbon Leakage Risk'!$B25)+'Allowance Schedule'!AG$11*(1-'Carbon Leakage Risk'!$B25)),IF('ETS Coverage'!$B29=2,'ETS Price Projections'!AD$115,0))</f>
        <v>1</v>
      </c>
    </row>
    <row r="26" spans="2:33">
      <c r="B26" t="s">
        <v>23</v>
      </c>
      <c r="C26">
        <v>0</v>
      </c>
      <c r="D26">
        <v>0</v>
      </c>
      <c r="E26" s="8">
        <f>IF('ETS Coverage'!$B30=1,'ETS Price Projections'!B$114*('Allowance Schedule'!E$10*('Carbon Leakage Risk'!$B26)+'Allowance Schedule'!E$11*(1-'Carbon Leakage Risk'!$B26)),IF('ETS Coverage'!$B30=2,'ETS Price Projections'!B$115,0))</f>
        <v>0</v>
      </c>
      <c r="F26" s="8">
        <f>IF('ETS Coverage'!$B30=1,'ETS Price Projections'!C$114*('Allowance Schedule'!F$10*('Carbon Leakage Risk'!$B26)+'Allowance Schedule'!F$11*(1-'Carbon Leakage Risk'!$B26)),IF('ETS Coverage'!$B30=2,'ETS Price Projections'!C$115,0))</f>
        <v>0</v>
      </c>
      <c r="G26" s="8">
        <f>IF('ETS Coverage'!$B30=1,'ETS Price Projections'!D$114*('Allowance Schedule'!G$10*('Carbon Leakage Risk'!$B26)+'Allowance Schedule'!G$11*(1-'Carbon Leakage Risk'!$B26)),IF('ETS Coverage'!$B30=2,'ETS Price Projections'!D$115,0))</f>
        <v>0</v>
      </c>
      <c r="H26" s="8">
        <f>IF('ETS Coverage'!$B30=1,'ETS Price Projections'!E$114*('Allowance Schedule'!H$10*('Carbon Leakage Risk'!$B26)+'Allowance Schedule'!H$11*(1-'Carbon Leakage Risk'!$B26)),IF('ETS Coverage'!$B30=2,'ETS Price Projections'!E$115,0))</f>
        <v>0</v>
      </c>
      <c r="I26" s="8">
        <f>IF('ETS Coverage'!$B30=1,'ETS Price Projections'!F$114*('Allowance Schedule'!I$10*('Carbon Leakage Risk'!$B26)+'Allowance Schedule'!I$11*(1-'Carbon Leakage Risk'!$B26)),IF('ETS Coverage'!$B30=2,'ETS Price Projections'!F$115,0))</f>
        <v>0</v>
      </c>
      <c r="J26" s="8">
        <f>IF('ETS Coverage'!$B30=1,'ETS Price Projections'!G$114*('Allowance Schedule'!J$10*('Carbon Leakage Risk'!$B26)+'Allowance Schedule'!J$11*(1-'Carbon Leakage Risk'!$B26)),IF('ETS Coverage'!$B30=2,'ETS Price Projections'!G$115,0))</f>
        <v>9.8064064411638355E-2</v>
      </c>
      <c r="K26" s="8">
        <f>IF('ETS Coverage'!$B30=1,'ETS Price Projections'!H$114*('Allowance Schedule'!K$10*('Carbon Leakage Risk'!$B26)+'Allowance Schedule'!K$11*(1-'Carbon Leakage Risk'!$B26)),IF('ETS Coverage'!$B30=2,'ETS Price Projections'!H$115,0))</f>
        <v>9.0506983007945005E-2</v>
      </c>
      <c r="L26" s="8">
        <f>IF('ETS Coverage'!$B30=1,'ETS Price Projections'!I$114*('Allowance Schedule'!L$10*('Carbon Leakage Risk'!$B26)+'Allowance Schedule'!L$11*(1-'Carbon Leakage Risk'!$B26)),IF('ETS Coverage'!$B30=2,'ETS Price Projections'!I$115,0))</f>
        <v>8.3483363297058327E-2</v>
      </c>
      <c r="M26" s="8">
        <f>IF('ETS Coverage'!$B30=1,'ETS Price Projections'!J$114*('Allowance Schedule'!M$10*('Carbon Leakage Risk'!$B26)+'Allowance Schedule'!M$11*(1-'Carbon Leakage Risk'!$B26)),IF('ETS Coverage'!$B30=2,'ETS Price Projections'!J$115,0))</f>
        <v>7.614907418508253E-2</v>
      </c>
      <c r="N26" s="8">
        <f>IF('ETS Coverage'!$B30=1,'ETS Price Projections'!K$114*('Allowance Schedule'!N$10*('Carbon Leakage Risk'!$B26)+'Allowance Schedule'!N$11*(1-'Carbon Leakage Risk'!$B26)),IF('ETS Coverage'!$B30=2,'ETS Price Projections'!K$115,0))</f>
        <v>0.16170277191321103</v>
      </c>
      <c r="O26" s="8">
        <f>IF('ETS Coverage'!$B30=1,'ETS Price Projections'!L$114*('Allowance Schedule'!O$10*('Carbon Leakage Risk'!$B26)+'Allowance Schedule'!O$11*(1-'Carbon Leakage Risk'!$B26)),IF('ETS Coverage'!$B30=2,'ETS Price Projections'!L$115,0))</f>
        <v>0.24432742263923077</v>
      </c>
      <c r="P26" s="8">
        <f>IF('ETS Coverage'!$B30=1,'ETS Price Projections'!M$114*('Allowance Schedule'!P$10*('Carbon Leakage Risk'!$B26)+'Allowance Schedule'!P$11*(1-'Carbon Leakage Risk'!$B26)),IF('ETS Coverage'!$B30=2,'ETS Price Projections'!M$115,0))</f>
        <v>0.32417091463675918</v>
      </c>
      <c r="Q26" s="8">
        <f>IF('ETS Coverage'!$B30=1,'ETS Price Projections'!N$114*('Allowance Schedule'!Q$10*('Carbon Leakage Risk'!$B26)+'Allowance Schedule'!Q$11*(1-'Carbon Leakage Risk'!$B26)),IF('ETS Coverage'!$B30=2,'ETS Price Projections'!N$115,0))</f>
        <v>0.40137134507933414</v>
      </c>
      <c r="R26" s="8">
        <f>IF('ETS Coverage'!$B30=1,'ETS Price Projections'!O$114*('Allowance Schedule'!R$10*('Carbon Leakage Risk'!$B26)+'Allowance Schedule'!R$11*(1-'Carbon Leakage Risk'!$B26)),IF('ETS Coverage'!$B30=2,'ETS Price Projections'!O$115,0))</f>
        <v>0.47605781713500306</v>
      </c>
      <c r="S26" s="8">
        <f>IF('ETS Coverage'!$B30=1,'ETS Price Projections'!P$114*('Allowance Schedule'!S$10*('Carbon Leakage Risk'!$B26)+'Allowance Schedule'!S$11*(1-'Carbon Leakage Risk'!$B26)),IF('ETS Coverage'!$B30=2,'ETS Price Projections'!P$115,0))</f>
        <v>0.53282487625645336</v>
      </c>
      <c r="T26" s="8">
        <f>IF('ETS Coverage'!$B30=1,'ETS Price Projections'!Q$114*('Allowance Schedule'!T$10*('Carbon Leakage Risk'!$B26)+'Allowance Schedule'!T$11*(1-'Carbon Leakage Risk'!$B26)),IF('ETS Coverage'!$B30=2,'ETS Price Projections'!Q$115,0))</f>
        <v>0.58780166857069505</v>
      </c>
      <c r="U26" s="8">
        <f>IF('ETS Coverage'!$B30=1,'ETS Price Projections'!R$114*('Allowance Schedule'!U$10*('Carbon Leakage Risk'!$B26)+'Allowance Schedule'!U$11*(1-'Carbon Leakage Risk'!$B26)),IF('ETS Coverage'!$B30=2,'ETS Price Projections'!R$115,0))</f>
        <v>0.6410715690354073</v>
      </c>
      <c r="V26" s="8">
        <f>IF('ETS Coverage'!$B30=1,'ETS Price Projections'!S$114*('Allowance Schedule'!V$10*('Carbon Leakage Risk'!$B26)+'Allowance Schedule'!V$11*(1-'Carbon Leakage Risk'!$B26)),IF('ETS Coverage'!$B30=2,'ETS Price Projections'!S$115,0))</f>
        <v>0.69271285458110043</v>
      </c>
      <c r="W26" s="8">
        <f>IF('ETS Coverage'!$B30=1,'ETS Price Projections'!T$114*('Allowance Schedule'!W$10*('Carbon Leakage Risk'!$B26)+'Allowance Schedule'!W$11*(1-'Carbon Leakage Risk'!$B26)),IF('ETS Coverage'!$B30=2,'ETS Price Projections'!T$115,0))</f>
        <v>0.74279908789796378</v>
      </c>
      <c r="X26" s="8">
        <f>IF('ETS Coverage'!$B30=1,'ETS Price Projections'!U$114*('Allowance Schedule'!X$10*('Carbon Leakage Risk'!$B26)+'Allowance Schedule'!X$11*(1-'Carbon Leakage Risk'!$B26)),IF('ETS Coverage'!$B30=2,'ETS Price Projections'!U$115,0))</f>
        <v>0.8045454617108202</v>
      </c>
      <c r="Y26" s="8">
        <f>IF('ETS Coverage'!$B30=1,'ETS Price Projections'!V$114*('Allowance Schedule'!Y$10*('Carbon Leakage Risk'!$B26)+'Allowance Schedule'!Y$11*(1-'Carbon Leakage Risk'!$B26)),IF('ETS Coverage'!$B30=2,'ETS Price Projections'!V$115,0))</f>
        <v>0.86448684592783598</v>
      </c>
      <c r="Z26" s="8">
        <f>IF('ETS Coverage'!$B30=1,'ETS Price Projections'!W$114*('Allowance Schedule'!Z$10*('Carbon Leakage Risk'!$B26)+'Allowance Schedule'!Z$11*(1-'Carbon Leakage Risk'!$B26)),IF('ETS Coverage'!$B30=2,'ETS Price Projections'!W$115,0))</f>
        <v>0.92270124644552631</v>
      </c>
      <c r="AA26" s="8">
        <f>IF('ETS Coverage'!$B30=1,'ETS Price Projections'!X$114*('Allowance Schedule'!AA$10*('Carbon Leakage Risk'!$B26)+'Allowance Schedule'!AA$11*(1-'Carbon Leakage Risk'!$B26)),IF('ETS Coverage'!$B30=2,'ETS Price Projections'!X$115,0))</f>
        <v>0.97926223810419977</v>
      </c>
      <c r="AB26" s="8">
        <f>IF('ETS Coverage'!$B30=1,'ETS Price Projections'!Y$114*('Allowance Schedule'!AB$10*('Carbon Leakage Risk'!$B26)+'Allowance Schedule'!AB$11*(1-'Carbon Leakage Risk'!$B26)),IF('ETS Coverage'!$B30=2,'ETS Price Projections'!Y$115,0))</f>
        <v>1</v>
      </c>
      <c r="AC26" s="8">
        <f>IF('ETS Coverage'!$B30=1,'ETS Price Projections'!Z$114*('Allowance Schedule'!AC$10*('Carbon Leakage Risk'!$B26)+'Allowance Schedule'!AC$11*(1-'Carbon Leakage Risk'!$B26)),IF('ETS Coverage'!$B30=2,'ETS Price Projections'!Z$115,0))</f>
        <v>1</v>
      </c>
      <c r="AD26" s="8">
        <f>IF('ETS Coverage'!$B30=1,'ETS Price Projections'!AA$114*('Allowance Schedule'!AD$10*('Carbon Leakage Risk'!$B26)+'Allowance Schedule'!AD$11*(1-'Carbon Leakage Risk'!$B26)),IF('ETS Coverage'!$B30=2,'ETS Price Projections'!AA$115,0))</f>
        <v>1</v>
      </c>
      <c r="AE26" s="8">
        <f>IF('ETS Coverage'!$B30=1,'ETS Price Projections'!AB$114*('Allowance Schedule'!AE$10*('Carbon Leakage Risk'!$B26)+'Allowance Schedule'!AE$11*(1-'Carbon Leakage Risk'!$B26)),IF('ETS Coverage'!$B30=2,'ETS Price Projections'!AB$115,0))</f>
        <v>1</v>
      </c>
      <c r="AF26" s="8">
        <f>IF('ETS Coverage'!$B30=1,'ETS Price Projections'!AC$114*('Allowance Schedule'!AF$10*('Carbon Leakage Risk'!$B26)+'Allowance Schedule'!AF$11*(1-'Carbon Leakage Risk'!$B26)),IF('ETS Coverage'!$B30=2,'ETS Price Projections'!AC$115,0))</f>
        <v>1</v>
      </c>
      <c r="AG26" s="8">
        <f>IF('ETS Coverage'!$B30=1,'ETS Price Projections'!AD$114*('Allowance Schedule'!AG$10*('Carbon Leakage Risk'!$B26)+'Allowance Schedule'!AG$11*(1-'Carbon Leakage Risk'!$B26)),IF('ETS Coverage'!$B30=2,'ETS Price Projections'!AD$115,0))</f>
        <v>1</v>
      </c>
    </row>
    <row r="27" spans="2:33">
      <c r="B27" t="s">
        <v>24</v>
      </c>
      <c r="C27">
        <v>0</v>
      </c>
      <c r="D27">
        <v>0</v>
      </c>
      <c r="E27" s="8">
        <f>IF('ETS Coverage'!$B31=1,'ETS Price Projections'!B$114*('Allowance Schedule'!E$10*('Carbon Leakage Risk'!$B27)+'Allowance Schedule'!E$11*(1-'Carbon Leakage Risk'!$B27)),IF('ETS Coverage'!$B31=2,'ETS Price Projections'!B$115,0))</f>
        <v>0</v>
      </c>
      <c r="F27" s="8">
        <f>IF('ETS Coverage'!$B31=1,'ETS Price Projections'!C$114*('Allowance Schedule'!F$10*('Carbon Leakage Risk'!$B27)+'Allowance Schedule'!F$11*(1-'Carbon Leakage Risk'!$B27)),IF('ETS Coverage'!$B31=2,'ETS Price Projections'!C$115,0))</f>
        <v>0</v>
      </c>
      <c r="G27" s="8">
        <f>IF('ETS Coverage'!$B31=1,'ETS Price Projections'!D$114*('Allowance Schedule'!G$10*('Carbon Leakage Risk'!$B27)+'Allowance Schedule'!G$11*(1-'Carbon Leakage Risk'!$B27)),IF('ETS Coverage'!$B31=2,'ETS Price Projections'!D$115,0))</f>
        <v>0</v>
      </c>
      <c r="H27" s="8">
        <f>IF('ETS Coverage'!$B31=1,'ETS Price Projections'!E$114*('Allowance Schedule'!H$10*('Carbon Leakage Risk'!$B27)+'Allowance Schedule'!H$11*(1-'Carbon Leakage Risk'!$B27)),IF('ETS Coverage'!$B31=2,'ETS Price Projections'!E$115,0))</f>
        <v>0</v>
      </c>
      <c r="I27" s="8">
        <f>IF('ETS Coverage'!$B31=1,'ETS Price Projections'!F$114*('Allowance Schedule'!I$10*('Carbon Leakage Risk'!$B27)+'Allowance Schedule'!I$11*(1-'Carbon Leakage Risk'!$B27)),IF('ETS Coverage'!$B31=2,'ETS Price Projections'!F$115,0))</f>
        <v>0</v>
      </c>
      <c r="J27" s="8">
        <f>IF('ETS Coverage'!$B31=1,'ETS Price Projections'!G$114*('Allowance Schedule'!J$10*('Carbon Leakage Risk'!$B27)+'Allowance Schedule'!J$11*(1-'Carbon Leakage Risk'!$B27)),IF('ETS Coverage'!$B31=2,'ETS Price Projections'!G$115,0))</f>
        <v>0</v>
      </c>
      <c r="K27" s="8">
        <f>IF('ETS Coverage'!$B31=1,'ETS Price Projections'!H$114*('Allowance Schedule'!K$10*('Carbon Leakage Risk'!$B27)+'Allowance Schedule'!K$11*(1-'Carbon Leakage Risk'!$B27)),IF('ETS Coverage'!$B31=2,'ETS Price Projections'!H$115,0))</f>
        <v>0</v>
      </c>
      <c r="L27" s="8">
        <f>IF('ETS Coverage'!$B31=1,'ETS Price Projections'!I$114*('Allowance Schedule'!L$10*('Carbon Leakage Risk'!$B27)+'Allowance Schedule'!L$11*(1-'Carbon Leakage Risk'!$B27)),IF('ETS Coverage'!$B31=2,'ETS Price Projections'!I$115,0))</f>
        <v>0</v>
      </c>
      <c r="M27" s="8">
        <f>IF('ETS Coverage'!$B31=1,'ETS Price Projections'!J$114*('Allowance Schedule'!M$10*('Carbon Leakage Risk'!$B27)+'Allowance Schedule'!M$11*(1-'Carbon Leakage Risk'!$B27)),IF('ETS Coverage'!$B31=2,'ETS Price Projections'!J$115,0))</f>
        <v>0</v>
      </c>
      <c r="N27" s="8">
        <f>IF('ETS Coverage'!$B31=1,'ETS Price Projections'!K$114*('Allowance Schedule'!N$10*('Carbon Leakage Risk'!$B27)+'Allowance Schedule'!N$11*(1-'Carbon Leakage Risk'!$B27)),IF('ETS Coverage'!$B31=2,'ETS Price Projections'!K$115,0))</f>
        <v>0</v>
      </c>
      <c r="O27" s="8">
        <f>IF('ETS Coverage'!$B31=1,'ETS Price Projections'!L$114*('Allowance Schedule'!O$10*('Carbon Leakage Risk'!$B27)+'Allowance Schedule'!O$11*(1-'Carbon Leakage Risk'!$B27)),IF('ETS Coverage'!$B31=2,'ETS Price Projections'!L$115,0))</f>
        <v>0</v>
      </c>
      <c r="P27" s="8">
        <f>IF('ETS Coverage'!$B31=1,'ETS Price Projections'!M$114*('Allowance Schedule'!P$10*('Carbon Leakage Risk'!$B27)+'Allowance Schedule'!P$11*(1-'Carbon Leakage Risk'!$B27)),IF('ETS Coverage'!$B31=2,'ETS Price Projections'!M$115,0))</f>
        <v>0</v>
      </c>
      <c r="Q27" s="8">
        <f>IF('ETS Coverage'!$B31=1,'ETS Price Projections'!N$114*('Allowance Schedule'!Q$10*('Carbon Leakage Risk'!$B27)+'Allowance Schedule'!Q$11*(1-'Carbon Leakage Risk'!$B27)),IF('ETS Coverage'!$B31=2,'ETS Price Projections'!N$115,0))</f>
        <v>0</v>
      </c>
      <c r="R27" s="8">
        <f>IF('ETS Coverage'!$B31=1,'ETS Price Projections'!O$114*('Allowance Schedule'!R$10*('Carbon Leakage Risk'!$B27)+'Allowance Schedule'!R$11*(1-'Carbon Leakage Risk'!$B27)),IF('ETS Coverage'!$B31=2,'ETS Price Projections'!O$115,0))</f>
        <v>0</v>
      </c>
      <c r="S27" s="8">
        <f>IF('ETS Coverage'!$B31=1,'ETS Price Projections'!P$114*('Allowance Schedule'!S$10*('Carbon Leakage Risk'!$B27)+'Allowance Schedule'!S$11*(1-'Carbon Leakage Risk'!$B27)),IF('ETS Coverage'!$B31=2,'ETS Price Projections'!P$115,0))</f>
        <v>0</v>
      </c>
      <c r="T27" s="8">
        <f>IF('ETS Coverage'!$B31=1,'ETS Price Projections'!Q$114*('Allowance Schedule'!T$10*('Carbon Leakage Risk'!$B27)+'Allowance Schedule'!T$11*(1-'Carbon Leakage Risk'!$B27)),IF('ETS Coverage'!$B31=2,'ETS Price Projections'!Q$115,0))</f>
        <v>0</v>
      </c>
      <c r="U27" s="8">
        <f>IF('ETS Coverage'!$B31=1,'ETS Price Projections'!R$114*('Allowance Schedule'!U$10*('Carbon Leakage Risk'!$B27)+'Allowance Schedule'!U$11*(1-'Carbon Leakage Risk'!$B27)),IF('ETS Coverage'!$B31=2,'ETS Price Projections'!R$115,0))</f>
        <v>0</v>
      </c>
      <c r="V27" s="8">
        <f>IF('ETS Coverage'!$B31=1,'ETS Price Projections'!S$114*('Allowance Schedule'!V$10*('Carbon Leakage Risk'!$B27)+'Allowance Schedule'!V$11*(1-'Carbon Leakage Risk'!$B27)),IF('ETS Coverage'!$B31=2,'ETS Price Projections'!S$115,0))</f>
        <v>0</v>
      </c>
      <c r="W27" s="8">
        <f>IF('ETS Coverage'!$B31=1,'ETS Price Projections'!T$114*('Allowance Schedule'!W$10*('Carbon Leakage Risk'!$B27)+'Allowance Schedule'!W$11*(1-'Carbon Leakage Risk'!$B27)),IF('ETS Coverage'!$B31=2,'ETS Price Projections'!T$115,0))</f>
        <v>0</v>
      </c>
      <c r="X27" s="8">
        <f>IF('ETS Coverage'!$B31=1,'ETS Price Projections'!U$114*('Allowance Schedule'!X$10*('Carbon Leakage Risk'!$B27)+'Allowance Schedule'!X$11*(1-'Carbon Leakage Risk'!$B27)),IF('ETS Coverage'!$B31=2,'ETS Price Projections'!U$115,0))</f>
        <v>0</v>
      </c>
      <c r="Y27" s="8">
        <f>IF('ETS Coverage'!$B31=1,'ETS Price Projections'!V$114*('Allowance Schedule'!Y$10*('Carbon Leakage Risk'!$B27)+'Allowance Schedule'!Y$11*(1-'Carbon Leakage Risk'!$B27)),IF('ETS Coverage'!$B31=2,'ETS Price Projections'!V$115,0))</f>
        <v>0</v>
      </c>
      <c r="Z27" s="8">
        <f>IF('ETS Coverage'!$B31=1,'ETS Price Projections'!W$114*('Allowance Schedule'!Z$10*('Carbon Leakage Risk'!$B27)+'Allowance Schedule'!Z$11*(1-'Carbon Leakage Risk'!$B27)),IF('ETS Coverage'!$B31=2,'ETS Price Projections'!W$115,0))</f>
        <v>0</v>
      </c>
      <c r="AA27" s="8">
        <f>IF('ETS Coverage'!$B31=1,'ETS Price Projections'!X$114*('Allowance Schedule'!AA$10*('Carbon Leakage Risk'!$B27)+'Allowance Schedule'!AA$11*(1-'Carbon Leakage Risk'!$B27)),IF('ETS Coverage'!$B31=2,'ETS Price Projections'!X$115,0))</f>
        <v>0</v>
      </c>
      <c r="AB27" s="8">
        <f>IF('ETS Coverage'!$B31=1,'ETS Price Projections'!Y$114*('Allowance Schedule'!AB$10*('Carbon Leakage Risk'!$B27)+'Allowance Schedule'!AB$11*(1-'Carbon Leakage Risk'!$B27)),IF('ETS Coverage'!$B31=2,'ETS Price Projections'!Y$115,0))</f>
        <v>0</v>
      </c>
      <c r="AC27" s="8">
        <f>IF('ETS Coverage'!$B31=1,'ETS Price Projections'!Z$114*('Allowance Schedule'!AC$10*('Carbon Leakage Risk'!$B27)+'Allowance Schedule'!AC$11*(1-'Carbon Leakage Risk'!$B27)),IF('ETS Coverage'!$B31=2,'ETS Price Projections'!Z$115,0))</f>
        <v>0</v>
      </c>
      <c r="AD27" s="8">
        <f>IF('ETS Coverage'!$B31=1,'ETS Price Projections'!AA$114*('Allowance Schedule'!AD$10*('Carbon Leakage Risk'!$B27)+'Allowance Schedule'!AD$11*(1-'Carbon Leakage Risk'!$B27)),IF('ETS Coverage'!$B31=2,'ETS Price Projections'!AA$115,0))</f>
        <v>0</v>
      </c>
      <c r="AE27" s="8">
        <f>IF('ETS Coverage'!$B31=1,'ETS Price Projections'!AB$114*('Allowance Schedule'!AE$10*('Carbon Leakage Risk'!$B27)+'Allowance Schedule'!AE$11*(1-'Carbon Leakage Risk'!$B27)),IF('ETS Coverage'!$B31=2,'ETS Price Projections'!AB$115,0))</f>
        <v>0</v>
      </c>
      <c r="AF27" s="8">
        <f>IF('ETS Coverage'!$B31=1,'ETS Price Projections'!AC$114*('Allowance Schedule'!AF$10*('Carbon Leakage Risk'!$B27)+'Allowance Schedule'!AF$11*(1-'Carbon Leakage Risk'!$B27)),IF('ETS Coverage'!$B31=2,'ETS Price Projections'!AC$115,0))</f>
        <v>0</v>
      </c>
      <c r="AG27" s="8">
        <f>IF('ETS Coverage'!$B31=1,'ETS Price Projections'!AD$114*('Allowance Schedule'!AG$10*('Carbon Leakage Risk'!$B27)+'Allowance Schedule'!AG$11*(1-'Carbon Leakage Risk'!$B27)),IF('ETS Coverage'!$B31=2,'ETS Price Projections'!AD$115,0))</f>
        <v>0</v>
      </c>
    </row>
    <row r="28" spans="2:33">
      <c r="B28" t="s">
        <v>25</v>
      </c>
      <c r="C28">
        <v>0</v>
      </c>
      <c r="D28">
        <v>0</v>
      </c>
      <c r="E28" s="8">
        <f>IF('ETS Coverage'!$B32=1,'ETS Price Projections'!B$114*('Allowance Schedule'!E$10*('Carbon Leakage Risk'!$B28)+'Allowance Schedule'!E$11*(1-'Carbon Leakage Risk'!$B28)),IF('ETS Coverage'!$B32=2,'ETS Price Projections'!B$115,0))</f>
        <v>0</v>
      </c>
      <c r="F28" s="8">
        <f>IF('ETS Coverage'!$B32=1,'ETS Price Projections'!C$114*('Allowance Schedule'!F$10*('Carbon Leakage Risk'!$B28)+'Allowance Schedule'!F$11*(1-'Carbon Leakage Risk'!$B28)),IF('ETS Coverage'!$B32=2,'ETS Price Projections'!C$115,0))</f>
        <v>0</v>
      </c>
      <c r="G28" s="8">
        <f>IF('ETS Coverage'!$B32=1,'ETS Price Projections'!D$114*('Allowance Schedule'!G$10*('Carbon Leakage Risk'!$B28)+'Allowance Schedule'!G$11*(1-'Carbon Leakage Risk'!$B28)),IF('ETS Coverage'!$B32=2,'ETS Price Projections'!D$115,0))</f>
        <v>0</v>
      </c>
      <c r="H28" s="8">
        <f>IF('ETS Coverage'!$B32=1,'ETS Price Projections'!E$114*('Allowance Schedule'!H$10*('Carbon Leakage Risk'!$B28)+'Allowance Schedule'!H$11*(1-'Carbon Leakage Risk'!$B28)),IF('ETS Coverage'!$B32=2,'ETS Price Projections'!E$115,0))</f>
        <v>0</v>
      </c>
      <c r="I28" s="8">
        <f>IF('ETS Coverage'!$B32=1,'ETS Price Projections'!F$114*('Allowance Schedule'!I$10*('Carbon Leakage Risk'!$B28)+'Allowance Schedule'!I$11*(1-'Carbon Leakage Risk'!$B28)),IF('ETS Coverage'!$B32=2,'ETS Price Projections'!F$115,0))</f>
        <v>0</v>
      </c>
      <c r="J28" s="8">
        <f>IF('ETS Coverage'!$B32=1,'ETS Price Projections'!G$114*('Allowance Schedule'!J$10*('Carbon Leakage Risk'!$B28)+'Allowance Schedule'!J$11*(1-'Carbon Leakage Risk'!$B28)),IF('ETS Coverage'!$B32=2,'ETS Price Projections'!G$115,0))</f>
        <v>9.8064064411638355E-2</v>
      </c>
      <c r="K28" s="8">
        <f>IF('ETS Coverage'!$B32=1,'ETS Price Projections'!H$114*('Allowance Schedule'!K$10*('Carbon Leakage Risk'!$B28)+'Allowance Schedule'!K$11*(1-'Carbon Leakage Risk'!$B28)),IF('ETS Coverage'!$B32=2,'ETS Price Projections'!H$115,0))</f>
        <v>9.0506983007945005E-2</v>
      </c>
      <c r="L28" s="8">
        <f>IF('ETS Coverage'!$B32=1,'ETS Price Projections'!I$114*('Allowance Schedule'!L$10*('Carbon Leakage Risk'!$B28)+'Allowance Schedule'!L$11*(1-'Carbon Leakage Risk'!$B28)),IF('ETS Coverage'!$B32=2,'ETS Price Projections'!I$115,0))</f>
        <v>8.3483363297058327E-2</v>
      </c>
      <c r="M28" s="8">
        <f>IF('ETS Coverage'!$B32=1,'ETS Price Projections'!J$114*('Allowance Schedule'!M$10*('Carbon Leakage Risk'!$B28)+'Allowance Schedule'!M$11*(1-'Carbon Leakage Risk'!$B28)),IF('ETS Coverage'!$B32=2,'ETS Price Projections'!J$115,0))</f>
        <v>7.614907418508253E-2</v>
      </c>
      <c r="N28" s="8">
        <f>IF('ETS Coverage'!$B32=1,'ETS Price Projections'!K$114*('Allowance Schedule'!N$10*('Carbon Leakage Risk'!$B28)+'Allowance Schedule'!N$11*(1-'Carbon Leakage Risk'!$B28)),IF('ETS Coverage'!$B32=2,'ETS Price Projections'!K$115,0))</f>
        <v>0.16170277191321103</v>
      </c>
      <c r="O28" s="8">
        <f>IF('ETS Coverage'!$B32=1,'ETS Price Projections'!L$114*('Allowance Schedule'!O$10*('Carbon Leakage Risk'!$B28)+'Allowance Schedule'!O$11*(1-'Carbon Leakage Risk'!$B28)),IF('ETS Coverage'!$B32=2,'ETS Price Projections'!L$115,0))</f>
        <v>0.24432742263923077</v>
      </c>
      <c r="P28" s="8">
        <f>IF('ETS Coverage'!$B32=1,'ETS Price Projections'!M$114*('Allowance Schedule'!P$10*('Carbon Leakage Risk'!$B28)+'Allowance Schedule'!P$11*(1-'Carbon Leakage Risk'!$B28)),IF('ETS Coverage'!$B32=2,'ETS Price Projections'!M$115,0))</f>
        <v>0.32417091463675918</v>
      </c>
      <c r="Q28" s="8">
        <f>IF('ETS Coverage'!$B32=1,'ETS Price Projections'!N$114*('Allowance Schedule'!Q$10*('Carbon Leakage Risk'!$B28)+'Allowance Schedule'!Q$11*(1-'Carbon Leakage Risk'!$B28)),IF('ETS Coverage'!$B32=2,'ETS Price Projections'!N$115,0))</f>
        <v>0.40137134507933414</v>
      </c>
      <c r="R28" s="8">
        <f>IF('ETS Coverage'!$B32=1,'ETS Price Projections'!O$114*('Allowance Schedule'!R$10*('Carbon Leakage Risk'!$B28)+'Allowance Schedule'!R$11*(1-'Carbon Leakage Risk'!$B28)),IF('ETS Coverage'!$B32=2,'ETS Price Projections'!O$115,0))</f>
        <v>0.47605781713500306</v>
      </c>
      <c r="S28" s="8">
        <f>IF('ETS Coverage'!$B32=1,'ETS Price Projections'!P$114*('Allowance Schedule'!S$10*('Carbon Leakage Risk'!$B28)+'Allowance Schedule'!S$11*(1-'Carbon Leakage Risk'!$B28)),IF('ETS Coverage'!$B32=2,'ETS Price Projections'!P$115,0))</f>
        <v>0.53282487625645336</v>
      </c>
      <c r="T28" s="8">
        <f>IF('ETS Coverage'!$B32=1,'ETS Price Projections'!Q$114*('Allowance Schedule'!T$10*('Carbon Leakage Risk'!$B28)+'Allowance Schedule'!T$11*(1-'Carbon Leakage Risk'!$B28)),IF('ETS Coverage'!$B32=2,'ETS Price Projections'!Q$115,0))</f>
        <v>0.58780166857069505</v>
      </c>
      <c r="U28" s="8">
        <f>IF('ETS Coverage'!$B32=1,'ETS Price Projections'!R$114*('Allowance Schedule'!U$10*('Carbon Leakage Risk'!$B28)+'Allowance Schedule'!U$11*(1-'Carbon Leakage Risk'!$B28)),IF('ETS Coverage'!$B32=2,'ETS Price Projections'!R$115,0))</f>
        <v>0.6410715690354073</v>
      </c>
      <c r="V28" s="8">
        <f>IF('ETS Coverage'!$B32=1,'ETS Price Projections'!S$114*('Allowance Schedule'!V$10*('Carbon Leakage Risk'!$B28)+'Allowance Schedule'!V$11*(1-'Carbon Leakage Risk'!$B28)),IF('ETS Coverage'!$B32=2,'ETS Price Projections'!S$115,0))</f>
        <v>0.69271285458110043</v>
      </c>
      <c r="W28" s="8">
        <f>IF('ETS Coverage'!$B32=1,'ETS Price Projections'!T$114*('Allowance Schedule'!W$10*('Carbon Leakage Risk'!$B28)+'Allowance Schedule'!W$11*(1-'Carbon Leakage Risk'!$B28)),IF('ETS Coverage'!$B32=2,'ETS Price Projections'!T$115,0))</f>
        <v>0.74279908789796378</v>
      </c>
      <c r="X28" s="8">
        <f>IF('ETS Coverage'!$B32=1,'ETS Price Projections'!U$114*('Allowance Schedule'!X$10*('Carbon Leakage Risk'!$B28)+'Allowance Schedule'!X$11*(1-'Carbon Leakage Risk'!$B28)),IF('ETS Coverage'!$B32=2,'ETS Price Projections'!U$115,0))</f>
        <v>0.8045454617108202</v>
      </c>
      <c r="Y28" s="8">
        <f>IF('ETS Coverage'!$B32=1,'ETS Price Projections'!V$114*('Allowance Schedule'!Y$10*('Carbon Leakage Risk'!$B28)+'Allowance Schedule'!Y$11*(1-'Carbon Leakage Risk'!$B28)),IF('ETS Coverage'!$B32=2,'ETS Price Projections'!V$115,0))</f>
        <v>0.86448684592783598</v>
      </c>
      <c r="Z28" s="8">
        <f>IF('ETS Coverage'!$B32=1,'ETS Price Projections'!W$114*('Allowance Schedule'!Z$10*('Carbon Leakage Risk'!$B28)+'Allowance Schedule'!Z$11*(1-'Carbon Leakage Risk'!$B28)),IF('ETS Coverage'!$B32=2,'ETS Price Projections'!W$115,0))</f>
        <v>0.92270124644552631</v>
      </c>
      <c r="AA28" s="8">
        <f>IF('ETS Coverage'!$B32=1,'ETS Price Projections'!X$114*('Allowance Schedule'!AA$10*('Carbon Leakage Risk'!$B28)+'Allowance Schedule'!AA$11*(1-'Carbon Leakage Risk'!$B28)),IF('ETS Coverage'!$B32=2,'ETS Price Projections'!X$115,0))</f>
        <v>0.97926223810419977</v>
      </c>
      <c r="AB28" s="8">
        <f>IF('ETS Coverage'!$B32=1,'ETS Price Projections'!Y$114*('Allowance Schedule'!AB$10*('Carbon Leakage Risk'!$B28)+'Allowance Schedule'!AB$11*(1-'Carbon Leakage Risk'!$B28)),IF('ETS Coverage'!$B32=2,'ETS Price Projections'!Y$115,0))</f>
        <v>1</v>
      </c>
      <c r="AC28" s="8">
        <f>IF('ETS Coverage'!$B32=1,'ETS Price Projections'!Z$114*('Allowance Schedule'!AC$10*('Carbon Leakage Risk'!$B28)+'Allowance Schedule'!AC$11*(1-'Carbon Leakage Risk'!$B28)),IF('ETS Coverage'!$B32=2,'ETS Price Projections'!Z$115,0))</f>
        <v>1</v>
      </c>
      <c r="AD28" s="8">
        <f>IF('ETS Coverage'!$B32=1,'ETS Price Projections'!AA$114*('Allowance Schedule'!AD$10*('Carbon Leakage Risk'!$B28)+'Allowance Schedule'!AD$11*(1-'Carbon Leakage Risk'!$B28)),IF('ETS Coverage'!$B32=2,'ETS Price Projections'!AA$115,0))</f>
        <v>1</v>
      </c>
      <c r="AE28" s="8">
        <f>IF('ETS Coverage'!$B32=1,'ETS Price Projections'!AB$114*('Allowance Schedule'!AE$10*('Carbon Leakage Risk'!$B28)+'Allowance Schedule'!AE$11*(1-'Carbon Leakage Risk'!$B28)),IF('ETS Coverage'!$B32=2,'ETS Price Projections'!AB$115,0))</f>
        <v>1</v>
      </c>
      <c r="AF28" s="8">
        <f>IF('ETS Coverage'!$B32=1,'ETS Price Projections'!AC$114*('Allowance Schedule'!AF$10*('Carbon Leakage Risk'!$B28)+'Allowance Schedule'!AF$11*(1-'Carbon Leakage Risk'!$B28)),IF('ETS Coverage'!$B32=2,'ETS Price Projections'!AC$115,0))</f>
        <v>1</v>
      </c>
      <c r="AG28" s="8">
        <f>IF('ETS Coverage'!$B32=1,'ETS Price Projections'!AD$114*('Allowance Schedule'!AG$10*('Carbon Leakage Risk'!$B28)+'Allowance Schedule'!AG$11*(1-'Carbon Leakage Risk'!$B28)),IF('ETS Coverage'!$B32=2,'ETS Price Projections'!AD$115,0))</f>
        <v>1</v>
      </c>
    </row>
  </sheetData>
  <conditionalFormatting sqref="E4:AG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28"/>
  <sheetViews>
    <sheetView workbookViewId="0">
      <selection activeCell="B2" sqref="B2:AE26"/>
    </sheetView>
  </sheetViews>
  <sheetFormatPr defaultRowHeight="14.5"/>
  <cols>
    <col min="1" max="1" width="46.26953125" customWidth="1"/>
    <col min="2" max="3" width="28" customWidth="1"/>
  </cols>
  <sheetData>
    <row r="1" spans="1:31">
      <c r="A1" s="2" t="s">
        <v>0</v>
      </c>
      <c r="B1" s="4">
        <v>2021</v>
      </c>
      <c r="C1" s="4">
        <v>2022</v>
      </c>
      <c r="D1" s="4">
        <v>2023</v>
      </c>
      <c r="E1" s="4">
        <v>2024</v>
      </c>
      <c r="F1" s="4">
        <v>2025</v>
      </c>
      <c r="G1" s="4">
        <v>2026</v>
      </c>
      <c r="H1" s="4">
        <v>2027</v>
      </c>
      <c r="I1" s="4">
        <v>2028</v>
      </c>
      <c r="J1" s="4">
        <v>2029</v>
      </c>
      <c r="K1" s="4">
        <v>2030</v>
      </c>
      <c r="L1" s="4">
        <v>2031</v>
      </c>
      <c r="M1" s="4">
        <v>2032</v>
      </c>
      <c r="N1" s="4">
        <v>2033</v>
      </c>
      <c r="O1" s="4">
        <v>2034</v>
      </c>
      <c r="P1" s="4">
        <v>2035</v>
      </c>
      <c r="Q1" s="4">
        <v>2036</v>
      </c>
      <c r="R1" s="4">
        <v>2037</v>
      </c>
      <c r="S1" s="4">
        <v>2038</v>
      </c>
      <c r="T1" s="4">
        <v>2039</v>
      </c>
      <c r="U1" s="4">
        <v>2040</v>
      </c>
      <c r="V1" s="4">
        <v>2041</v>
      </c>
      <c r="W1" s="4">
        <v>2042</v>
      </c>
      <c r="X1" s="4">
        <v>2043</v>
      </c>
      <c r="Y1" s="4">
        <v>2044</v>
      </c>
      <c r="Z1" s="4">
        <v>2045</v>
      </c>
      <c r="AA1" s="4">
        <v>2046</v>
      </c>
      <c r="AB1" s="4">
        <v>2047</v>
      </c>
      <c r="AC1" s="4">
        <v>2048</v>
      </c>
      <c r="AD1" s="4">
        <v>2049</v>
      </c>
      <c r="AE1" s="4">
        <v>2050</v>
      </c>
    </row>
    <row r="2" spans="1:31">
      <c r="A2" t="s">
        <v>1</v>
      </c>
      <c r="B2" s="7">
        <f>Calcs!D4</f>
        <v>0</v>
      </c>
      <c r="C2" s="7">
        <f>Calcs!E4</f>
        <v>0</v>
      </c>
      <c r="D2" s="7">
        <f>Calcs!F4</f>
        <v>0</v>
      </c>
      <c r="E2" s="7">
        <f>Calcs!G4</f>
        <v>0</v>
      </c>
      <c r="F2" s="7">
        <f>Calcs!H4</f>
        <v>0</v>
      </c>
      <c r="G2" s="7">
        <f>Calcs!I4</f>
        <v>0</v>
      </c>
      <c r="H2" s="7">
        <f>Calcs!J4</f>
        <v>0</v>
      </c>
      <c r="I2" s="7">
        <f>Calcs!K4</f>
        <v>0</v>
      </c>
      <c r="J2" s="7">
        <f>Calcs!L4</f>
        <v>0</v>
      </c>
      <c r="K2" s="7">
        <f>Calcs!M4</f>
        <v>0</v>
      </c>
      <c r="L2" s="7">
        <f>Calcs!N4</f>
        <v>0</v>
      </c>
      <c r="M2" s="7">
        <f>Calcs!O4</f>
        <v>0</v>
      </c>
      <c r="N2" s="7">
        <f>Calcs!P4</f>
        <v>0</v>
      </c>
      <c r="O2" s="7">
        <f>Calcs!Q4</f>
        <v>0</v>
      </c>
      <c r="P2" s="7">
        <f>Calcs!R4</f>
        <v>0</v>
      </c>
      <c r="Q2" s="7">
        <f>Calcs!S4</f>
        <v>0</v>
      </c>
      <c r="R2" s="7">
        <f>Calcs!T4</f>
        <v>0</v>
      </c>
      <c r="S2" s="7">
        <f>Calcs!U4</f>
        <v>0</v>
      </c>
      <c r="T2" s="7">
        <f>Calcs!V4</f>
        <v>0</v>
      </c>
      <c r="U2" s="7">
        <f>Calcs!W4</f>
        <v>0</v>
      </c>
      <c r="V2" s="7">
        <f>Calcs!X4</f>
        <v>0</v>
      </c>
      <c r="W2" s="7">
        <f>Calcs!Y4</f>
        <v>0</v>
      </c>
      <c r="X2" s="7">
        <f>Calcs!Z4</f>
        <v>0</v>
      </c>
      <c r="Y2" s="7">
        <f>Calcs!AA4</f>
        <v>0</v>
      </c>
      <c r="Z2" s="7">
        <f>Calcs!AB4</f>
        <v>0</v>
      </c>
      <c r="AA2" s="7">
        <f>Calcs!AC4</f>
        <v>0</v>
      </c>
      <c r="AB2" s="7">
        <f>Calcs!AD4</f>
        <v>0</v>
      </c>
      <c r="AC2" s="7">
        <f>Calcs!AE4</f>
        <v>0</v>
      </c>
      <c r="AD2" s="7">
        <f>Calcs!AF4</f>
        <v>0</v>
      </c>
      <c r="AE2" s="7">
        <f>Calcs!AG4</f>
        <v>0</v>
      </c>
    </row>
    <row r="3" spans="1:31">
      <c r="A3" t="s">
        <v>2</v>
      </c>
      <c r="B3" s="7">
        <f>Calcs!D5</f>
        <v>0</v>
      </c>
      <c r="C3" s="7">
        <f>Calcs!E5</f>
        <v>0</v>
      </c>
      <c r="D3" s="7">
        <f>Calcs!F5</f>
        <v>0</v>
      </c>
      <c r="E3" s="7">
        <f>Calcs!G5</f>
        <v>0</v>
      </c>
      <c r="F3" s="7">
        <f>Calcs!H5</f>
        <v>0</v>
      </c>
      <c r="G3" s="7">
        <f>Calcs!I5</f>
        <v>0</v>
      </c>
      <c r="H3" s="7">
        <f>Calcs!J5</f>
        <v>9.8064064411638355E-2</v>
      </c>
      <c r="I3" s="7">
        <f>Calcs!K5</f>
        <v>9.0506983007945005E-2</v>
      </c>
      <c r="J3" s="7">
        <f>Calcs!L5</f>
        <v>8.3483363297058327E-2</v>
      </c>
      <c r="K3" s="7">
        <f>Calcs!M5</f>
        <v>7.614907418508253E-2</v>
      </c>
      <c r="L3" s="7">
        <f>Calcs!N5</f>
        <v>0.16170277191321103</v>
      </c>
      <c r="M3" s="7">
        <f>Calcs!O5</f>
        <v>0.24432742263923077</v>
      </c>
      <c r="N3" s="7">
        <f>Calcs!P5</f>
        <v>0.32417091463675918</v>
      </c>
      <c r="O3" s="7">
        <f>Calcs!Q5</f>
        <v>0.40137134507933414</v>
      </c>
      <c r="P3" s="7">
        <f>Calcs!R5</f>
        <v>0.47605781713500306</v>
      </c>
      <c r="Q3" s="7">
        <f>Calcs!S5</f>
        <v>0.53282487625645336</v>
      </c>
      <c r="R3" s="7">
        <f>Calcs!T5</f>
        <v>0.58780166857069505</v>
      </c>
      <c r="S3" s="7">
        <f>Calcs!U5</f>
        <v>0.6410715690354073</v>
      </c>
      <c r="T3" s="7">
        <f>Calcs!V5</f>
        <v>0.69271285458110043</v>
      </c>
      <c r="U3" s="7">
        <f>Calcs!W5</f>
        <v>0.74279908789796378</v>
      </c>
      <c r="V3" s="7">
        <f>Calcs!X5</f>
        <v>0.8045454617108202</v>
      </c>
      <c r="W3" s="7">
        <f>Calcs!Y5</f>
        <v>0.86448684592783598</v>
      </c>
      <c r="X3" s="7">
        <f>Calcs!Z5</f>
        <v>0.92270124644552631</v>
      </c>
      <c r="Y3" s="7">
        <f>Calcs!AA5</f>
        <v>0.97926223810419977</v>
      </c>
      <c r="Z3" s="7">
        <f>Calcs!AB5</f>
        <v>1</v>
      </c>
      <c r="AA3" s="7">
        <f>Calcs!AC5</f>
        <v>1</v>
      </c>
      <c r="AB3" s="7">
        <f>Calcs!AD5</f>
        <v>1</v>
      </c>
      <c r="AC3" s="7">
        <f>Calcs!AE5</f>
        <v>1</v>
      </c>
      <c r="AD3" s="7">
        <f>Calcs!AF5</f>
        <v>1</v>
      </c>
      <c r="AE3" s="7">
        <f>Calcs!AG5</f>
        <v>1</v>
      </c>
    </row>
    <row r="4" spans="1:31">
      <c r="A4" t="s">
        <v>3</v>
      </c>
      <c r="B4" s="7">
        <f>Calcs!D6</f>
        <v>0</v>
      </c>
      <c r="C4" s="7">
        <f>Calcs!E6</f>
        <v>0</v>
      </c>
      <c r="D4" s="7">
        <f>Calcs!F6</f>
        <v>0</v>
      </c>
      <c r="E4" s="7">
        <f>Calcs!G6</f>
        <v>0</v>
      </c>
      <c r="F4" s="7">
        <f>Calcs!H6</f>
        <v>0</v>
      </c>
      <c r="G4" s="7">
        <f>Calcs!I6</f>
        <v>0</v>
      </c>
      <c r="H4" s="7">
        <f>Calcs!J6</f>
        <v>9.8064064411638355E-2</v>
      </c>
      <c r="I4" s="7">
        <f>Calcs!K6</f>
        <v>9.0506983007945005E-2</v>
      </c>
      <c r="J4" s="7">
        <f>Calcs!L6</f>
        <v>8.3483363297058327E-2</v>
      </c>
      <c r="K4" s="7">
        <f>Calcs!M6</f>
        <v>7.614907418508253E-2</v>
      </c>
      <c r="L4" s="7">
        <f>Calcs!N6</f>
        <v>0.16170277191321103</v>
      </c>
      <c r="M4" s="7">
        <f>Calcs!O6</f>
        <v>0.24432742263923077</v>
      </c>
      <c r="N4" s="7">
        <f>Calcs!P6</f>
        <v>0.32417091463675918</v>
      </c>
      <c r="O4" s="7">
        <f>Calcs!Q6</f>
        <v>0.40137134507933414</v>
      </c>
      <c r="P4" s="7">
        <f>Calcs!R6</f>
        <v>0.47605781713500306</v>
      </c>
      <c r="Q4" s="7">
        <f>Calcs!S6</f>
        <v>0.53282487625645336</v>
      </c>
      <c r="R4" s="7">
        <f>Calcs!T6</f>
        <v>0.58780166857069505</v>
      </c>
      <c r="S4" s="7">
        <f>Calcs!U6</f>
        <v>0.6410715690354073</v>
      </c>
      <c r="T4" s="7">
        <f>Calcs!V6</f>
        <v>0.69271285458110043</v>
      </c>
      <c r="U4" s="7">
        <f>Calcs!W6</f>
        <v>0.74279908789796378</v>
      </c>
      <c r="V4" s="7">
        <f>Calcs!X6</f>
        <v>0.8045454617108202</v>
      </c>
      <c r="W4" s="7">
        <f>Calcs!Y6</f>
        <v>0.86448684592783598</v>
      </c>
      <c r="X4" s="7">
        <f>Calcs!Z6</f>
        <v>0.92270124644552631</v>
      </c>
      <c r="Y4" s="7">
        <f>Calcs!AA6</f>
        <v>0.97926223810419977</v>
      </c>
      <c r="Z4" s="7">
        <f>Calcs!AB6</f>
        <v>1</v>
      </c>
      <c r="AA4" s="7">
        <f>Calcs!AC6</f>
        <v>1</v>
      </c>
      <c r="AB4" s="7">
        <f>Calcs!AD6</f>
        <v>1</v>
      </c>
      <c r="AC4" s="7">
        <f>Calcs!AE6</f>
        <v>1</v>
      </c>
      <c r="AD4" s="7">
        <f>Calcs!AF6</f>
        <v>1</v>
      </c>
      <c r="AE4" s="7">
        <f>Calcs!AG6</f>
        <v>1</v>
      </c>
    </row>
    <row r="5" spans="1:31">
      <c r="A5" t="s">
        <v>4</v>
      </c>
      <c r="B5" s="7">
        <f>Calcs!D7</f>
        <v>0</v>
      </c>
      <c r="C5" s="7">
        <f>Calcs!E7</f>
        <v>0</v>
      </c>
      <c r="D5" s="7">
        <f>Calcs!F7</f>
        <v>0</v>
      </c>
      <c r="E5" s="7">
        <f>Calcs!G7</f>
        <v>0</v>
      </c>
      <c r="F5" s="7">
        <f>Calcs!H7</f>
        <v>0</v>
      </c>
      <c r="G5" s="7">
        <f>Calcs!I7</f>
        <v>0</v>
      </c>
      <c r="H5" s="7">
        <f>Calcs!J7</f>
        <v>9.8064064411638355E-2</v>
      </c>
      <c r="I5" s="7">
        <f>Calcs!K7</f>
        <v>9.0506983007945005E-2</v>
      </c>
      <c r="J5" s="7">
        <f>Calcs!L7</f>
        <v>8.3483363297058327E-2</v>
      </c>
      <c r="K5" s="7">
        <f>Calcs!M7</f>
        <v>7.614907418508253E-2</v>
      </c>
      <c r="L5" s="7">
        <f>Calcs!N7</f>
        <v>0.16170277191321103</v>
      </c>
      <c r="M5" s="7">
        <f>Calcs!O7</f>
        <v>0.24432742263923077</v>
      </c>
      <c r="N5" s="7">
        <f>Calcs!P7</f>
        <v>0.32417091463675918</v>
      </c>
      <c r="O5" s="7">
        <f>Calcs!Q7</f>
        <v>0.40137134507933414</v>
      </c>
      <c r="P5" s="7">
        <f>Calcs!R7</f>
        <v>0.47605781713500306</v>
      </c>
      <c r="Q5" s="7">
        <f>Calcs!S7</f>
        <v>0.53282487625645336</v>
      </c>
      <c r="R5" s="7">
        <f>Calcs!T7</f>
        <v>0.58780166857069505</v>
      </c>
      <c r="S5" s="7">
        <f>Calcs!U7</f>
        <v>0.6410715690354073</v>
      </c>
      <c r="T5" s="7">
        <f>Calcs!V7</f>
        <v>0.69271285458110043</v>
      </c>
      <c r="U5" s="7">
        <f>Calcs!W7</f>
        <v>0.74279908789796378</v>
      </c>
      <c r="V5" s="7">
        <f>Calcs!X7</f>
        <v>0.8045454617108202</v>
      </c>
      <c r="W5" s="7">
        <f>Calcs!Y7</f>
        <v>0.86448684592783598</v>
      </c>
      <c r="X5" s="7">
        <f>Calcs!Z7</f>
        <v>0.92270124644552631</v>
      </c>
      <c r="Y5" s="7">
        <f>Calcs!AA7</f>
        <v>0.97926223810419977</v>
      </c>
      <c r="Z5" s="7">
        <f>Calcs!AB7</f>
        <v>1</v>
      </c>
      <c r="AA5" s="7">
        <f>Calcs!AC7</f>
        <v>1</v>
      </c>
      <c r="AB5" s="7">
        <f>Calcs!AD7</f>
        <v>1</v>
      </c>
      <c r="AC5" s="7">
        <f>Calcs!AE7</f>
        <v>1</v>
      </c>
      <c r="AD5" s="7">
        <f>Calcs!AF7</f>
        <v>1</v>
      </c>
      <c r="AE5" s="7">
        <f>Calcs!AG7</f>
        <v>1</v>
      </c>
    </row>
    <row r="6" spans="1:31">
      <c r="A6" t="s">
        <v>5</v>
      </c>
      <c r="B6" s="7">
        <f>Calcs!D8</f>
        <v>0</v>
      </c>
      <c r="C6" s="7">
        <f>Calcs!E8</f>
        <v>0</v>
      </c>
      <c r="D6" s="7">
        <f>Calcs!F8</f>
        <v>0</v>
      </c>
      <c r="E6" s="7">
        <f>Calcs!G8</f>
        <v>0</v>
      </c>
      <c r="F6" s="7">
        <f>Calcs!H8</f>
        <v>0</v>
      </c>
      <c r="G6" s="7">
        <f>Calcs!I8</f>
        <v>0</v>
      </c>
      <c r="H6" s="7">
        <f>Calcs!J8</f>
        <v>9.8064064411638355E-2</v>
      </c>
      <c r="I6" s="7">
        <f>Calcs!K8</f>
        <v>9.0506983007945005E-2</v>
      </c>
      <c r="J6" s="7">
        <f>Calcs!L8</f>
        <v>8.3483363297058327E-2</v>
      </c>
      <c r="K6" s="7">
        <f>Calcs!M8</f>
        <v>7.614907418508253E-2</v>
      </c>
      <c r="L6" s="7">
        <f>Calcs!N8</f>
        <v>0.16170277191321103</v>
      </c>
      <c r="M6" s="7">
        <f>Calcs!O8</f>
        <v>0.24432742263923077</v>
      </c>
      <c r="N6" s="7">
        <f>Calcs!P8</f>
        <v>0.32417091463675918</v>
      </c>
      <c r="O6" s="7">
        <f>Calcs!Q8</f>
        <v>0.40137134507933414</v>
      </c>
      <c r="P6" s="7">
        <f>Calcs!R8</f>
        <v>0.47605781713500306</v>
      </c>
      <c r="Q6" s="7">
        <f>Calcs!S8</f>
        <v>0.53282487625645336</v>
      </c>
      <c r="R6" s="7">
        <f>Calcs!T8</f>
        <v>0.58780166857069505</v>
      </c>
      <c r="S6" s="7">
        <f>Calcs!U8</f>
        <v>0.6410715690354073</v>
      </c>
      <c r="T6" s="7">
        <f>Calcs!V8</f>
        <v>0.69271285458110043</v>
      </c>
      <c r="U6" s="7">
        <f>Calcs!W8</f>
        <v>0.74279908789796378</v>
      </c>
      <c r="V6" s="7">
        <f>Calcs!X8</f>
        <v>0.8045454617108202</v>
      </c>
      <c r="W6" s="7">
        <f>Calcs!Y8</f>
        <v>0.86448684592783598</v>
      </c>
      <c r="X6" s="7">
        <f>Calcs!Z8</f>
        <v>0.92270124644552631</v>
      </c>
      <c r="Y6" s="7">
        <f>Calcs!AA8</f>
        <v>0.97926223810419977</v>
      </c>
      <c r="Z6" s="7">
        <f>Calcs!AB8</f>
        <v>1</v>
      </c>
      <c r="AA6" s="7">
        <f>Calcs!AC8</f>
        <v>1</v>
      </c>
      <c r="AB6" s="7">
        <f>Calcs!AD8</f>
        <v>1</v>
      </c>
      <c r="AC6" s="7">
        <f>Calcs!AE8</f>
        <v>1</v>
      </c>
      <c r="AD6" s="7">
        <f>Calcs!AF8</f>
        <v>1</v>
      </c>
      <c r="AE6" s="7">
        <f>Calcs!AG8</f>
        <v>1</v>
      </c>
    </row>
    <row r="7" spans="1:31">
      <c r="A7" t="s">
        <v>6</v>
      </c>
      <c r="B7" s="7">
        <f>Calcs!D9</f>
        <v>0</v>
      </c>
      <c r="C7" s="7">
        <f>Calcs!E9</f>
        <v>0</v>
      </c>
      <c r="D7" s="7">
        <f>Calcs!F9</f>
        <v>0</v>
      </c>
      <c r="E7" s="7">
        <f>Calcs!G9</f>
        <v>0</v>
      </c>
      <c r="F7" s="7">
        <f>Calcs!H9</f>
        <v>0</v>
      </c>
      <c r="G7" s="7">
        <f>Calcs!I9</f>
        <v>0</v>
      </c>
      <c r="H7" s="7">
        <f>Calcs!J9</f>
        <v>9.8064064411638355E-2</v>
      </c>
      <c r="I7" s="7">
        <f>Calcs!K9</f>
        <v>9.0506983007945005E-2</v>
      </c>
      <c r="J7" s="7">
        <f>Calcs!L9</f>
        <v>8.3483363297058327E-2</v>
      </c>
      <c r="K7" s="7">
        <f>Calcs!M9</f>
        <v>7.614907418508253E-2</v>
      </c>
      <c r="L7" s="7">
        <f>Calcs!N9</f>
        <v>0.16170277191321103</v>
      </c>
      <c r="M7" s="7">
        <f>Calcs!O9</f>
        <v>0.24432742263923077</v>
      </c>
      <c r="N7" s="7">
        <f>Calcs!P9</f>
        <v>0.32417091463675918</v>
      </c>
      <c r="O7" s="7">
        <f>Calcs!Q9</f>
        <v>0.40137134507933414</v>
      </c>
      <c r="P7" s="7">
        <f>Calcs!R9</f>
        <v>0.47605781713500306</v>
      </c>
      <c r="Q7" s="7">
        <f>Calcs!S9</f>
        <v>0.53282487625645336</v>
      </c>
      <c r="R7" s="7">
        <f>Calcs!T9</f>
        <v>0.58780166857069505</v>
      </c>
      <c r="S7" s="7">
        <f>Calcs!U9</f>
        <v>0.6410715690354073</v>
      </c>
      <c r="T7" s="7">
        <f>Calcs!V9</f>
        <v>0.69271285458110043</v>
      </c>
      <c r="U7" s="7">
        <f>Calcs!W9</f>
        <v>0.74279908789796378</v>
      </c>
      <c r="V7" s="7">
        <f>Calcs!X9</f>
        <v>0.8045454617108202</v>
      </c>
      <c r="W7" s="7">
        <f>Calcs!Y9</f>
        <v>0.86448684592783598</v>
      </c>
      <c r="X7" s="7">
        <f>Calcs!Z9</f>
        <v>0.92270124644552631</v>
      </c>
      <c r="Y7" s="7">
        <f>Calcs!AA9</f>
        <v>0.97926223810419977</v>
      </c>
      <c r="Z7" s="7">
        <f>Calcs!AB9</f>
        <v>1</v>
      </c>
      <c r="AA7" s="7">
        <f>Calcs!AC9</f>
        <v>1</v>
      </c>
      <c r="AB7" s="7">
        <f>Calcs!AD9</f>
        <v>1</v>
      </c>
      <c r="AC7" s="7">
        <f>Calcs!AE9</f>
        <v>1</v>
      </c>
      <c r="AD7" s="7">
        <f>Calcs!AF9</f>
        <v>1</v>
      </c>
      <c r="AE7" s="7">
        <f>Calcs!AG9</f>
        <v>1</v>
      </c>
    </row>
    <row r="8" spans="1:31">
      <c r="A8" t="s">
        <v>7</v>
      </c>
      <c r="B8" s="7">
        <f>Calcs!D10</f>
        <v>0</v>
      </c>
      <c r="C8" s="7">
        <f>Calcs!E10</f>
        <v>0</v>
      </c>
      <c r="D8" s="7">
        <f>Calcs!F10</f>
        <v>0</v>
      </c>
      <c r="E8" s="7">
        <f>Calcs!G10</f>
        <v>0</v>
      </c>
      <c r="F8" s="7">
        <f>Calcs!H10</f>
        <v>0</v>
      </c>
      <c r="G8" s="7">
        <f>Calcs!I10</f>
        <v>0</v>
      </c>
      <c r="H8" s="7">
        <f>Calcs!J10</f>
        <v>9.8064064411638355E-2</v>
      </c>
      <c r="I8" s="7">
        <f>Calcs!K10</f>
        <v>9.0506983007945005E-2</v>
      </c>
      <c r="J8" s="7">
        <f>Calcs!L10</f>
        <v>8.3483363297058327E-2</v>
      </c>
      <c r="K8" s="7">
        <f>Calcs!M10</f>
        <v>7.614907418508253E-2</v>
      </c>
      <c r="L8" s="7">
        <f>Calcs!N10</f>
        <v>0.16170277191321103</v>
      </c>
      <c r="M8" s="7">
        <f>Calcs!O10</f>
        <v>0.24432742263923077</v>
      </c>
      <c r="N8" s="7">
        <f>Calcs!P10</f>
        <v>0.32417091463675918</v>
      </c>
      <c r="O8" s="7">
        <f>Calcs!Q10</f>
        <v>0.40137134507933414</v>
      </c>
      <c r="P8" s="7">
        <f>Calcs!R10</f>
        <v>0.47605781713500306</v>
      </c>
      <c r="Q8" s="7">
        <f>Calcs!S10</f>
        <v>0.53282487625645336</v>
      </c>
      <c r="R8" s="7">
        <f>Calcs!T10</f>
        <v>0.58780166857069505</v>
      </c>
      <c r="S8" s="7">
        <f>Calcs!U10</f>
        <v>0.6410715690354073</v>
      </c>
      <c r="T8" s="7">
        <f>Calcs!V10</f>
        <v>0.69271285458110043</v>
      </c>
      <c r="U8" s="7">
        <f>Calcs!W10</f>
        <v>0.74279908789796378</v>
      </c>
      <c r="V8" s="7">
        <f>Calcs!X10</f>
        <v>0.8045454617108202</v>
      </c>
      <c r="W8" s="7">
        <f>Calcs!Y10</f>
        <v>0.86448684592783598</v>
      </c>
      <c r="X8" s="7">
        <f>Calcs!Z10</f>
        <v>0.92270124644552631</v>
      </c>
      <c r="Y8" s="7">
        <f>Calcs!AA10</f>
        <v>0.97926223810419977</v>
      </c>
      <c r="Z8" s="7">
        <f>Calcs!AB10</f>
        <v>1</v>
      </c>
      <c r="AA8" s="7">
        <f>Calcs!AC10</f>
        <v>1</v>
      </c>
      <c r="AB8" s="7">
        <f>Calcs!AD10</f>
        <v>1</v>
      </c>
      <c r="AC8" s="7">
        <f>Calcs!AE10</f>
        <v>1</v>
      </c>
      <c r="AD8" s="7">
        <f>Calcs!AF10</f>
        <v>1</v>
      </c>
      <c r="AE8" s="7">
        <f>Calcs!AG10</f>
        <v>1</v>
      </c>
    </row>
    <row r="9" spans="1:31">
      <c r="A9" t="s">
        <v>8</v>
      </c>
      <c r="B9" s="7">
        <f>Calcs!D11</f>
        <v>0</v>
      </c>
      <c r="C9" s="7">
        <f>Calcs!E11</f>
        <v>6.957039479710536E-3</v>
      </c>
      <c r="D9" s="7">
        <f>Calcs!F11</f>
        <v>6.957039479710536E-3</v>
      </c>
      <c r="E9" s="7">
        <f>Calcs!G11</f>
        <v>6.957039479710536E-3</v>
      </c>
      <c r="F9" s="7">
        <f>Calcs!H11</f>
        <v>6.957039479710536E-3</v>
      </c>
      <c r="G9" s="7">
        <f>Calcs!I11</f>
        <v>3.1708573784006606E-2</v>
      </c>
      <c r="H9" s="7">
        <f>Calcs!J11</f>
        <v>5.7205505175414527E-2</v>
      </c>
      <c r="I9" s="7">
        <f>Calcs!K11</f>
        <v>0.10745397087111841</v>
      </c>
      <c r="J9" s="7">
        <f>Calcs!L11</f>
        <v>0.2319570394797105</v>
      </c>
      <c r="K9" s="7">
        <f>Calcs!M11</f>
        <v>0.49011839333150131</v>
      </c>
      <c r="L9" s="7">
        <f>Calcs!N11</f>
        <v>0.61387606485298152</v>
      </c>
      <c r="M9" s="7">
        <f>Calcs!O11</f>
        <v>0.73763373637446183</v>
      </c>
      <c r="N9" s="7">
        <f>Calcs!P11</f>
        <v>0.86139140789594204</v>
      </c>
      <c r="O9" s="7">
        <f>Calcs!Q11</f>
        <v>1</v>
      </c>
      <c r="P9" s="7">
        <f>Calcs!R11</f>
        <v>1</v>
      </c>
      <c r="Q9" s="7">
        <f>Calcs!S11</f>
        <v>1</v>
      </c>
      <c r="R9" s="7">
        <f>Calcs!T11</f>
        <v>1</v>
      </c>
      <c r="S9" s="7">
        <f>Calcs!U11</f>
        <v>1</v>
      </c>
      <c r="T9" s="7">
        <f>Calcs!V11</f>
        <v>1</v>
      </c>
      <c r="U9" s="7">
        <f>Calcs!W11</f>
        <v>1</v>
      </c>
      <c r="V9" s="7">
        <f>Calcs!X11</f>
        <v>1</v>
      </c>
      <c r="W9" s="7">
        <f>Calcs!Y11</f>
        <v>1</v>
      </c>
      <c r="X9" s="7">
        <f>Calcs!Z11</f>
        <v>1</v>
      </c>
      <c r="Y9" s="7">
        <f>Calcs!AA11</f>
        <v>1</v>
      </c>
      <c r="Z9" s="7">
        <f>Calcs!AB11</f>
        <v>0.96689424223107712</v>
      </c>
      <c r="AA9" s="7">
        <f>Calcs!AC11</f>
        <v>0.967194329412564</v>
      </c>
      <c r="AB9" s="7">
        <f>Calcs!AD11</f>
        <v>0.96748642055566558</v>
      </c>
      <c r="AC9" s="7">
        <f>Calcs!AE11</f>
        <v>0.96777083104878181</v>
      </c>
      <c r="AD9" s="7">
        <f>Calcs!AF11</f>
        <v>0.96804785990903552</v>
      </c>
      <c r="AE9" s="7">
        <f>Calcs!AG11</f>
        <v>0.96831779083092218</v>
      </c>
    </row>
    <row r="10" spans="1:31">
      <c r="A10" t="s">
        <v>9</v>
      </c>
      <c r="B10" s="7">
        <f>Calcs!D12</f>
        <v>0</v>
      </c>
      <c r="C10" s="7">
        <f>Calcs!E12</f>
        <v>0</v>
      </c>
      <c r="D10" s="7">
        <f>Calcs!F12</f>
        <v>0</v>
      </c>
      <c r="E10" s="7">
        <f>Calcs!G12</f>
        <v>0</v>
      </c>
      <c r="F10" s="7">
        <f>Calcs!H12</f>
        <v>0</v>
      </c>
      <c r="G10" s="7">
        <f>Calcs!I12</f>
        <v>2.5000000000000022E-2</v>
      </c>
      <c r="H10" s="7">
        <f>Calcs!J12</f>
        <v>5.0000000000000044E-2</v>
      </c>
      <c r="I10" s="7">
        <f>Calcs!K12</f>
        <v>9.9999999999999978E-2</v>
      </c>
      <c r="J10" s="7">
        <f>Calcs!L12</f>
        <v>0.22499999999999998</v>
      </c>
      <c r="K10" s="7">
        <f>Calcs!M12</f>
        <v>0.48499999999999999</v>
      </c>
      <c r="L10" s="7">
        <f>Calcs!N12</f>
        <v>0.61</v>
      </c>
      <c r="M10" s="7">
        <f>Calcs!O12</f>
        <v>0.73499999999999999</v>
      </c>
      <c r="N10" s="7">
        <f>Calcs!P12</f>
        <v>0.86</v>
      </c>
      <c r="O10" s="7">
        <f>Calcs!Q12</f>
        <v>1</v>
      </c>
      <c r="P10" s="7">
        <f>Calcs!R12</f>
        <v>1</v>
      </c>
      <c r="Q10" s="7">
        <f>Calcs!S12</f>
        <v>1</v>
      </c>
      <c r="R10" s="7">
        <f>Calcs!T12</f>
        <v>1</v>
      </c>
      <c r="S10" s="7">
        <f>Calcs!U12</f>
        <v>1</v>
      </c>
      <c r="T10" s="7">
        <f>Calcs!V12</f>
        <v>1</v>
      </c>
      <c r="U10" s="7">
        <f>Calcs!W12</f>
        <v>1</v>
      </c>
      <c r="V10" s="7">
        <f>Calcs!X12</f>
        <v>1</v>
      </c>
      <c r="W10" s="7">
        <f>Calcs!Y12</f>
        <v>1</v>
      </c>
      <c r="X10" s="7">
        <f>Calcs!Z12</f>
        <v>1</v>
      </c>
      <c r="Y10" s="7">
        <f>Calcs!AA12</f>
        <v>1</v>
      </c>
      <c r="Z10" s="7">
        <f>Calcs!AB12</f>
        <v>0.96689424223107712</v>
      </c>
      <c r="AA10" s="7">
        <f>Calcs!AC12</f>
        <v>0.967194329412564</v>
      </c>
      <c r="AB10" s="7">
        <f>Calcs!AD12</f>
        <v>0.96748642055566558</v>
      </c>
      <c r="AC10" s="7">
        <f>Calcs!AE12</f>
        <v>0.96777083104878181</v>
      </c>
      <c r="AD10" s="7">
        <f>Calcs!AF12</f>
        <v>0.96804785990903552</v>
      </c>
      <c r="AE10" s="7">
        <f>Calcs!AG12</f>
        <v>0.96831779083092218</v>
      </c>
    </row>
    <row r="11" spans="1:31">
      <c r="A11" t="s">
        <v>10</v>
      </c>
      <c r="B11" s="7">
        <f>Calcs!D13</f>
        <v>0</v>
      </c>
      <c r="C11" s="7">
        <f>Calcs!E13</f>
        <v>6.8786093204405027E-2</v>
      </c>
      <c r="D11" s="7">
        <f>Calcs!F13</f>
        <v>6.8786093204405027E-2</v>
      </c>
      <c r="E11" s="7">
        <f>Calcs!G13</f>
        <v>6.8786093204405027E-2</v>
      </c>
      <c r="F11" s="7">
        <f>Calcs!H13</f>
        <v>6.8786093204405027E-2</v>
      </c>
      <c r="G11" s="7">
        <f>Calcs!I13</f>
        <v>9.1329447018533433E-2</v>
      </c>
      <c r="H11" s="7">
        <f>Calcs!J13</f>
        <v>0.12124273939027669</v>
      </c>
      <c r="I11" s="7">
        <f>Calcs!K13</f>
        <v>0.17369938557614822</v>
      </c>
      <c r="J11" s="7">
        <f>Calcs!L13</f>
        <v>0.29378609320440502</v>
      </c>
      <c r="K11" s="7">
        <f>Calcs!M13</f>
        <v>0.53560691142895511</v>
      </c>
      <c r="L11" s="7">
        <f>Calcs!N13</f>
        <v>0.6483236804995971</v>
      </c>
      <c r="M11" s="7">
        <f>Calcs!O13</f>
        <v>0.76104044957023909</v>
      </c>
      <c r="N11" s="7">
        <f>Calcs!P13</f>
        <v>0.87375721864088096</v>
      </c>
      <c r="O11" s="7">
        <f>Calcs!Q13</f>
        <v>1</v>
      </c>
      <c r="P11" s="7">
        <f>Calcs!R13</f>
        <v>1</v>
      </c>
      <c r="Q11" s="7">
        <f>Calcs!S13</f>
        <v>1</v>
      </c>
      <c r="R11" s="7">
        <f>Calcs!T13</f>
        <v>1</v>
      </c>
      <c r="S11" s="7">
        <f>Calcs!U13</f>
        <v>1</v>
      </c>
      <c r="T11" s="7">
        <f>Calcs!V13</f>
        <v>1</v>
      </c>
      <c r="U11" s="7">
        <f>Calcs!W13</f>
        <v>1</v>
      </c>
      <c r="V11" s="7">
        <f>Calcs!X13</f>
        <v>1</v>
      </c>
      <c r="W11" s="7">
        <f>Calcs!Y13</f>
        <v>1</v>
      </c>
      <c r="X11" s="7">
        <f>Calcs!Z13</f>
        <v>1</v>
      </c>
      <c r="Y11" s="7">
        <f>Calcs!AA13</f>
        <v>1</v>
      </c>
      <c r="Z11" s="7">
        <f>Calcs!AB13</f>
        <v>0.96689424223107712</v>
      </c>
      <c r="AA11" s="7">
        <f>Calcs!AC13</f>
        <v>0.967194329412564</v>
      </c>
      <c r="AB11" s="7">
        <f>Calcs!AD13</f>
        <v>0.96748642055566558</v>
      </c>
      <c r="AC11" s="7">
        <f>Calcs!AE13</f>
        <v>0.96777083104878181</v>
      </c>
      <c r="AD11" s="7">
        <f>Calcs!AF13</f>
        <v>0.96804785990903552</v>
      </c>
      <c r="AE11" s="7">
        <f>Calcs!AG13</f>
        <v>0.96831779083092218</v>
      </c>
    </row>
    <row r="12" spans="1:31">
      <c r="A12" t="s">
        <v>11</v>
      </c>
      <c r="B12" s="7">
        <f>Calcs!D14</f>
        <v>0</v>
      </c>
      <c r="C12" s="7">
        <f>Calcs!E14</f>
        <v>0</v>
      </c>
      <c r="D12" s="7">
        <f>Calcs!F14</f>
        <v>0</v>
      </c>
      <c r="E12" s="7">
        <f>Calcs!G14</f>
        <v>0</v>
      </c>
      <c r="F12" s="7">
        <f>Calcs!H14</f>
        <v>0</v>
      </c>
      <c r="G12" s="7">
        <f>Calcs!I14</f>
        <v>0</v>
      </c>
      <c r="H12" s="7">
        <f>Calcs!J14</f>
        <v>9.8064064411638355E-2</v>
      </c>
      <c r="I12" s="7">
        <f>Calcs!K14</f>
        <v>9.0506983007945005E-2</v>
      </c>
      <c r="J12" s="7">
        <f>Calcs!L14</f>
        <v>8.3483363297058327E-2</v>
      </c>
      <c r="K12" s="7">
        <f>Calcs!M14</f>
        <v>7.614907418508253E-2</v>
      </c>
      <c r="L12" s="7">
        <f>Calcs!N14</f>
        <v>0.16170277191321103</v>
      </c>
      <c r="M12" s="7">
        <f>Calcs!O14</f>
        <v>0.24432742263923077</v>
      </c>
      <c r="N12" s="7">
        <f>Calcs!P14</f>
        <v>0.32417091463675918</v>
      </c>
      <c r="O12" s="7">
        <f>Calcs!Q14</f>
        <v>0.40137134507933414</v>
      </c>
      <c r="P12" s="7">
        <f>Calcs!R14</f>
        <v>0.47605781713500306</v>
      </c>
      <c r="Q12" s="7">
        <f>Calcs!S14</f>
        <v>0.53282487625645336</v>
      </c>
      <c r="R12" s="7">
        <f>Calcs!T14</f>
        <v>0.58780166857069505</v>
      </c>
      <c r="S12" s="7">
        <f>Calcs!U14</f>
        <v>0.6410715690354073</v>
      </c>
      <c r="T12" s="7">
        <f>Calcs!V14</f>
        <v>0.69271285458110043</v>
      </c>
      <c r="U12" s="7">
        <f>Calcs!W14</f>
        <v>0.74279908789796378</v>
      </c>
      <c r="V12" s="7">
        <f>Calcs!X14</f>
        <v>0.8045454617108202</v>
      </c>
      <c r="W12" s="7">
        <f>Calcs!Y14</f>
        <v>0.86448684592783598</v>
      </c>
      <c r="X12" s="7">
        <f>Calcs!Z14</f>
        <v>0.92270124644552631</v>
      </c>
      <c r="Y12" s="7">
        <f>Calcs!AA14</f>
        <v>0.97926223810419977</v>
      </c>
      <c r="Z12" s="7">
        <f>Calcs!AB14</f>
        <v>1</v>
      </c>
      <c r="AA12" s="7">
        <f>Calcs!AC14</f>
        <v>1</v>
      </c>
      <c r="AB12" s="7">
        <f>Calcs!AD14</f>
        <v>1</v>
      </c>
      <c r="AC12" s="7">
        <f>Calcs!AE14</f>
        <v>1</v>
      </c>
      <c r="AD12" s="7">
        <f>Calcs!AF14</f>
        <v>1</v>
      </c>
      <c r="AE12" s="7">
        <f>Calcs!AG14</f>
        <v>1</v>
      </c>
    </row>
    <row r="13" spans="1:31">
      <c r="A13" t="s">
        <v>12</v>
      </c>
      <c r="B13" s="7">
        <f>Calcs!D15</f>
        <v>0</v>
      </c>
      <c r="C13" s="7">
        <f>Calcs!E15</f>
        <v>0</v>
      </c>
      <c r="D13" s="7">
        <f>Calcs!F15</f>
        <v>0</v>
      </c>
      <c r="E13" s="7">
        <f>Calcs!G15</f>
        <v>0</v>
      </c>
      <c r="F13" s="7">
        <f>Calcs!H15</f>
        <v>0</v>
      </c>
      <c r="G13" s="7">
        <f>Calcs!I15</f>
        <v>2.5000000000000022E-2</v>
      </c>
      <c r="H13" s="7">
        <f>Calcs!J15</f>
        <v>5.0000000000000044E-2</v>
      </c>
      <c r="I13" s="7">
        <f>Calcs!K15</f>
        <v>9.9999999999999978E-2</v>
      </c>
      <c r="J13" s="7">
        <f>Calcs!L15</f>
        <v>0.22499999999999998</v>
      </c>
      <c r="K13" s="7">
        <f>Calcs!M15</f>
        <v>0.48499999999999999</v>
      </c>
      <c r="L13" s="7">
        <f>Calcs!N15</f>
        <v>0.61</v>
      </c>
      <c r="M13" s="7">
        <f>Calcs!O15</f>
        <v>0.73499999999999999</v>
      </c>
      <c r="N13" s="7">
        <f>Calcs!P15</f>
        <v>0.86</v>
      </c>
      <c r="O13" s="7">
        <f>Calcs!Q15</f>
        <v>1</v>
      </c>
      <c r="P13" s="7">
        <f>Calcs!R15</f>
        <v>1</v>
      </c>
      <c r="Q13" s="7">
        <f>Calcs!S15</f>
        <v>1</v>
      </c>
      <c r="R13" s="7">
        <f>Calcs!T15</f>
        <v>1</v>
      </c>
      <c r="S13" s="7">
        <f>Calcs!U15</f>
        <v>1</v>
      </c>
      <c r="T13" s="7">
        <f>Calcs!V15</f>
        <v>1</v>
      </c>
      <c r="U13" s="7">
        <f>Calcs!W15</f>
        <v>1</v>
      </c>
      <c r="V13" s="7">
        <f>Calcs!X15</f>
        <v>1</v>
      </c>
      <c r="W13" s="7">
        <f>Calcs!Y15</f>
        <v>1</v>
      </c>
      <c r="X13" s="7">
        <f>Calcs!Z15</f>
        <v>1</v>
      </c>
      <c r="Y13" s="7">
        <f>Calcs!AA15</f>
        <v>1</v>
      </c>
      <c r="Z13" s="7">
        <f>Calcs!AB15</f>
        <v>0.96689424223107712</v>
      </c>
      <c r="AA13" s="7">
        <f>Calcs!AC15</f>
        <v>0.967194329412564</v>
      </c>
      <c r="AB13" s="7">
        <f>Calcs!AD15</f>
        <v>0.96748642055566558</v>
      </c>
      <c r="AC13" s="7">
        <f>Calcs!AE15</f>
        <v>0.96777083104878181</v>
      </c>
      <c r="AD13" s="7">
        <f>Calcs!AF15</f>
        <v>0.96804785990903552</v>
      </c>
      <c r="AE13" s="7">
        <f>Calcs!AG15</f>
        <v>0.96831779083092218</v>
      </c>
    </row>
    <row r="14" spans="1:31">
      <c r="A14" t="s">
        <v>13</v>
      </c>
      <c r="B14" s="7">
        <f>Calcs!D16</f>
        <v>0</v>
      </c>
      <c r="C14" s="7">
        <f>Calcs!E16</f>
        <v>0</v>
      </c>
      <c r="D14" s="7">
        <f>Calcs!F16</f>
        <v>0</v>
      </c>
      <c r="E14" s="7">
        <f>Calcs!G16</f>
        <v>0</v>
      </c>
      <c r="F14" s="7">
        <f>Calcs!H16</f>
        <v>0</v>
      </c>
      <c r="G14" s="7">
        <f>Calcs!I16</f>
        <v>2.5000000000000022E-2</v>
      </c>
      <c r="H14" s="7">
        <f>Calcs!J16</f>
        <v>5.0000000000000044E-2</v>
      </c>
      <c r="I14" s="7">
        <f>Calcs!K16</f>
        <v>9.9999999999999978E-2</v>
      </c>
      <c r="J14" s="7">
        <f>Calcs!L16</f>
        <v>0.22499999999999998</v>
      </c>
      <c r="K14" s="7">
        <f>Calcs!M16</f>
        <v>0.48499999999999999</v>
      </c>
      <c r="L14" s="7">
        <f>Calcs!N16</f>
        <v>0.61</v>
      </c>
      <c r="M14" s="7">
        <f>Calcs!O16</f>
        <v>0.73499999999999999</v>
      </c>
      <c r="N14" s="7">
        <f>Calcs!P16</f>
        <v>0.86</v>
      </c>
      <c r="O14" s="7">
        <f>Calcs!Q16</f>
        <v>1</v>
      </c>
      <c r="P14" s="7">
        <f>Calcs!R16</f>
        <v>1</v>
      </c>
      <c r="Q14" s="7">
        <f>Calcs!S16</f>
        <v>1</v>
      </c>
      <c r="R14" s="7">
        <f>Calcs!T16</f>
        <v>1</v>
      </c>
      <c r="S14" s="7">
        <f>Calcs!U16</f>
        <v>1</v>
      </c>
      <c r="T14" s="7">
        <f>Calcs!V16</f>
        <v>1</v>
      </c>
      <c r="U14" s="7">
        <f>Calcs!W16</f>
        <v>1</v>
      </c>
      <c r="V14" s="7">
        <f>Calcs!X16</f>
        <v>1</v>
      </c>
      <c r="W14" s="7">
        <f>Calcs!Y16</f>
        <v>1</v>
      </c>
      <c r="X14" s="7">
        <f>Calcs!Z16</f>
        <v>1</v>
      </c>
      <c r="Y14" s="7">
        <f>Calcs!AA16</f>
        <v>1</v>
      </c>
      <c r="Z14" s="7">
        <f>Calcs!AB16</f>
        <v>0.96689424223107712</v>
      </c>
      <c r="AA14" s="7">
        <f>Calcs!AC16</f>
        <v>0.967194329412564</v>
      </c>
      <c r="AB14" s="7">
        <f>Calcs!AD16</f>
        <v>0.96748642055566558</v>
      </c>
      <c r="AC14" s="7">
        <f>Calcs!AE16</f>
        <v>0.96777083104878181</v>
      </c>
      <c r="AD14" s="7">
        <f>Calcs!AF16</f>
        <v>0.96804785990903552</v>
      </c>
      <c r="AE14" s="7">
        <f>Calcs!AG16</f>
        <v>0.96831779083092218</v>
      </c>
    </row>
    <row r="15" spans="1:31">
      <c r="A15" t="s">
        <v>14</v>
      </c>
      <c r="B15" s="7">
        <f>Calcs!D17</f>
        <v>0</v>
      </c>
      <c r="C15" s="7">
        <f>Calcs!E17</f>
        <v>0</v>
      </c>
      <c r="D15" s="7">
        <f>Calcs!F17</f>
        <v>0</v>
      </c>
      <c r="E15" s="7">
        <f>Calcs!G17</f>
        <v>0</v>
      </c>
      <c r="F15" s="7">
        <f>Calcs!H17</f>
        <v>0</v>
      </c>
      <c r="G15" s="7">
        <f>Calcs!I17</f>
        <v>2.5000000000000022E-2</v>
      </c>
      <c r="H15" s="7">
        <f>Calcs!J17</f>
        <v>5.0000000000000044E-2</v>
      </c>
      <c r="I15" s="7">
        <f>Calcs!K17</f>
        <v>9.9999999999999978E-2</v>
      </c>
      <c r="J15" s="7">
        <f>Calcs!L17</f>
        <v>0.22499999999999998</v>
      </c>
      <c r="K15" s="7">
        <f>Calcs!M17</f>
        <v>0.48499999999999999</v>
      </c>
      <c r="L15" s="7">
        <f>Calcs!N17</f>
        <v>0.61</v>
      </c>
      <c r="M15" s="7">
        <f>Calcs!O17</f>
        <v>0.73499999999999999</v>
      </c>
      <c r="N15" s="7">
        <f>Calcs!P17</f>
        <v>0.86</v>
      </c>
      <c r="O15" s="7">
        <f>Calcs!Q17</f>
        <v>1</v>
      </c>
      <c r="P15" s="7">
        <f>Calcs!R17</f>
        <v>1</v>
      </c>
      <c r="Q15" s="7">
        <f>Calcs!S17</f>
        <v>1</v>
      </c>
      <c r="R15" s="7">
        <f>Calcs!T17</f>
        <v>1</v>
      </c>
      <c r="S15" s="7">
        <f>Calcs!U17</f>
        <v>1</v>
      </c>
      <c r="T15" s="7">
        <f>Calcs!V17</f>
        <v>1</v>
      </c>
      <c r="U15" s="7">
        <f>Calcs!W17</f>
        <v>1</v>
      </c>
      <c r="V15" s="7">
        <f>Calcs!X17</f>
        <v>1</v>
      </c>
      <c r="W15" s="7">
        <f>Calcs!Y17</f>
        <v>1</v>
      </c>
      <c r="X15" s="7">
        <f>Calcs!Z17</f>
        <v>1</v>
      </c>
      <c r="Y15" s="7">
        <f>Calcs!AA17</f>
        <v>1</v>
      </c>
      <c r="Z15" s="7">
        <f>Calcs!AB17</f>
        <v>0.96689424223107712</v>
      </c>
      <c r="AA15" s="7">
        <f>Calcs!AC17</f>
        <v>0.967194329412564</v>
      </c>
      <c r="AB15" s="7">
        <f>Calcs!AD17</f>
        <v>0.96748642055566558</v>
      </c>
      <c r="AC15" s="7">
        <f>Calcs!AE17</f>
        <v>0.96777083104878181</v>
      </c>
      <c r="AD15" s="7">
        <f>Calcs!AF17</f>
        <v>0.96804785990903552</v>
      </c>
      <c r="AE15" s="7">
        <f>Calcs!AG17</f>
        <v>0.96831779083092218</v>
      </c>
    </row>
    <row r="16" spans="1:31">
      <c r="A16" t="s">
        <v>15</v>
      </c>
      <c r="B16" s="7">
        <f>Calcs!D18</f>
        <v>0</v>
      </c>
      <c r="C16" s="7">
        <f>Calcs!E18</f>
        <v>0</v>
      </c>
      <c r="D16" s="7">
        <f>Calcs!F18</f>
        <v>0</v>
      </c>
      <c r="E16" s="7">
        <f>Calcs!G18</f>
        <v>0</v>
      </c>
      <c r="F16" s="7">
        <f>Calcs!H18</f>
        <v>0</v>
      </c>
      <c r="G16" s="7">
        <f>Calcs!I18</f>
        <v>2.5000000000000022E-2</v>
      </c>
      <c r="H16" s="7">
        <f>Calcs!J18</f>
        <v>5.0000000000000044E-2</v>
      </c>
      <c r="I16" s="7">
        <f>Calcs!K18</f>
        <v>9.9999999999999978E-2</v>
      </c>
      <c r="J16" s="7">
        <f>Calcs!L18</f>
        <v>0.22499999999999998</v>
      </c>
      <c r="K16" s="7">
        <f>Calcs!M18</f>
        <v>0.48499999999999999</v>
      </c>
      <c r="L16" s="7">
        <f>Calcs!N18</f>
        <v>0.61</v>
      </c>
      <c r="M16" s="7">
        <f>Calcs!O18</f>
        <v>0.73499999999999999</v>
      </c>
      <c r="N16" s="7">
        <f>Calcs!P18</f>
        <v>0.86</v>
      </c>
      <c r="O16" s="7">
        <f>Calcs!Q18</f>
        <v>1</v>
      </c>
      <c r="P16" s="7">
        <f>Calcs!R18</f>
        <v>1</v>
      </c>
      <c r="Q16" s="7">
        <f>Calcs!S18</f>
        <v>1</v>
      </c>
      <c r="R16" s="7">
        <f>Calcs!T18</f>
        <v>1</v>
      </c>
      <c r="S16" s="7">
        <f>Calcs!U18</f>
        <v>1</v>
      </c>
      <c r="T16" s="7">
        <f>Calcs!V18</f>
        <v>1</v>
      </c>
      <c r="U16" s="7">
        <f>Calcs!W18</f>
        <v>1</v>
      </c>
      <c r="V16" s="7">
        <f>Calcs!X18</f>
        <v>1</v>
      </c>
      <c r="W16" s="7">
        <f>Calcs!Y18</f>
        <v>1</v>
      </c>
      <c r="X16" s="7">
        <f>Calcs!Z18</f>
        <v>1</v>
      </c>
      <c r="Y16" s="7">
        <f>Calcs!AA18</f>
        <v>1</v>
      </c>
      <c r="Z16" s="7">
        <f>Calcs!AB18</f>
        <v>0.96689424223107712</v>
      </c>
      <c r="AA16" s="7">
        <f>Calcs!AC18</f>
        <v>0.967194329412564</v>
      </c>
      <c r="AB16" s="7">
        <f>Calcs!AD18</f>
        <v>0.96748642055566558</v>
      </c>
      <c r="AC16" s="7">
        <f>Calcs!AE18</f>
        <v>0.96777083104878181</v>
      </c>
      <c r="AD16" s="7">
        <f>Calcs!AF18</f>
        <v>0.96804785990903552</v>
      </c>
      <c r="AE16" s="7">
        <f>Calcs!AG18</f>
        <v>0.96831779083092218</v>
      </c>
    </row>
    <row r="17" spans="1:31">
      <c r="A17" t="s">
        <v>16</v>
      </c>
      <c r="B17" s="7">
        <f>Calcs!D19</f>
        <v>0</v>
      </c>
      <c r="C17" s="7">
        <f>Calcs!E19</f>
        <v>0</v>
      </c>
      <c r="D17" s="7">
        <f>Calcs!F19</f>
        <v>0</v>
      </c>
      <c r="E17" s="7">
        <f>Calcs!G19</f>
        <v>0</v>
      </c>
      <c r="F17" s="7">
        <f>Calcs!H19</f>
        <v>0</v>
      </c>
      <c r="G17" s="7">
        <f>Calcs!I19</f>
        <v>0</v>
      </c>
      <c r="H17" s="7">
        <f>Calcs!J19</f>
        <v>9.8064064411638355E-2</v>
      </c>
      <c r="I17" s="7">
        <f>Calcs!K19</f>
        <v>9.0506983007945005E-2</v>
      </c>
      <c r="J17" s="7">
        <f>Calcs!L19</f>
        <v>8.3483363297058327E-2</v>
      </c>
      <c r="K17" s="7">
        <f>Calcs!M19</f>
        <v>7.614907418508253E-2</v>
      </c>
      <c r="L17" s="7">
        <f>Calcs!N19</f>
        <v>0.16170277191321103</v>
      </c>
      <c r="M17" s="7">
        <f>Calcs!O19</f>
        <v>0.24432742263923077</v>
      </c>
      <c r="N17" s="7">
        <f>Calcs!P19</f>
        <v>0.32417091463675918</v>
      </c>
      <c r="O17" s="7">
        <f>Calcs!Q19</f>
        <v>0.40137134507933414</v>
      </c>
      <c r="P17" s="7">
        <f>Calcs!R19</f>
        <v>0.47605781713500306</v>
      </c>
      <c r="Q17" s="7">
        <f>Calcs!S19</f>
        <v>0.53282487625645336</v>
      </c>
      <c r="R17" s="7">
        <f>Calcs!T19</f>
        <v>0.58780166857069505</v>
      </c>
      <c r="S17" s="7">
        <f>Calcs!U19</f>
        <v>0.6410715690354073</v>
      </c>
      <c r="T17" s="7">
        <f>Calcs!V19</f>
        <v>0.69271285458110043</v>
      </c>
      <c r="U17" s="7">
        <f>Calcs!W19</f>
        <v>0.74279908789796378</v>
      </c>
      <c r="V17" s="7">
        <f>Calcs!X19</f>
        <v>0.8045454617108202</v>
      </c>
      <c r="W17" s="7">
        <f>Calcs!Y19</f>
        <v>0.86448684592783598</v>
      </c>
      <c r="X17" s="7">
        <f>Calcs!Z19</f>
        <v>0.92270124644552631</v>
      </c>
      <c r="Y17" s="7">
        <f>Calcs!AA19</f>
        <v>0.97926223810419977</v>
      </c>
      <c r="Z17" s="7">
        <f>Calcs!AB19</f>
        <v>1</v>
      </c>
      <c r="AA17" s="7">
        <f>Calcs!AC19</f>
        <v>1</v>
      </c>
      <c r="AB17" s="7">
        <f>Calcs!AD19</f>
        <v>1</v>
      </c>
      <c r="AC17" s="7">
        <f>Calcs!AE19</f>
        <v>1</v>
      </c>
      <c r="AD17" s="7">
        <f>Calcs!AF19</f>
        <v>1</v>
      </c>
      <c r="AE17" s="7">
        <f>Calcs!AG19</f>
        <v>1</v>
      </c>
    </row>
    <row r="18" spans="1:31">
      <c r="A18" t="s">
        <v>17</v>
      </c>
      <c r="B18" s="7">
        <f>Calcs!D20</f>
        <v>0</v>
      </c>
      <c r="C18" s="7">
        <f>Calcs!E20</f>
        <v>0</v>
      </c>
      <c r="D18" s="7">
        <f>Calcs!F20</f>
        <v>0</v>
      </c>
      <c r="E18" s="7">
        <f>Calcs!G20</f>
        <v>0</v>
      </c>
      <c r="F18" s="7">
        <f>Calcs!H20</f>
        <v>0</v>
      </c>
      <c r="G18" s="7">
        <f>Calcs!I20</f>
        <v>0</v>
      </c>
      <c r="H18" s="7">
        <f>Calcs!J20</f>
        <v>9.8064064411638355E-2</v>
      </c>
      <c r="I18" s="7">
        <f>Calcs!K20</f>
        <v>9.0506983007945005E-2</v>
      </c>
      <c r="J18" s="7">
        <f>Calcs!L20</f>
        <v>8.3483363297058327E-2</v>
      </c>
      <c r="K18" s="7">
        <f>Calcs!M20</f>
        <v>7.614907418508253E-2</v>
      </c>
      <c r="L18" s="7">
        <f>Calcs!N20</f>
        <v>0.16170277191321103</v>
      </c>
      <c r="M18" s="7">
        <f>Calcs!O20</f>
        <v>0.24432742263923077</v>
      </c>
      <c r="N18" s="7">
        <f>Calcs!P20</f>
        <v>0.32417091463675918</v>
      </c>
      <c r="O18" s="7">
        <f>Calcs!Q20</f>
        <v>0.40137134507933414</v>
      </c>
      <c r="P18" s="7">
        <f>Calcs!R20</f>
        <v>0.47605781713500306</v>
      </c>
      <c r="Q18" s="7">
        <f>Calcs!S20</f>
        <v>0.53282487625645336</v>
      </c>
      <c r="R18" s="7">
        <f>Calcs!T20</f>
        <v>0.58780166857069505</v>
      </c>
      <c r="S18" s="7">
        <f>Calcs!U20</f>
        <v>0.6410715690354073</v>
      </c>
      <c r="T18" s="7">
        <f>Calcs!V20</f>
        <v>0.69271285458110043</v>
      </c>
      <c r="U18" s="7">
        <f>Calcs!W20</f>
        <v>0.74279908789796378</v>
      </c>
      <c r="V18" s="7">
        <f>Calcs!X20</f>
        <v>0.8045454617108202</v>
      </c>
      <c r="W18" s="7">
        <f>Calcs!Y20</f>
        <v>0.86448684592783598</v>
      </c>
      <c r="X18" s="7">
        <f>Calcs!Z20</f>
        <v>0.92270124644552631</v>
      </c>
      <c r="Y18" s="7">
        <f>Calcs!AA20</f>
        <v>0.97926223810419977</v>
      </c>
      <c r="Z18" s="7">
        <f>Calcs!AB20</f>
        <v>1</v>
      </c>
      <c r="AA18" s="7">
        <f>Calcs!AC20</f>
        <v>1</v>
      </c>
      <c r="AB18" s="7">
        <f>Calcs!AD20</f>
        <v>1</v>
      </c>
      <c r="AC18" s="7">
        <f>Calcs!AE20</f>
        <v>1</v>
      </c>
      <c r="AD18" s="7">
        <f>Calcs!AF20</f>
        <v>1</v>
      </c>
      <c r="AE18" s="7">
        <f>Calcs!AG20</f>
        <v>1</v>
      </c>
    </row>
    <row r="19" spans="1:31">
      <c r="A19" t="s">
        <v>18</v>
      </c>
      <c r="B19" s="7">
        <f>Calcs!D21</f>
        <v>0</v>
      </c>
      <c r="C19" s="7">
        <f>Calcs!E21</f>
        <v>0</v>
      </c>
      <c r="D19" s="7">
        <f>Calcs!F21</f>
        <v>0</v>
      </c>
      <c r="E19" s="7">
        <f>Calcs!G21</f>
        <v>0</v>
      </c>
      <c r="F19" s="7">
        <f>Calcs!H21</f>
        <v>0</v>
      </c>
      <c r="G19" s="7">
        <f>Calcs!I21</f>
        <v>0</v>
      </c>
      <c r="H19" s="7">
        <f>Calcs!J21</f>
        <v>9.8064064411638355E-2</v>
      </c>
      <c r="I19" s="7">
        <f>Calcs!K21</f>
        <v>9.0506983007945005E-2</v>
      </c>
      <c r="J19" s="7">
        <f>Calcs!L21</f>
        <v>8.3483363297058327E-2</v>
      </c>
      <c r="K19" s="7">
        <f>Calcs!M21</f>
        <v>7.614907418508253E-2</v>
      </c>
      <c r="L19" s="7">
        <f>Calcs!N21</f>
        <v>0.16170277191321103</v>
      </c>
      <c r="M19" s="7">
        <f>Calcs!O21</f>
        <v>0.24432742263923077</v>
      </c>
      <c r="N19" s="7">
        <f>Calcs!P21</f>
        <v>0.32417091463675918</v>
      </c>
      <c r="O19" s="7">
        <f>Calcs!Q21</f>
        <v>0.40137134507933414</v>
      </c>
      <c r="P19" s="7">
        <f>Calcs!R21</f>
        <v>0.47605781713500306</v>
      </c>
      <c r="Q19" s="7">
        <f>Calcs!S21</f>
        <v>0.53282487625645336</v>
      </c>
      <c r="R19" s="7">
        <f>Calcs!T21</f>
        <v>0.58780166857069505</v>
      </c>
      <c r="S19" s="7">
        <f>Calcs!U21</f>
        <v>0.6410715690354073</v>
      </c>
      <c r="T19" s="7">
        <f>Calcs!V21</f>
        <v>0.69271285458110043</v>
      </c>
      <c r="U19" s="7">
        <f>Calcs!W21</f>
        <v>0.74279908789796378</v>
      </c>
      <c r="V19" s="7">
        <f>Calcs!X21</f>
        <v>0.8045454617108202</v>
      </c>
      <c r="W19" s="7">
        <f>Calcs!Y21</f>
        <v>0.86448684592783598</v>
      </c>
      <c r="X19" s="7">
        <f>Calcs!Z21</f>
        <v>0.92270124644552631</v>
      </c>
      <c r="Y19" s="7">
        <f>Calcs!AA21</f>
        <v>0.97926223810419977</v>
      </c>
      <c r="Z19" s="7">
        <f>Calcs!AB21</f>
        <v>1</v>
      </c>
      <c r="AA19" s="7">
        <f>Calcs!AC21</f>
        <v>1</v>
      </c>
      <c r="AB19" s="7">
        <f>Calcs!AD21</f>
        <v>1</v>
      </c>
      <c r="AC19" s="7">
        <f>Calcs!AE21</f>
        <v>1</v>
      </c>
      <c r="AD19" s="7">
        <f>Calcs!AF21</f>
        <v>1</v>
      </c>
      <c r="AE19" s="7">
        <f>Calcs!AG21</f>
        <v>1</v>
      </c>
    </row>
    <row r="20" spans="1:31">
      <c r="A20" t="s">
        <v>19</v>
      </c>
      <c r="B20" s="7">
        <f>Calcs!D22</f>
        <v>0</v>
      </c>
      <c r="C20" s="7">
        <f>Calcs!E22</f>
        <v>0</v>
      </c>
      <c r="D20" s="7">
        <f>Calcs!F22</f>
        <v>0</v>
      </c>
      <c r="E20" s="7">
        <f>Calcs!G22</f>
        <v>0</v>
      </c>
      <c r="F20" s="7">
        <f>Calcs!H22</f>
        <v>0</v>
      </c>
      <c r="G20" s="7">
        <f>Calcs!I22</f>
        <v>0</v>
      </c>
      <c r="H20" s="7">
        <f>Calcs!J22</f>
        <v>9.8064064411638355E-2</v>
      </c>
      <c r="I20" s="7">
        <f>Calcs!K22</f>
        <v>9.0506983007945005E-2</v>
      </c>
      <c r="J20" s="7">
        <f>Calcs!L22</f>
        <v>8.3483363297058327E-2</v>
      </c>
      <c r="K20" s="7">
        <f>Calcs!M22</f>
        <v>7.614907418508253E-2</v>
      </c>
      <c r="L20" s="7">
        <f>Calcs!N22</f>
        <v>0.16170277191321103</v>
      </c>
      <c r="M20" s="7">
        <f>Calcs!O22</f>
        <v>0.24432742263923077</v>
      </c>
      <c r="N20" s="7">
        <f>Calcs!P22</f>
        <v>0.32417091463675918</v>
      </c>
      <c r="O20" s="7">
        <f>Calcs!Q22</f>
        <v>0.40137134507933414</v>
      </c>
      <c r="P20" s="7">
        <f>Calcs!R22</f>
        <v>0.47605781713500306</v>
      </c>
      <c r="Q20" s="7">
        <f>Calcs!S22</f>
        <v>0.53282487625645336</v>
      </c>
      <c r="R20" s="7">
        <f>Calcs!T22</f>
        <v>0.58780166857069505</v>
      </c>
      <c r="S20" s="7">
        <f>Calcs!U22</f>
        <v>0.6410715690354073</v>
      </c>
      <c r="T20" s="7">
        <f>Calcs!V22</f>
        <v>0.69271285458110043</v>
      </c>
      <c r="U20" s="7">
        <f>Calcs!W22</f>
        <v>0.74279908789796378</v>
      </c>
      <c r="V20" s="7">
        <f>Calcs!X22</f>
        <v>0.8045454617108202</v>
      </c>
      <c r="W20" s="7">
        <f>Calcs!Y22</f>
        <v>0.86448684592783598</v>
      </c>
      <c r="X20" s="7">
        <f>Calcs!Z22</f>
        <v>0.92270124644552631</v>
      </c>
      <c r="Y20" s="7">
        <f>Calcs!AA22</f>
        <v>0.97926223810419977</v>
      </c>
      <c r="Z20" s="7">
        <f>Calcs!AB22</f>
        <v>1</v>
      </c>
      <c r="AA20" s="7">
        <f>Calcs!AC22</f>
        <v>1</v>
      </c>
      <c r="AB20" s="7">
        <f>Calcs!AD22</f>
        <v>1</v>
      </c>
      <c r="AC20" s="7">
        <f>Calcs!AE22</f>
        <v>1</v>
      </c>
      <c r="AD20" s="7">
        <f>Calcs!AF22</f>
        <v>1</v>
      </c>
      <c r="AE20" s="7">
        <f>Calcs!AG22</f>
        <v>1</v>
      </c>
    </row>
    <row r="21" spans="1:31">
      <c r="A21" t="s">
        <v>20</v>
      </c>
      <c r="B21" s="7">
        <f>Calcs!D23</f>
        <v>0</v>
      </c>
      <c r="C21" s="7">
        <f>Calcs!E23</f>
        <v>0</v>
      </c>
      <c r="D21" s="7">
        <f>Calcs!F23</f>
        <v>0</v>
      </c>
      <c r="E21" s="7">
        <f>Calcs!G23</f>
        <v>0</v>
      </c>
      <c r="F21" s="7">
        <f>Calcs!H23</f>
        <v>0</v>
      </c>
      <c r="G21" s="7">
        <f>Calcs!I23</f>
        <v>0</v>
      </c>
      <c r="H21" s="7">
        <f>Calcs!J23</f>
        <v>9.8064064411638355E-2</v>
      </c>
      <c r="I21" s="7">
        <f>Calcs!K23</f>
        <v>9.0506983007945005E-2</v>
      </c>
      <c r="J21" s="7">
        <f>Calcs!L23</f>
        <v>8.3483363297058327E-2</v>
      </c>
      <c r="K21" s="7">
        <f>Calcs!M23</f>
        <v>7.614907418508253E-2</v>
      </c>
      <c r="L21" s="7">
        <f>Calcs!N23</f>
        <v>0.16170277191321103</v>
      </c>
      <c r="M21" s="7">
        <f>Calcs!O23</f>
        <v>0.24432742263923077</v>
      </c>
      <c r="N21" s="7">
        <f>Calcs!P23</f>
        <v>0.32417091463675918</v>
      </c>
      <c r="O21" s="7">
        <f>Calcs!Q23</f>
        <v>0.40137134507933414</v>
      </c>
      <c r="P21" s="7">
        <f>Calcs!R23</f>
        <v>0.47605781713500306</v>
      </c>
      <c r="Q21" s="7">
        <f>Calcs!S23</f>
        <v>0.53282487625645336</v>
      </c>
      <c r="R21" s="7">
        <f>Calcs!T23</f>
        <v>0.58780166857069505</v>
      </c>
      <c r="S21" s="7">
        <f>Calcs!U23</f>
        <v>0.6410715690354073</v>
      </c>
      <c r="T21" s="7">
        <f>Calcs!V23</f>
        <v>0.69271285458110043</v>
      </c>
      <c r="U21" s="7">
        <f>Calcs!W23</f>
        <v>0.74279908789796378</v>
      </c>
      <c r="V21" s="7">
        <f>Calcs!X23</f>
        <v>0.8045454617108202</v>
      </c>
      <c r="W21" s="7">
        <f>Calcs!Y23</f>
        <v>0.86448684592783598</v>
      </c>
      <c r="X21" s="7">
        <f>Calcs!Z23</f>
        <v>0.92270124644552631</v>
      </c>
      <c r="Y21" s="7">
        <f>Calcs!AA23</f>
        <v>0.97926223810419977</v>
      </c>
      <c r="Z21" s="7">
        <f>Calcs!AB23</f>
        <v>1</v>
      </c>
      <c r="AA21" s="7">
        <f>Calcs!AC23</f>
        <v>1</v>
      </c>
      <c r="AB21" s="7">
        <f>Calcs!AD23</f>
        <v>1</v>
      </c>
      <c r="AC21" s="7">
        <f>Calcs!AE23</f>
        <v>1</v>
      </c>
      <c r="AD21" s="7">
        <f>Calcs!AF23</f>
        <v>1</v>
      </c>
      <c r="AE21" s="7">
        <f>Calcs!AG23</f>
        <v>1</v>
      </c>
    </row>
    <row r="22" spans="1:31">
      <c r="A22" t="s">
        <v>21</v>
      </c>
      <c r="B22" s="7">
        <f>Calcs!D24</f>
        <v>0</v>
      </c>
      <c r="C22" s="7">
        <f>Calcs!E24</f>
        <v>0</v>
      </c>
      <c r="D22" s="7">
        <f>Calcs!F24</f>
        <v>0</v>
      </c>
      <c r="E22" s="7">
        <f>Calcs!G24</f>
        <v>0</v>
      </c>
      <c r="F22" s="7">
        <f>Calcs!H24</f>
        <v>0</v>
      </c>
      <c r="G22" s="7">
        <f>Calcs!I24</f>
        <v>0</v>
      </c>
      <c r="H22" s="7">
        <f>Calcs!J24</f>
        <v>9.8064064411638355E-2</v>
      </c>
      <c r="I22" s="7">
        <f>Calcs!K24</f>
        <v>9.0506983007945005E-2</v>
      </c>
      <c r="J22" s="7">
        <f>Calcs!L24</f>
        <v>8.3483363297058327E-2</v>
      </c>
      <c r="K22" s="7">
        <f>Calcs!M24</f>
        <v>7.614907418508253E-2</v>
      </c>
      <c r="L22" s="7">
        <f>Calcs!N24</f>
        <v>0.16170277191321103</v>
      </c>
      <c r="M22" s="7">
        <f>Calcs!O24</f>
        <v>0.24432742263923077</v>
      </c>
      <c r="N22" s="7">
        <f>Calcs!P24</f>
        <v>0.32417091463675918</v>
      </c>
      <c r="O22" s="7">
        <f>Calcs!Q24</f>
        <v>0.40137134507933414</v>
      </c>
      <c r="P22" s="7">
        <f>Calcs!R24</f>
        <v>0.47605781713500306</v>
      </c>
      <c r="Q22" s="7">
        <f>Calcs!S24</f>
        <v>0.53282487625645336</v>
      </c>
      <c r="R22" s="7">
        <f>Calcs!T24</f>
        <v>0.58780166857069505</v>
      </c>
      <c r="S22" s="7">
        <f>Calcs!U24</f>
        <v>0.6410715690354073</v>
      </c>
      <c r="T22" s="7">
        <f>Calcs!V24</f>
        <v>0.69271285458110043</v>
      </c>
      <c r="U22" s="7">
        <f>Calcs!W24</f>
        <v>0.74279908789796378</v>
      </c>
      <c r="V22" s="7">
        <f>Calcs!X24</f>
        <v>0.8045454617108202</v>
      </c>
      <c r="W22" s="7">
        <f>Calcs!Y24</f>
        <v>0.86448684592783598</v>
      </c>
      <c r="X22" s="7">
        <f>Calcs!Z24</f>
        <v>0.92270124644552631</v>
      </c>
      <c r="Y22" s="7">
        <f>Calcs!AA24</f>
        <v>0.97926223810419977</v>
      </c>
      <c r="Z22" s="7">
        <f>Calcs!AB24</f>
        <v>1</v>
      </c>
      <c r="AA22" s="7">
        <f>Calcs!AC24</f>
        <v>1</v>
      </c>
      <c r="AB22" s="7">
        <f>Calcs!AD24</f>
        <v>1</v>
      </c>
      <c r="AC22" s="7">
        <f>Calcs!AE24</f>
        <v>1</v>
      </c>
      <c r="AD22" s="7">
        <f>Calcs!AF24</f>
        <v>1</v>
      </c>
      <c r="AE22" s="7">
        <f>Calcs!AG24</f>
        <v>1</v>
      </c>
    </row>
    <row r="23" spans="1:31">
      <c r="A23" t="s">
        <v>22</v>
      </c>
      <c r="B23" s="7">
        <f>Calcs!D25</f>
        <v>0</v>
      </c>
      <c r="C23" s="7">
        <f>Calcs!E25</f>
        <v>0</v>
      </c>
      <c r="D23" s="7">
        <f>Calcs!F25</f>
        <v>0</v>
      </c>
      <c r="E23" s="7">
        <f>Calcs!G25</f>
        <v>0</v>
      </c>
      <c r="F23" s="7">
        <f>Calcs!H25</f>
        <v>0</v>
      </c>
      <c r="G23" s="7">
        <f>Calcs!I25</f>
        <v>0</v>
      </c>
      <c r="H23" s="7">
        <f>Calcs!J25</f>
        <v>9.8064064411638355E-2</v>
      </c>
      <c r="I23" s="7">
        <f>Calcs!K25</f>
        <v>9.0506983007945005E-2</v>
      </c>
      <c r="J23" s="7">
        <f>Calcs!L25</f>
        <v>8.3483363297058327E-2</v>
      </c>
      <c r="K23" s="7">
        <f>Calcs!M25</f>
        <v>7.614907418508253E-2</v>
      </c>
      <c r="L23" s="7">
        <f>Calcs!N25</f>
        <v>0.16170277191321103</v>
      </c>
      <c r="M23" s="7">
        <f>Calcs!O25</f>
        <v>0.24432742263923077</v>
      </c>
      <c r="N23" s="7">
        <f>Calcs!P25</f>
        <v>0.32417091463675918</v>
      </c>
      <c r="O23" s="7">
        <f>Calcs!Q25</f>
        <v>0.40137134507933414</v>
      </c>
      <c r="P23" s="7">
        <f>Calcs!R25</f>
        <v>0.47605781713500306</v>
      </c>
      <c r="Q23" s="7">
        <f>Calcs!S25</f>
        <v>0.53282487625645336</v>
      </c>
      <c r="R23" s="7">
        <f>Calcs!T25</f>
        <v>0.58780166857069505</v>
      </c>
      <c r="S23" s="7">
        <f>Calcs!U25</f>
        <v>0.6410715690354073</v>
      </c>
      <c r="T23" s="7">
        <f>Calcs!V25</f>
        <v>0.69271285458110043</v>
      </c>
      <c r="U23" s="7">
        <f>Calcs!W25</f>
        <v>0.74279908789796378</v>
      </c>
      <c r="V23" s="7">
        <f>Calcs!X25</f>
        <v>0.8045454617108202</v>
      </c>
      <c r="W23" s="7">
        <f>Calcs!Y25</f>
        <v>0.86448684592783598</v>
      </c>
      <c r="X23" s="7">
        <f>Calcs!Z25</f>
        <v>0.92270124644552631</v>
      </c>
      <c r="Y23" s="7">
        <f>Calcs!AA25</f>
        <v>0.97926223810419977</v>
      </c>
      <c r="Z23" s="7">
        <f>Calcs!AB25</f>
        <v>1</v>
      </c>
      <c r="AA23" s="7">
        <f>Calcs!AC25</f>
        <v>1</v>
      </c>
      <c r="AB23" s="7">
        <f>Calcs!AD25</f>
        <v>1</v>
      </c>
      <c r="AC23" s="7">
        <f>Calcs!AE25</f>
        <v>1</v>
      </c>
      <c r="AD23" s="7">
        <f>Calcs!AF25</f>
        <v>1</v>
      </c>
      <c r="AE23" s="7">
        <f>Calcs!AG25</f>
        <v>1</v>
      </c>
    </row>
    <row r="24" spans="1:31">
      <c r="A24" t="s">
        <v>23</v>
      </c>
      <c r="B24" s="7">
        <f>Calcs!D26</f>
        <v>0</v>
      </c>
      <c r="C24" s="7">
        <f>Calcs!E26</f>
        <v>0</v>
      </c>
      <c r="D24" s="7">
        <f>Calcs!F26</f>
        <v>0</v>
      </c>
      <c r="E24" s="7">
        <f>Calcs!G26</f>
        <v>0</v>
      </c>
      <c r="F24" s="7">
        <f>Calcs!H26</f>
        <v>0</v>
      </c>
      <c r="G24" s="7">
        <f>Calcs!I26</f>
        <v>0</v>
      </c>
      <c r="H24" s="7">
        <f>Calcs!J26</f>
        <v>9.8064064411638355E-2</v>
      </c>
      <c r="I24" s="7">
        <f>Calcs!K26</f>
        <v>9.0506983007945005E-2</v>
      </c>
      <c r="J24" s="7">
        <f>Calcs!L26</f>
        <v>8.3483363297058327E-2</v>
      </c>
      <c r="K24" s="7">
        <f>Calcs!M26</f>
        <v>7.614907418508253E-2</v>
      </c>
      <c r="L24" s="7">
        <f>Calcs!N26</f>
        <v>0.16170277191321103</v>
      </c>
      <c r="M24" s="7">
        <f>Calcs!O26</f>
        <v>0.24432742263923077</v>
      </c>
      <c r="N24" s="7">
        <f>Calcs!P26</f>
        <v>0.32417091463675918</v>
      </c>
      <c r="O24" s="7">
        <f>Calcs!Q26</f>
        <v>0.40137134507933414</v>
      </c>
      <c r="P24" s="7">
        <f>Calcs!R26</f>
        <v>0.47605781713500306</v>
      </c>
      <c r="Q24" s="7">
        <f>Calcs!S26</f>
        <v>0.53282487625645336</v>
      </c>
      <c r="R24" s="7">
        <f>Calcs!T26</f>
        <v>0.58780166857069505</v>
      </c>
      <c r="S24" s="7">
        <f>Calcs!U26</f>
        <v>0.6410715690354073</v>
      </c>
      <c r="T24" s="7">
        <f>Calcs!V26</f>
        <v>0.69271285458110043</v>
      </c>
      <c r="U24" s="7">
        <f>Calcs!W26</f>
        <v>0.74279908789796378</v>
      </c>
      <c r="V24" s="7">
        <f>Calcs!X26</f>
        <v>0.8045454617108202</v>
      </c>
      <c r="W24" s="7">
        <f>Calcs!Y26</f>
        <v>0.86448684592783598</v>
      </c>
      <c r="X24" s="7">
        <f>Calcs!Z26</f>
        <v>0.92270124644552631</v>
      </c>
      <c r="Y24" s="7">
        <f>Calcs!AA26</f>
        <v>0.97926223810419977</v>
      </c>
      <c r="Z24" s="7">
        <f>Calcs!AB26</f>
        <v>1</v>
      </c>
      <c r="AA24" s="7">
        <f>Calcs!AC26</f>
        <v>1</v>
      </c>
      <c r="AB24" s="7">
        <f>Calcs!AD26</f>
        <v>1</v>
      </c>
      <c r="AC24" s="7">
        <f>Calcs!AE26</f>
        <v>1</v>
      </c>
      <c r="AD24" s="7">
        <f>Calcs!AF26</f>
        <v>1</v>
      </c>
      <c r="AE24" s="7">
        <f>Calcs!AG26</f>
        <v>1</v>
      </c>
    </row>
    <row r="25" spans="1:31">
      <c r="A25" t="s">
        <v>24</v>
      </c>
      <c r="B25" s="7">
        <f>Calcs!D27</f>
        <v>0</v>
      </c>
      <c r="C25" s="7">
        <f>Calcs!E27</f>
        <v>0</v>
      </c>
      <c r="D25" s="7">
        <f>Calcs!F27</f>
        <v>0</v>
      </c>
      <c r="E25" s="7">
        <f>Calcs!G27</f>
        <v>0</v>
      </c>
      <c r="F25" s="7">
        <f>Calcs!H27</f>
        <v>0</v>
      </c>
      <c r="G25" s="7">
        <f>Calcs!I27</f>
        <v>0</v>
      </c>
      <c r="H25" s="7">
        <f>Calcs!J27</f>
        <v>0</v>
      </c>
      <c r="I25" s="7">
        <f>Calcs!K27</f>
        <v>0</v>
      </c>
      <c r="J25" s="7">
        <f>Calcs!L27</f>
        <v>0</v>
      </c>
      <c r="K25" s="7">
        <f>Calcs!M27</f>
        <v>0</v>
      </c>
      <c r="L25" s="7">
        <f>Calcs!N27</f>
        <v>0</v>
      </c>
      <c r="M25" s="7">
        <f>Calcs!O27</f>
        <v>0</v>
      </c>
      <c r="N25" s="7">
        <f>Calcs!P27</f>
        <v>0</v>
      </c>
      <c r="O25" s="7">
        <f>Calcs!Q27</f>
        <v>0</v>
      </c>
      <c r="P25" s="7">
        <f>Calcs!R27</f>
        <v>0</v>
      </c>
      <c r="Q25" s="7">
        <f>Calcs!S27</f>
        <v>0</v>
      </c>
      <c r="R25" s="7">
        <f>Calcs!T27</f>
        <v>0</v>
      </c>
      <c r="S25" s="7">
        <f>Calcs!U27</f>
        <v>0</v>
      </c>
      <c r="T25" s="7">
        <f>Calcs!V27</f>
        <v>0</v>
      </c>
      <c r="U25" s="7">
        <f>Calcs!W27</f>
        <v>0</v>
      </c>
      <c r="V25" s="7">
        <f>Calcs!X27</f>
        <v>0</v>
      </c>
      <c r="W25" s="7">
        <f>Calcs!Y27</f>
        <v>0</v>
      </c>
      <c r="X25" s="7">
        <f>Calcs!Z27</f>
        <v>0</v>
      </c>
      <c r="Y25" s="7">
        <f>Calcs!AA27</f>
        <v>0</v>
      </c>
      <c r="Z25" s="7">
        <f>Calcs!AB27</f>
        <v>0</v>
      </c>
      <c r="AA25" s="7">
        <f>Calcs!AC27</f>
        <v>0</v>
      </c>
      <c r="AB25" s="7">
        <f>Calcs!AD27</f>
        <v>0</v>
      </c>
      <c r="AC25" s="7">
        <f>Calcs!AE27</f>
        <v>0</v>
      </c>
      <c r="AD25" s="7">
        <f>Calcs!AF27</f>
        <v>0</v>
      </c>
      <c r="AE25" s="7">
        <f>Calcs!AG27</f>
        <v>0</v>
      </c>
    </row>
    <row r="26" spans="1:31">
      <c r="A26" t="s">
        <v>25</v>
      </c>
      <c r="B26" s="7">
        <f>Calcs!D28</f>
        <v>0</v>
      </c>
      <c r="C26" s="7">
        <f>Calcs!E28</f>
        <v>0</v>
      </c>
      <c r="D26" s="7">
        <f>Calcs!F28</f>
        <v>0</v>
      </c>
      <c r="E26" s="7">
        <f>Calcs!G28</f>
        <v>0</v>
      </c>
      <c r="F26" s="7">
        <f>Calcs!H28</f>
        <v>0</v>
      </c>
      <c r="G26" s="7">
        <f>Calcs!I28</f>
        <v>0</v>
      </c>
      <c r="H26" s="7">
        <f>Calcs!J28</f>
        <v>9.8064064411638355E-2</v>
      </c>
      <c r="I26" s="7">
        <f>Calcs!K28</f>
        <v>9.0506983007945005E-2</v>
      </c>
      <c r="J26" s="7">
        <f>Calcs!L28</f>
        <v>8.3483363297058327E-2</v>
      </c>
      <c r="K26" s="7">
        <f>Calcs!M28</f>
        <v>7.614907418508253E-2</v>
      </c>
      <c r="L26" s="7">
        <f>Calcs!N28</f>
        <v>0.16170277191321103</v>
      </c>
      <c r="M26" s="7">
        <f>Calcs!O28</f>
        <v>0.24432742263923077</v>
      </c>
      <c r="N26" s="7">
        <f>Calcs!P28</f>
        <v>0.32417091463675918</v>
      </c>
      <c r="O26" s="7">
        <f>Calcs!Q28</f>
        <v>0.40137134507933414</v>
      </c>
      <c r="P26" s="7">
        <f>Calcs!R28</f>
        <v>0.47605781713500306</v>
      </c>
      <c r="Q26" s="7">
        <f>Calcs!S28</f>
        <v>0.53282487625645336</v>
      </c>
      <c r="R26" s="7">
        <f>Calcs!T28</f>
        <v>0.58780166857069505</v>
      </c>
      <c r="S26" s="7">
        <f>Calcs!U28</f>
        <v>0.6410715690354073</v>
      </c>
      <c r="T26" s="7">
        <f>Calcs!V28</f>
        <v>0.69271285458110043</v>
      </c>
      <c r="U26" s="7">
        <f>Calcs!W28</f>
        <v>0.74279908789796378</v>
      </c>
      <c r="V26" s="7">
        <f>Calcs!X28</f>
        <v>0.8045454617108202</v>
      </c>
      <c r="W26" s="7">
        <f>Calcs!Y28</f>
        <v>0.86448684592783598</v>
      </c>
      <c r="X26" s="7">
        <f>Calcs!Z28</f>
        <v>0.92270124644552631</v>
      </c>
      <c r="Y26" s="7">
        <f>Calcs!AA28</f>
        <v>0.97926223810419977</v>
      </c>
      <c r="Z26" s="7">
        <f>Calcs!AB28</f>
        <v>1</v>
      </c>
      <c r="AA26" s="7">
        <f>Calcs!AC28</f>
        <v>1</v>
      </c>
      <c r="AB26" s="7">
        <f>Calcs!AD28</f>
        <v>1</v>
      </c>
      <c r="AC26" s="7">
        <f>Calcs!AE28</f>
        <v>1</v>
      </c>
      <c r="AD26" s="7">
        <f>Calcs!AF28</f>
        <v>1</v>
      </c>
      <c r="AE26" s="7">
        <f>Calcs!AG28</f>
        <v>1</v>
      </c>
    </row>
    <row r="28" spans="1:31">
      <c r="B28" s="3"/>
      <c r="C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Carbon Leakage Risk</vt:lpstr>
      <vt:lpstr>Allowance Schedule</vt:lpstr>
      <vt:lpstr>ETS Coverage</vt:lpstr>
      <vt:lpstr>ETS Price Projections</vt:lpstr>
      <vt:lpstr>Calcs</vt:lpstr>
      <vt:lpstr>FoICStCT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Daniel O'Brien</cp:lastModifiedBy>
  <dcterms:created xsi:type="dcterms:W3CDTF">2022-02-18T21:44:37Z</dcterms:created>
  <dcterms:modified xsi:type="dcterms:W3CDTF">2024-04-02T15:34:21Z</dcterms:modified>
</cp:coreProperties>
</file>