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fuels\FoICStCT\"/>
    </mc:Choice>
  </mc:AlternateContent>
  <xr:revisionPtr revIDLastSave="0" documentId="13_ncr:1_{C9CD359F-0483-4955-A5F5-5D5CCE25BE9A}" xr6:coauthVersionLast="47" xr6:coauthVersionMax="47" xr10:uidLastSave="{00000000-0000-0000-0000-000000000000}"/>
  <bookViews>
    <workbookView xWindow="29370" yWindow="570" windowWidth="21600" windowHeight="12525" tabRatio="636" firstSheet="1" activeTab="4" xr2:uid="{9AA6BDF2-7B91-4567-88A2-0D83F9E3E450}"/>
  </bookViews>
  <sheets>
    <sheet name="About" sheetId="1" r:id="rId1"/>
    <sheet name="Carbon Leakage Risk" sheetId="4" r:id="rId2"/>
    <sheet name="Allowance Schedule" sheetId="6" r:id="rId3"/>
    <sheet name="ETS Coverage" sheetId="5" r:id="rId4"/>
    <sheet name="ETS Projections" sheetId="10" r:id="rId5"/>
    <sheet name="Calcs" sheetId="7" r:id="rId6"/>
    <sheet name="FoICStCT" sheetId="3" r:id="rId7"/>
  </sheets>
  <externalReferences>
    <externalReference r:id="rId8"/>
    <externalReference r:id="rId9"/>
    <externalReference r:id="rId10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10" l="1"/>
  <c r="G28" i="10"/>
  <c r="F28" i="10"/>
  <c r="H62" i="10"/>
  <c r="E29" i="10"/>
  <c r="E30" i="10" s="1"/>
  <c r="I61" i="10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W61" i="10" s="1"/>
  <c r="X61" i="10" s="1"/>
  <c r="Y61" i="10" s="1"/>
  <c r="Z61" i="10" s="1"/>
  <c r="AA61" i="10" s="1"/>
  <c r="AB61" i="10" s="1"/>
  <c r="AC61" i="10" s="1"/>
  <c r="AD61" i="10" s="1"/>
  <c r="AE61" i="10" s="1"/>
  <c r="AE62" i="10" s="1"/>
  <c r="AE63" i="10" s="1"/>
  <c r="H63" i="10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AE22" i="10"/>
  <c r="AE68" i="10" s="1"/>
  <c r="AD22" i="10"/>
  <c r="AD68" i="10" s="1"/>
  <c r="AC22" i="10"/>
  <c r="AC68" i="10" s="1"/>
  <c r="AB22" i="10"/>
  <c r="AB68" i="10" s="1"/>
  <c r="AA22" i="10"/>
  <c r="AA68" i="10" s="1"/>
  <c r="Z22" i="10"/>
  <c r="Z68" i="10" s="1"/>
  <c r="Y22" i="10"/>
  <c r="Y68" i="10" s="1"/>
  <c r="X22" i="10"/>
  <c r="X68" i="10" s="1"/>
  <c r="W22" i="10"/>
  <c r="W68" i="10" s="1"/>
  <c r="V22" i="10"/>
  <c r="V68" i="10" s="1"/>
  <c r="U22" i="10"/>
  <c r="U68" i="10" s="1"/>
  <c r="T22" i="10"/>
  <c r="T68" i="10" s="1"/>
  <c r="S22" i="10"/>
  <c r="S68" i="10" s="1"/>
  <c r="R22" i="10"/>
  <c r="R68" i="10" s="1"/>
  <c r="Q22" i="10"/>
  <c r="Q68" i="10" s="1"/>
  <c r="P22" i="10"/>
  <c r="P68" i="10" s="1"/>
  <c r="O22" i="10"/>
  <c r="O68" i="10" s="1"/>
  <c r="N22" i="10"/>
  <c r="N68" i="10" s="1"/>
  <c r="M22" i="10"/>
  <c r="M68" i="10" s="1"/>
  <c r="L22" i="10"/>
  <c r="L68" i="10" s="1"/>
  <c r="K22" i="10"/>
  <c r="K68" i="10" s="1"/>
  <c r="J22" i="10"/>
  <c r="J68" i="10" s="1"/>
  <c r="I22" i="10"/>
  <c r="I68" i="10" s="1"/>
  <c r="H22" i="10"/>
  <c r="H68" i="10" s="1"/>
  <c r="G22" i="10"/>
  <c r="G68" i="10" s="1"/>
  <c r="F22" i="10"/>
  <c r="F68" i="10" s="1"/>
  <c r="E22" i="10"/>
  <c r="E68" i="10" s="1"/>
  <c r="D22" i="10"/>
  <c r="D68" i="10" s="1"/>
  <c r="C22" i="10"/>
  <c r="C68" i="10" s="1"/>
  <c r="P29" i="10"/>
  <c r="P30" i="10" s="1"/>
  <c r="O29" i="10"/>
  <c r="O30" i="10" s="1"/>
  <c r="O31" i="10" s="1"/>
  <c r="N29" i="10"/>
  <c r="N30" i="10" s="1"/>
  <c r="M29" i="10"/>
  <c r="M30" i="10" s="1"/>
  <c r="L29" i="10"/>
  <c r="L30" i="10" s="1"/>
  <c r="L31" i="10" s="1"/>
  <c r="K29" i="10"/>
  <c r="K30" i="10" s="1"/>
  <c r="K31" i="10" s="1"/>
  <c r="J29" i="10"/>
  <c r="J30" i="10" s="1"/>
  <c r="I29" i="10"/>
  <c r="I30" i="10" s="1"/>
  <c r="H29" i="10"/>
  <c r="G29" i="10"/>
  <c r="F29" i="10"/>
  <c r="F30" i="10" s="1"/>
  <c r="D29" i="10"/>
  <c r="D30" i="10" s="1"/>
  <c r="D31" i="10" s="1"/>
  <c r="C29" i="10"/>
  <c r="C30" i="10" s="1"/>
  <c r="C31" i="10" s="1"/>
  <c r="P5" i="10"/>
  <c r="C63" i="10" s="1"/>
  <c r="H30" i="10" l="1"/>
  <c r="H69" i="10" s="1"/>
  <c r="H71" i="10" s="1"/>
  <c r="G30" i="10"/>
  <c r="G31" i="10" s="1"/>
  <c r="E31" i="10"/>
  <c r="E69" i="10"/>
  <c r="E70" i="10" s="1"/>
  <c r="F31" i="10"/>
  <c r="E73" i="10"/>
  <c r="I62" i="10"/>
  <c r="I63" i="10" s="1"/>
  <c r="E71" i="10"/>
  <c r="G8" i="7" s="1"/>
  <c r="H31" i="10"/>
  <c r="P31" i="10"/>
  <c r="G16" i="7"/>
  <c r="G12" i="7"/>
  <c r="G11" i="7"/>
  <c r="G15" i="7"/>
  <c r="G18" i="7"/>
  <c r="G17" i="7"/>
  <c r="G13" i="7"/>
  <c r="C69" i="10"/>
  <c r="C73" i="10" s="1"/>
  <c r="I31" i="10"/>
  <c r="D69" i="10"/>
  <c r="G25" i="7"/>
  <c r="J31" i="10"/>
  <c r="D63" i="10"/>
  <c r="F69" i="10"/>
  <c r="F71" i="10" s="1"/>
  <c r="G14" i="7"/>
  <c r="M31" i="10"/>
  <c r="N31" i="10"/>
  <c r="E63" i="10"/>
  <c r="F63" i="10"/>
  <c r="G63" i="10"/>
  <c r="B26" i="3"/>
  <c r="AE25" i="3"/>
  <c r="AC25" i="3"/>
  <c r="AB25" i="3"/>
  <c r="Z25" i="3"/>
  <c r="W25" i="3"/>
  <c r="U25" i="3"/>
  <c r="T25" i="3"/>
  <c r="R25" i="3"/>
  <c r="O25" i="3"/>
  <c r="M25" i="3"/>
  <c r="L25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P2" i="3"/>
  <c r="B2" i="3"/>
  <c r="AD25" i="3"/>
  <c r="AA25" i="3"/>
  <c r="Y25" i="3"/>
  <c r="X25" i="3"/>
  <c r="V25" i="3"/>
  <c r="S25" i="3"/>
  <c r="Q25" i="3"/>
  <c r="P25" i="3"/>
  <c r="N25" i="3"/>
  <c r="K25" i="3"/>
  <c r="J25" i="3"/>
  <c r="I25" i="3"/>
  <c r="H25" i="3"/>
  <c r="G25" i="3"/>
  <c r="F25" i="3"/>
  <c r="E25" i="3"/>
  <c r="D25" i="3"/>
  <c r="C25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O2" i="3"/>
  <c r="N2" i="3"/>
  <c r="M2" i="3"/>
  <c r="L2" i="3"/>
  <c r="K2" i="3"/>
  <c r="J2" i="3"/>
  <c r="I2" i="3"/>
  <c r="H2" i="3"/>
  <c r="G2" i="3"/>
  <c r="F2" i="3"/>
  <c r="E2" i="3"/>
  <c r="D2" i="3"/>
  <c r="C2" i="3"/>
  <c r="G69" i="10" l="1"/>
  <c r="G73" i="10" s="1"/>
  <c r="G19" i="7"/>
  <c r="G28" i="7"/>
  <c r="G22" i="7"/>
  <c r="G7" i="7"/>
  <c r="G71" i="10"/>
  <c r="I6" i="7" s="1"/>
  <c r="H28" i="7"/>
  <c r="F73" i="10"/>
  <c r="C71" i="10"/>
  <c r="E26" i="7" s="1"/>
  <c r="Q31" i="10"/>
  <c r="Q30" i="10" s="1"/>
  <c r="D71" i="10"/>
  <c r="F22" i="7" s="1"/>
  <c r="D73" i="10"/>
  <c r="H70" i="10"/>
  <c r="J12" i="7" s="1"/>
  <c r="H73" i="10"/>
  <c r="I69" i="10"/>
  <c r="F70" i="10"/>
  <c r="H13" i="7" s="1"/>
  <c r="G24" i="7"/>
  <c r="G21" i="7"/>
  <c r="G5" i="7"/>
  <c r="G20" i="7"/>
  <c r="G6" i="7"/>
  <c r="J62" i="10"/>
  <c r="J69" i="10" s="1"/>
  <c r="J6" i="7"/>
  <c r="J13" i="7"/>
  <c r="D70" i="10"/>
  <c r="F17" i="7" s="1"/>
  <c r="C70" i="10"/>
  <c r="E16" i="7" s="1"/>
  <c r="G23" i="7"/>
  <c r="G26" i="7"/>
  <c r="G10" i="7"/>
  <c r="G9" i="7"/>
  <c r="G70" i="10"/>
  <c r="I15" i="7" s="1"/>
  <c r="H20" i="7"/>
  <c r="H14" i="7"/>
  <c r="H6" i="7"/>
  <c r="H22" i="7"/>
  <c r="H8" i="7"/>
  <c r="H10" i="7"/>
  <c r="I7" i="7"/>
  <c r="I28" i="7"/>
  <c r="I10" i="7"/>
  <c r="E8" i="7"/>
  <c r="E10" i="7"/>
  <c r="E7" i="7"/>
  <c r="J8" i="7"/>
  <c r="I20" i="7" l="1"/>
  <c r="J16" i="7"/>
  <c r="J11" i="7"/>
  <c r="J18" i="7"/>
  <c r="J15" i="7"/>
  <c r="J17" i="7"/>
  <c r="I12" i="7"/>
  <c r="F5" i="7"/>
  <c r="F24" i="7"/>
  <c r="I26" i="7"/>
  <c r="I22" i="7"/>
  <c r="I21" i="7"/>
  <c r="I5" i="7"/>
  <c r="J28" i="7"/>
  <c r="J7" i="7"/>
  <c r="I19" i="7"/>
  <c r="I14" i="7"/>
  <c r="F20" i="7"/>
  <c r="F19" i="7"/>
  <c r="F21" i="7"/>
  <c r="F10" i="7"/>
  <c r="F28" i="7"/>
  <c r="F8" i="7"/>
  <c r="F9" i="7"/>
  <c r="F7" i="7"/>
  <c r="H17" i="7"/>
  <c r="H11" i="7"/>
  <c r="E23" i="7"/>
  <c r="J14" i="7"/>
  <c r="E28" i="7"/>
  <c r="J5" i="7"/>
  <c r="E24" i="7"/>
  <c r="E22" i="7"/>
  <c r="H16" i="7"/>
  <c r="R31" i="10"/>
  <c r="S31" i="10" s="1"/>
  <c r="E20" i="7"/>
  <c r="J19" i="7"/>
  <c r="E5" i="7"/>
  <c r="I11" i="7"/>
  <c r="J23" i="7"/>
  <c r="J9" i="7"/>
  <c r="E19" i="7"/>
  <c r="E15" i="7"/>
  <c r="F18" i="7"/>
  <c r="F13" i="7"/>
  <c r="H18" i="7"/>
  <c r="H15" i="7"/>
  <c r="H26" i="7"/>
  <c r="H7" i="7"/>
  <c r="E6" i="7"/>
  <c r="E21" i="7"/>
  <c r="F6" i="7"/>
  <c r="F23" i="7"/>
  <c r="H12" i="7"/>
  <c r="I8" i="7"/>
  <c r="I24" i="7"/>
  <c r="H23" i="7"/>
  <c r="H24" i="7"/>
  <c r="E14" i="7"/>
  <c r="E9" i="7"/>
  <c r="E17" i="7"/>
  <c r="F14" i="7"/>
  <c r="F26" i="7"/>
  <c r="I23" i="7"/>
  <c r="I25" i="7"/>
  <c r="H21" i="7"/>
  <c r="H5" i="7"/>
  <c r="H25" i="7"/>
  <c r="H19" i="7"/>
  <c r="J70" i="10"/>
  <c r="L11" i="7" s="1"/>
  <c r="J73" i="10"/>
  <c r="E25" i="7"/>
  <c r="F25" i="7"/>
  <c r="I9" i="7"/>
  <c r="H9" i="7"/>
  <c r="I71" i="10"/>
  <c r="I73" i="10"/>
  <c r="J10" i="7"/>
  <c r="J24" i="7"/>
  <c r="F11" i="7"/>
  <c r="J25" i="7"/>
  <c r="J21" i="7"/>
  <c r="F12" i="7"/>
  <c r="J22" i="7"/>
  <c r="J26" i="7"/>
  <c r="I70" i="10"/>
  <c r="K11" i="7" s="1"/>
  <c r="J20" i="7"/>
  <c r="I17" i="7"/>
  <c r="E13" i="7"/>
  <c r="I16" i="7"/>
  <c r="I13" i="7"/>
  <c r="F15" i="7"/>
  <c r="I18" i="7"/>
  <c r="E18" i="7"/>
  <c r="E11" i="7"/>
  <c r="E12" i="7"/>
  <c r="F16" i="7"/>
  <c r="J71" i="10"/>
  <c r="K62" i="10"/>
  <c r="J63" i="10"/>
  <c r="K13" i="7" l="1"/>
  <c r="K15" i="7"/>
  <c r="K18" i="7"/>
  <c r="R30" i="10"/>
  <c r="K17" i="7"/>
  <c r="K16" i="7"/>
  <c r="K12" i="7"/>
  <c r="L12" i="7"/>
  <c r="L15" i="7"/>
  <c r="L17" i="7"/>
  <c r="K22" i="7"/>
  <c r="K25" i="7"/>
  <c r="K19" i="7"/>
  <c r="K28" i="7"/>
  <c r="K10" i="7"/>
  <c r="K23" i="7"/>
  <c r="K14" i="7"/>
  <c r="K26" i="7"/>
  <c r="K6" i="7"/>
  <c r="K7" i="7"/>
  <c r="K5" i="7"/>
  <c r="K9" i="7"/>
  <c r="K20" i="7"/>
  <c r="K21" i="7"/>
  <c r="K8" i="7"/>
  <c r="K24" i="7"/>
  <c r="L18" i="7"/>
  <c r="L16" i="7"/>
  <c r="L13" i="7"/>
  <c r="T31" i="10"/>
  <c r="S30" i="10"/>
  <c r="K69" i="10"/>
  <c r="K63" i="10"/>
  <c r="L62" i="10"/>
  <c r="L25" i="7"/>
  <c r="L5" i="7"/>
  <c r="L20" i="7"/>
  <c r="L8" i="7"/>
  <c r="L24" i="7"/>
  <c r="L7" i="7"/>
  <c r="L9" i="7"/>
  <c r="L19" i="7"/>
  <c r="L26" i="7"/>
  <c r="L22" i="7"/>
  <c r="L6" i="7"/>
  <c r="L10" i="7"/>
  <c r="L28" i="7"/>
  <c r="L21" i="7"/>
  <c r="L14" i="7"/>
  <c r="L23" i="7"/>
  <c r="K70" i="10" l="1"/>
  <c r="K73" i="10"/>
  <c r="U31" i="10"/>
  <c r="T30" i="10"/>
  <c r="K71" i="10"/>
  <c r="M23" i="7" s="1"/>
  <c r="L69" i="10"/>
  <c r="L73" i="10" s="1"/>
  <c r="L63" i="10"/>
  <c r="M62" i="10"/>
  <c r="M12" i="7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5" i="4"/>
  <c r="M16" i="7" l="1"/>
  <c r="M11" i="7"/>
  <c r="M22" i="7"/>
  <c r="M25" i="7"/>
  <c r="M21" i="7"/>
  <c r="M19" i="7"/>
  <c r="M17" i="7"/>
  <c r="M15" i="7"/>
  <c r="M28" i="7"/>
  <c r="M6" i="7"/>
  <c r="M8" i="7"/>
  <c r="M20" i="7"/>
  <c r="M18" i="7"/>
  <c r="M13" i="7"/>
  <c r="M10" i="7"/>
  <c r="M7" i="7"/>
  <c r="M24" i="7"/>
  <c r="M14" i="7"/>
  <c r="M9" i="7"/>
  <c r="M5" i="7"/>
  <c r="M26" i="7"/>
  <c r="V31" i="10"/>
  <c r="U30" i="10"/>
  <c r="M69" i="10"/>
  <c r="M73" i="10" s="1"/>
  <c r="M63" i="10"/>
  <c r="N62" i="10"/>
  <c r="L71" i="10"/>
  <c r="L70" i="10"/>
  <c r="B13" i="4"/>
  <c r="B11" i="4"/>
  <c r="W31" i="10" l="1"/>
  <c r="V30" i="10"/>
  <c r="N25" i="7"/>
  <c r="N20" i="7"/>
  <c r="N7" i="7"/>
  <c r="N5" i="7"/>
  <c r="N21" i="7"/>
  <c r="N22" i="7"/>
  <c r="N26" i="7"/>
  <c r="N28" i="7"/>
  <c r="N8" i="7"/>
  <c r="N9" i="7"/>
  <c r="N19" i="7"/>
  <c r="N24" i="7"/>
  <c r="N14" i="7"/>
  <c r="N10" i="7"/>
  <c r="N6" i="7"/>
  <c r="N23" i="7"/>
  <c r="N69" i="10"/>
  <c r="N73" i="10" s="1"/>
  <c r="N63" i="10"/>
  <c r="O62" i="10"/>
  <c r="N17" i="7"/>
  <c r="N12" i="7"/>
  <c r="N16" i="7"/>
  <c r="N18" i="7"/>
  <c r="N15" i="7"/>
  <c r="N13" i="7"/>
  <c r="N11" i="7"/>
  <c r="M71" i="10"/>
  <c r="M70" i="10"/>
  <c r="X31" i="10" l="1"/>
  <c r="W30" i="10"/>
  <c r="O16" i="7"/>
  <c r="O15" i="7"/>
  <c r="O13" i="7"/>
  <c r="O18" i="7"/>
  <c r="O12" i="7"/>
  <c r="O17" i="7"/>
  <c r="O11" i="7"/>
  <c r="O69" i="10"/>
  <c r="O73" i="10" s="1"/>
  <c r="O63" i="10"/>
  <c r="P62" i="10"/>
  <c r="O22" i="7"/>
  <c r="O28" i="7"/>
  <c r="O24" i="7"/>
  <c r="O8" i="7"/>
  <c r="O19" i="7"/>
  <c r="O25" i="7"/>
  <c r="O9" i="7"/>
  <c r="O7" i="7"/>
  <c r="O21" i="7"/>
  <c r="O14" i="7"/>
  <c r="O23" i="7"/>
  <c r="O20" i="7"/>
  <c r="O6" i="7"/>
  <c r="O26" i="7"/>
  <c r="O5" i="7"/>
  <c r="O10" i="7"/>
  <c r="N71" i="10"/>
  <c r="N70" i="10"/>
  <c r="Y31" i="10" l="1"/>
  <c r="X30" i="10"/>
  <c r="P17" i="7"/>
  <c r="P16" i="7"/>
  <c r="P13" i="7"/>
  <c r="P18" i="7"/>
  <c r="P11" i="7"/>
  <c r="P12" i="7"/>
  <c r="P15" i="7"/>
  <c r="P14" i="7"/>
  <c r="P6" i="7"/>
  <c r="P23" i="7"/>
  <c r="P19" i="7"/>
  <c r="P26" i="7"/>
  <c r="P10" i="7"/>
  <c r="P25" i="7"/>
  <c r="P8" i="7"/>
  <c r="P21" i="7"/>
  <c r="P5" i="7"/>
  <c r="P22" i="7"/>
  <c r="P24" i="7"/>
  <c r="P28" i="7"/>
  <c r="P20" i="7"/>
  <c r="P9" i="7"/>
  <c r="P7" i="7"/>
  <c r="O71" i="10"/>
  <c r="O70" i="10"/>
  <c r="P63" i="10"/>
  <c r="P69" i="10"/>
  <c r="Q62" i="10"/>
  <c r="P70" i="10" l="1"/>
  <c r="R17" i="7" s="1"/>
  <c r="P73" i="10"/>
  <c r="Z31" i="10"/>
  <c r="Y30" i="10"/>
  <c r="P71" i="10"/>
  <c r="R20" i="7" s="1"/>
  <c r="R62" i="10"/>
  <c r="Q69" i="10"/>
  <c r="Q63" i="10"/>
  <c r="R13" i="7"/>
  <c r="R16" i="7"/>
  <c r="R11" i="7"/>
  <c r="Q21" i="7"/>
  <c r="Q22" i="7"/>
  <c r="Q5" i="7"/>
  <c r="Q9" i="7"/>
  <c r="Q28" i="7"/>
  <c r="Q14" i="7"/>
  <c r="Q20" i="7"/>
  <c r="Q7" i="7"/>
  <c r="Q8" i="7"/>
  <c r="Q23" i="7"/>
  <c r="Q10" i="7"/>
  <c r="Q26" i="7"/>
  <c r="Q19" i="7"/>
  <c r="Q25" i="7"/>
  <c r="Q6" i="7"/>
  <c r="Q24" i="7"/>
  <c r="Q12" i="7"/>
  <c r="Q16" i="7"/>
  <c r="Q15" i="7"/>
  <c r="Q17" i="7"/>
  <c r="Q13" i="7"/>
  <c r="Q11" i="7"/>
  <c r="Q18" i="7"/>
  <c r="R18" i="7" l="1"/>
  <c r="R15" i="7"/>
  <c r="Q70" i="10"/>
  <c r="S11" i="7" s="1"/>
  <c r="Q73" i="10"/>
  <c r="R12" i="7"/>
  <c r="R5" i="7"/>
  <c r="R25" i="7"/>
  <c r="AA31" i="10"/>
  <c r="Z30" i="10"/>
  <c r="R24" i="7"/>
  <c r="R26" i="7"/>
  <c r="R7" i="7"/>
  <c r="R19" i="7"/>
  <c r="R14" i="7"/>
  <c r="R9" i="7"/>
  <c r="R23" i="7"/>
  <c r="R6" i="7"/>
  <c r="R22" i="7"/>
  <c r="R8" i="7"/>
  <c r="R10" i="7"/>
  <c r="R21" i="7"/>
  <c r="R28" i="7"/>
  <c r="Q71" i="10"/>
  <c r="R63" i="10"/>
  <c r="R69" i="10"/>
  <c r="R73" i="10" s="1"/>
  <c r="S62" i="10"/>
  <c r="S15" i="7" l="1"/>
  <c r="S18" i="7"/>
  <c r="S13" i="7"/>
  <c r="S12" i="7"/>
  <c r="S16" i="7"/>
  <c r="S17" i="7"/>
  <c r="AB31" i="10"/>
  <c r="AA30" i="10"/>
  <c r="S63" i="10"/>
  <c r="S69" i="10"/>
  <c r="T62" i="10"/>
  <c r="S20" i="7"/>
  <c r="S26" i="7"/>
  <c r="S25" i="7"/>
  <c r="S14" i="7"/>
  <c r="S6" i="7"/>
  <c r="S10" i="7"/>
  <c r="S21" i="7"/>
  <c r="S28" i="7"/>
  <c r="S24" i="7"/>
  <c r="S5" i="7"/>
  <c r="S9" i="7"/>
  <c r="S19" i="7"/>
  <c r="S22" i="7"/>
  <c r="S23" i="7"/>
  <c r="S8" i="7"/>
  <c r="S7" i="7"/>
  <c r="R71" i="10"/>
  <c r="R70" i="10"/>
  <c r="S70" i="10" l="1"/>
  <c r="U12" i="7" s="1"/>
  <c r="S73" i="10"/>
  <c r="AC31" i="10"/>
  <c r="AB30" i="10"/>
  <c r="S71" i="10"/>
  <c r="U7" i="7" s="1"/>
  <c r="T16" i="7"/>
  <c r="T15" i="7"/>
  <c r="T12" i="7"/>
  <c r="T18" i="7"/>
  <c r="T13" i="7"/>
  <c r="T17" i="7"/>
  <c r="T11" i="7"/>
  <c r="T22" i="7"/>
  <c r="T28" i="7"/>
  <c r="T20" i="7"/>
  <c r="T8" i="7"/>
  <c r="T7" i="7"/>
  <c r="T10" i="7"/>
  <c r="T26" i="7"/>
  <c r="T24" i="7"/>
  <c r="T23" i="7"/>
  <c r="T21" i="7"/>
  <c r="T25" i="7"/>
  <c r="T14" i="7"/>
  <c r="T5" i="7"/>
  <c r="T9" i="7"/>
  <c r="T19" i="7"/>
  <c r="T6" i="7"/>
  <c r="U62" i="10"/>
  <c r="U6" i="7"/>
  <c r="U8" i="7"/>
  <c r="U10" i="7"/>
  <c r="T63" i="10"/>
  <c r="T69" i="10"/>
  <c r="H10" i="3"/>
  <c r="G13" i="3"/>
  <c r="D16" i="3"/>
  <c r="J10" i="3"/>
  <c r="D23" i="3"/>
  <c r="D26" i="3"/>
  <c r="D18" i="3"/>
  <c r="D5" i="3"/>
  <c r="D3" i="3"/>
  <c r="D21" i="3"/>
  <c r="D8" i="3"/>
  <c r="D24" i="3"/>
  <c r="D19" i="3"/>
  <c r="D6" i="3"/>
  <c r="D22" i="3"/>
  <c r="D17" i="3"/>
  <c r="D4" i="3"/>
  <c r="D20" i="3"/>
  <c r="D12" i="3"/>
  <c r="D7" i="3"/>
  <c r="H19" i="3"/>
  <c r="H6" i="3"/>
  <c r="H22" i="3"/>
  <c r="H7" i="3"/>
  <c r="H17" i="3"/>
  <c r="H4" i="3"/>
  <c r="H20" i="3"/>
  <c r="H12" i="3"/>
  <c r="H23" i="3"/>
  <c r="H26" i="3"/>
  <c r="H18" i="3"/>
  <c r="H5" i="3"/>
  <c r="H21" i="3"/>
  <c r="H8" i="3"/>
  <c r="H24" i="3"/>
  <c r="H3" i="3"/>
  <c r="J17" i="3"/>
  <c r="J4" i="3"/>
  <c r="J20" i="3"/>
  <c r="J12" i="3"/>
  <c r="J7" i="3"/>
  <c r="J23" i="3"/>
  <c r="J26" i="3"/>
  <c r="J18" i="3"/>
  <c r="J21" i="3"/>
  <c r="J8" i="3"/>
  <c r="J24" i="3"/>
  <c r="J3" i="3"/>
  <c r="J5" i="3"/>
  <c r="J19" i="3"/>
  <c r="J6" i="3"/>
  <c r="J22" i="3"/>
  <c r="F21" i="3"/>
  <c r="F8" i="3"/>
  <c r="F24" i="3"/>
  <c r="F3" i="3"/>
  <c r="F19" i="3"/>
  <c r="F6" i="3"/>
  <c r="F22" i="3"/>
  <c r="F17" i="3"/>
  <c r="F4" i="3"/>
  <c r="F20" i="3"/>
  <c r="F12" i="3"/>
  <c r="F7" i="3"/>
  <c r="F23" i="3"/>
  <c r="F26" i="3"/>
  <c r="F18" i="3"/>
  <c r="F5" i="3"/>
  <c r="I22" i="3"/>
  <c r="I17" i="3"/>
  <c r="I4" i="3"/>
  <c r="I20" i="3"/>
  <c r="I12" i="3"/>
  <c r="I7" i="3"/>
  <c r="I23" i="3"/>
  <c r="I26" i="3"/>
  <c r="I18" i="3"/>
  <c r="I5" i="3"/>
  <c r="I21" i="3"/>
  <c r="I8" i="3"/>
  <c r="I24" i="3"/>
  <c r="I3" i="3"/>
  <c r="I19" i="3"/>
  <c r="I6" i="3"/>
  <c r="G24" i="3"/>
  <c r="G3" i="3"/>
  <c r="G4" i="3"/>
  <c r="G19" i="3"/>
  <c r="G6" i="3"/>
  <c r="G22" i="3"/>
  <c r="G17" i="3"/>
  <c r="G20" i="3"/>
  <c r="G12" i="3"/>
  <c r="G7" i="3"/>
  <c r="G23" i="3"/>
  <c r="G26" i="3"/>
  <c r="G18" i="3"/>
  <c r="G5" i="3"/>
  <c r="G21" i="3"/>
  <c r="G8" i="3"/>
  <c r="H9" i="3"/>
  <c r="H15" i="3"/>
  <c r="H16" i="3"/>
  <c r="E26" i="3"/>
  <c r="E18" i="3"/>
  <c r="E5" i="3"/>
  <c r="E21" i="3"/>
  <c r="E8" i="3"/>
  <c r="E24" i="3"/>
  <c r="E3" i="3"/>
  <c r="E19" i="3"/>
  <c r="E6" i="3"/>
  <c r="E22" i="3"/>
  <c r="E17" i="3"/>
  <c r="E4" i="3"/>
  <c r="E20" i="3"/>
  <c r="E12" i="3"/>
  <c r="E7" i="3"/>
  <c r="E23" i="3"/>
  <c r="K15" i="3"/>
  <c r="K10" i="3"/>
  <c r="K13" i="3"/>
  <c r="K16" i="3"/>
  <c r="K11" i="3"/>
  <c r="K14" i="3"/>
  <c r="K9" i="3"/>
  <c r="G14" i="3"/>
  <c r="G15" i="3"/>
  <c r="G10" i="3"/>
  <c r="K20" i="3"/>
  <c r="K12" i="3"/>
  <c r="K7" i="3"/>
  <c r="K23" i="3"/>
  <c r="K26" i="3"/>
  <c r="K18" i="3"/>
  <c r="K5" i="3"/>
  <c r="K21" i="3"/>
  <c r="K8" i="3"/>
  <c r="K24" i="3"/>
  <c r="K3" i="3"/>
  <c r="K19" i="3"/>
  <c r="K6" i="3"/>
  <c r="K22" i="3"/>
  <c r="K17" i="3"/>
  <c r="K4" i="3"/>
  <c r="U17" i="7" l="1"/>
  <c r="U16" i="7"/>
  <c r="U11" i="7"/>
  <c r="S9" i="3" s="1"/>
  <c r="U18" i="7"/>
  <c r="U13" i="7"/>
  <c r="S11" i="3" s="1"/>
  <c r="U15" i="7"/>
  <c r="S13" i="3" s="1"/>
  <c r="U28" i="7"/>
  <c r="T70" i="10"/>
  <c r="V17" i="7" s="1"/>
  <c r="T15" i="3" s="1"/>
  <c r="T73" i="10"/>
  <c r="U14" i="7"/>
  <c r="U25" i="7"/>
  <c r="S23" i="3" s="1"/>
  <c r="U26" i="7"/>
  <c r="S24" i="3" s="1"/>
  <c r="U9" i="7"/>
  <c r="S7" i="3" s="1"/>
  <c r="U22" i="7"/>
  <c r="S20" i="3" s="1"/>
  <c r="U20" i="7"/>
  <c r="S18" i="3" s="1"/>
  <c r="U19" i="7"/>
  <c r="S17" i="3" s="1"/>
  <c r="U23" i="7"/>
  <c r="S21" i="3" s="1"/>
  <c r="U24" i="7"/>
  <c r="S22" i="3" s="1"/>
  <c r="U5" i="7"/>
  <c r="S3" i="3" s="1"/>
  <c r="U21" i="7"/>
  <c r="S19" i="3" s="1"/>
  <c r="AD31" i="10"/>
  <c r="AC30" i="10"/>
  <c r="T71" i="10"/>
  <c r="V26" i="7" s="1"/>
  <c r="T24" i="3" s="1"/>
  <c r="V62" i="10"/>
  <c r="U63" i="10"/>
  <c r="U69" i="10"/>
  <c r="H13" i="3"/>
  <c r="H14" i="3"/>
  <c r="R13" i="3"/>
  <c r="R16" i="3"/>
  <c r="R11" i="3"/>
  <c r="R9" i="3"/>
  <c r="R14" i="3"/>
  <c r="R10" i="3"/>
  <c r="R15" i="3"/>
  <c r="Q16" i="3"/>
  <c r="Q14" i="3"/>
  <c r="Q10" i="3"/>
  <c r="Q15" i="3"/>
  <c r="Q11" i="3"/>
  <c r="Q13" i="3"/>
  <c r="Q9" i="3"/>
  <c r="N9" i="3"/>
  <c r="N10" i="3"/>
  <c r="N15" i="3"/>
  <c r="N13" i="3"/>
  <c r="N11" i="3"/>
  <c r="N16" i="3"/>
  <c r="N14" i="3"/>
  <c r="S16" i="3"/>
  <c r="S14" i="3"/>
  <c r="S10" i="3"/>
  <c r="S15" i="3"/>
  <c r="G9" i="3"/>
  <c r="Q26" i="3"/>
  <c r="Q24" i="3"/>
  <c r="Q22" i="3"/>
  <c r="Q20" i="3"/>
  <c r="Q18" i="3"/>
  <c r="Q19" i="3"/>
  <c r="Q17" i="3"/>
  <c r="Q12" i="3"/>
  <c r="Q4" i="3"/>
  <c r="Q6" i="3"/>
  <c r="Q23" i="3"/>
  <c r="Q7" i="3"/>
  <c r="Q5" i="3"/>
  <c r="Q3" i="3"/>
  <c r="Q8" i="3"/>
  <c r="Q21" i="3"/>
  <c r="N23" i="3"/>
  <c r="N21" i="3"/>
  <c r="N19" i="3"/>
  <c r="N17" i="3"/>
  <c r="N26" i="3"/>
  <c r="N7" i="3"/>
  <c r="N5" i="3"/>
  <c r="N3" i="3"/>
  <c r="N22" i="3"/>
  <c r="N8" i="3"/>
  <c r="N6" i="3"/>
  <c r="N18" i="3"/>
  <c r="N4" i="3"/>
  <c r="N24" i="3"/>
  <c r="N20" i="3"/>
  <c r="N12" i="3"/>
  <c r="O9" i="3"/>
  <c r="O15" i="3"/>
  <c r="O13" i="3"/>
  <c r="O11" i="3"/>
  <c r="O16" i="3"/>
  <c r="O14" i="3"/>
  <c r="O10" i="3"/>
  <c r="M23" i="3"/>
  <c r="M21" i="3"/>
  <c r="M19" i="3"/>
  <c r="M26" i="3"/>
  <c r="M24" i="3"/>
  <c r="M17" i="3"/>
  <c r="M12" i="3"/>
  <c r="M6" i="3"/>
  <c r="M22" i="3"/>
  <c r="M8" i="3"/>
  <c r="M18" i="3"/>
  <c r="M4" i="3"/>
  <c r="M7" i="3"/>
  <c r="M3" i="3"/>
  <c r="M20" i="3"/>
  <c r="M5" i="3"/>
  <c r="D9" i="3"/>
  <c r="O24" i="3"/>
  <c r="O22" i="3"/>
  <c r="O20" i="3"/>
  <c r="O18" i="3"/>
  <c r="O23" i="3"/>
  <c r="O26" i="3"/>
  <c r="O21" i="3"/>
  <c r="O7" i="3"/>
  <c r="O5" i="3"/>
  <c r="O3" i="3"/>
  <c r="O19" i="3"/>
  <c r="O17" i="3"/>
  <c r="O6" i="3"/>
  <c r="O4" i="3"/>
  <c r="O12" i="3"/>
  <c r="O8" i="3"/>
  <c r="G11" i="3"/>
  <c r="G16" i="3"/>
  <c r="D13" i="3"/>
  <c r="D10" i="3"/>
  <c r="L18" i="3"/>
  <c r="L23" i="3"/>
  <c r="L12" i="3"/>
  <c r="L21" i="3"/>
  <c r="L7" i="3"/>
  <c r="L5" i="3"/>
  <c r="L3" i="3"/>
  <c r="L17" i="3"/>
  <c r="L22" i="3"/>
  <c r="L8" i="3"/>
  <c r="L26" i="3"/>
  <c r="L6" i="3"/>
  <c r="L19" i="3"/>
  <c r="L4" i="3"/>
  <c r="L24" i="3"/>
  <c r="L20" i="3"/>
  <c r="D15" i="3"/>
  <c r="P26" i="3"/>
  <c r="P21" i="3"/>
  <c r="P19" i="3"/>
  <c r="P24" i="3"/>
  <c r="P17" i="3"/>
  <c r="P20" i="3"/>
  <c r="P8" i="3"/>
  <c r="P6" i="3"/>
  <c r="P4" i="3"/>
  <c r="P22" i="3"/>
  <c r="P18" i="3"/>
  <c r="P23" i="3"/>
  <c r="P7" i="3"/>
  <c r="P12" i="3"/>
  <c r="P5" i="3"/>
  <c r="P3" i="3"/>
  <c r="R24" i="3"/>
  <c r="R22" i="3"/>
  <c r="R20" i="3"/>
  <c r="R18" i="3"/>
  <c r="R26" i="3"/>
  <c r="R17" i="3"/>
  <c r="R8" i="3"/>
  <c r="R6" i="3"/>
  <c r="R4" i="3"/>
  <c r="R7" i="3"/>
  <c r="R23" i="3"/>
  <c r="R19" i="3"/>
  <c r="R5" i="3"/>
  <c r="R12" i="3"/>
  <c r="R3" i="3"/>
  <c r="R21" i="3"/>
  <c r="S26" i="3"/>
  <c r="S8" i="3"/>
  <c r="S6" i="3"/>
  <c r="S4" i="3"/>
  <c r="S12" i="3"/>
  <c r="S5" i="3"/>
  <c r="J9" i="3"/>
  <c r="J11" i="3"/>
  <c r="J13" i="3"/>
  <c r="D14" i="3"/>
  <c r="J14" i="3"/>
  <c r="J15" i="3"/>
  <c r="D11" i="3"/>
  <c r="J16" i="3"/>
  <c r="H11" i="3"/>
  <c r="C15" i="3"/>
  <c r="E10" i="3"/>
  <c r="E13" i="3"/>
  <c r="E16" i="3"/>
  <c r="E11" i="3"/>
  <c r="E14" i="3"/>
  <c r="E9" i="3"/>
  <c r="E15" i="3"/>
  <c r="F13" i="3"/>
  <c r="F16" i="3"/>
  <c r="F11" i="3"/>
  <c r="F14" i="3"/>
  <c r="F9" i="3"/>
  <c r="F15" i="3"/>
  <c r="F10" i="3"/>
  <c r="C11" i="3"/>
  <c r="C14" i="3"/>
  <c r="C9" i="3"/>
  <c r="I14" i="3"/>
  <c r="I9" i="3"/>
  <c r="I15" i="3"/>
  <c r="I10" i="3"/>
  <c r="I13" i="3"/>
  <c r="I16" i="3"/>
  <c r="I11" i="3"/>
  <c r="C20" i="3"/>
  <c r="C12" i="3"/>
  <c r="C7" i="3"/>
  <c r="C23" i="3"/>
  <c r="C26" i="3"/>
  <c r="C18" i="3"/>
  <c r="C5" i="3"/>
  <c r="C21" i="3"/>
  <c r="C24" i="3"/>
  <c r="C3" i="3"/>
  <c r="C19" i="3"/>
  <c r="C6" i="3"/>
  <c r="C22" i="3"/>
  <c r="C8" i="3"/>
  <c r="C17" i="3"/>
  <c r="C4" i="3"/>
  <c r="V16" i="7" l="1"/>
  <c r="T14" i="3" s="1"/>
  <c r="V12" i="7"/>
  <c r="T10" i="3" s="1"/>
  <c r="V15" i="7"/>
  <c r="T13" i="3" s="1"/>
  <c r="V18" i="7"/>
  <c r="T16" i="3" s="1"/>
  <c r="V11" i="7"/>
  <c r="T9" i="3" s="1"/>
  <c r="V13" i="7"/>
  <c r="T11" i="3" s="1"/>
  <c r="V23" i="7"/>
  <c r="T21" i="3" s="1"/>
  <c r="U70" i="10"/>
  <c r="W18" i="7" s="1"/>
  <c r="U16" i="3" s="1"/>
  <c r="U73" i="10"/>
  <c r="V24" i="7"/>
  <c r="T22" i="3" s="1"/>
  <c r="V14" i="7"/>
  <c r="T12" i="3" s="1"/>
  <c r="V9" i="7"/>
  <c r="T7" i="3" s="1"/>
  <c r="V21" i="7"/>
  <c r="T19" i="3" s="1"/>
  <c r="V25" i="7"/>
  <c r="T23" i="3" s="1"/>
  <c r="V28" i="7"/>
  <c r="T26" i="3" s="1"/>
  <c r="V19" i="7"/>
  <c r="T17" i="3" s="1"/>
  <c r="AE31" i="10"/>
  <c r="AD30" i="10"/>
  <c r="V5" i="7"/>
  <c r="T3" i="3" s="1"/>
  <c r="V7" i="7"/>
  <c r="T5" i="3" s="1"/>
  <c r="V22" i="7"/>
  <c r="T20" i="3" s="1"/>
  <c r="V10" i="7"/>
  <c r="T8" i="3" s="1"/>
  <c r="V6" i="7"/>
  <c r="T4" i="3" s="1"/>
  <c r="V20" i="7"/>
  <c r="T18" i="3" s="1"/>
  <c r="V8" i="7"/>
  <c r="T6" i="3" s="1"/>
  <c r="U71" i="10"/>
  <c r="W19" i="7" s="1"/>
  <c r="U17" i="3" s="1"/>
  <c r="V63" i="10"/>
  <c r="V69" i="10"/>
  <c r="V73" i="10" s="1"/>
  <c r="W62" i="10"/>
  <c r="M15" i="3"/>
  <c r="M13" i="3"/>
  <c r="M11" i="3"/>
  <c r="M10" i="3"/>
  <c r="M9" i="3"/>
  <c r="M16" i="3"/>
  <c r="M14" i="3"/>
  <c r="C13" i="3"/>
  <c r="L16" i="3"/>
  <c r="L14" i="3"/>
  <c r="L10" i="3"/>
  <c r="L9" i="3"/>
  <c r="L15" i="3"/>
  <c r="L13" i="3"/>
  <c r="L11" i="3"/>
  <c r="P15" i="3"/>
  <c r="P13" i="3"/>
  <c r="P11" i="3"/>
  <c r="P16" i="3"/>
  <c r="P9" i="3"/>
  <c r="P14" i="3"/>
  <c r="P10" i="3"/>
  <c r="C16" i="3"/>
  <c r="C10" i="3"/>
  <c r="AB74" i="10" l="1"/>
  <c r="C74" i="10"/>
  <c r="D74" i="10"/>
  <c r="Y74" i="10"/>
  <c r="W17" i="7"/>
  <c r="U15" i="3" s="1"/>
  <c r="W13" i="7"/>
  <c r="U11" i="3" s="1"/>
  <c r="W12" i="7"/>
  <c r="U10" i="3" s="1"/>
  <c r="W16" i="7"/>
  <c r="U14" i="3" s="1"/>
  <c r="W11" i="7"/>
  <c r="U9" i="3" s="1"/>
  <c r="AE30" i="10"/>
  <c r="AE74" i="10"/>
  <c r="O74" i="10"/>
  <c r="F74" i="10"/>
  <c r="K74" i="10"/>
  <c r="G74" i="10"/>
  <c r="N74" i="10"/>
  <c r="H74" i="10"/>
  <c r="M74" i="10"/>
  <c r="L74" i="10"/>
  <c r="J74" i="10"/>
  <c r="E74" i="10"/>
  <c r="R74" i="10"/>
  <c r="I74" i="10"/>
  <c r="P74" i="10"/>
  <c r="Q74" i="10"/>
  <c r="U74" i="10"/>
  <c r="S74" i="10"/>
  <c r="T74" i="10"/>
  <c r="V74" i="10"/>
  <c r="W74" i="10"/>
  <c r="X74" i="10"/>
  <c r="Z74" i="10"/>
  <c r="AA74" i="10"/>
  <c r="W15" i="7"/>
  <c r="U13" i="3" s="1"/>
  <c r="AC74" i="10"/>
  <c r="AD74" i="10"/>
  <c r="W24" i="7"/>
  <c r="U22" i="3" s="1"/>
  <c r="W26" i="7"/>
  <c r="U24" i="3" s="1"/>
  <c r="W8" i="7"/>
  <c r="U6" i="3" s="1"/>
  <c r="W14" i="7"/>
  <c r="U12" i="3" s="1"/>
  <c r="W10" i="7"/>
  <c r="U8" i="3" s="1"/>
  <c r="W7" i="7"/>
  <c r="U5" i="3" s="1"/>
  <c r="W9" i="7"/>
  <c r="U7" i="3" s="1"/>
  <c r="W20" i="7"/>
  <c r="U18" i="3" s="1"/>
  <c r="W28" i="7"/>
  <c r="U26" i="3" s="1"/>
  <c r="W21" i="7"/>
  <c r="U19" i="3" s="1"/>
  <c r="W5" i="7"/>
  <c r="U3" i="3" s="1"/>
  <c r="W25" i="7"/>
  <c r="U23" i="3" s="1"/>
  <c r="W22" i="7"/>
  <c r="U20" i="3" s="1"/>
  <c r="W23" i="7"/>
  <c r="U21" i="3" s="1"/>
  <c r="W6" i="7"/>
  <c r="U4" i="3" s="1"/>
  <c r="X62" i="10"/>
  <c r="W63" i="10"/>
  <c r="W69" i="10"/>
  <c r="W73" i="10" s="1"/>
  <c r="V71" i="10"/>
  <c r="V70" i="10"/>
  <c r="X17" i="7" l="1"/>
  <c r="V15" i="3" s="1"/>
  <c r="X15" i="7"/>
  <c r="V13" i="3" s="1"/>
  <c r="X11" i="7"/>
  <c r="V9" i="3" s="1"/>
  <c r="X16" i="7"/>
  <c r="V14" i="3" s="1"/>
  <c r="X18" i="7"/>
  <c r="V16" i="3" s="1"/>
  <c r="X13" i="7"/>
  <c r="V11" i="3" s="1"/>
  <c r="X12" i="7"/>
  <c r="V10" i="3" s="1"/>
  <c r="X7" i="7"/>
  <c r="V5" i="3" s="1"/>
  <c r="X9" i="7"/>
  <c r="V7" i="3" s="1"/>
  <c r="X8" i="7"/>
  <c r="V6" i="3" s="1"/>
  <c r="X14" i="7"/>
  <c r="V12" i="3" s="1"/>
  <c r="X10" i="7"/>
  <c r="V8" i="3" s="1"/>
  <c r="X26" i="7"/>
  <c r="V24" i="3" s="1"/>
  <c r="X25" i="7"/>
  <c r="V23" i="3" s="1"/>
  <c r="X19" i="7"/>
  <c r="V17" i="3" s="1"/>
  <c r="X23" i="7"/>
  <c r="V21" i="3" s="1"/>
  <c r="X22" i="7"/>
  <c r="V20" i="3" s="1"/>
  <c r="X20" i="7"/>
  <c r="V18" i="3" s="1"/>
  <c r="X28" i="7"/>
  <c r="V26" i="3" s="1"/>
  <c r="X24" i="7"/>
  <c r="V22" i="3" s="1"/>
  <c r="X5" i="7"/>
  <c r="V3" i="3" s="1"/>
  <c r="X21" i="7"/>
  <c r="V19" i="3" s="1"/>
  <c r="X6" i="7"/>
  <c r="V4" i="3" s="1"/>
  <c r="W71" i="10"/>
  <c r="W70" i="10"/>
  <c r="Y62" i="10"/>
  <c r="X63" i="10"/>
  <c r="X69" i="10"/>
  <c r="X73" i="10" s="1"/>
  <c r="Y21" i="7" l="1"/>
  <c r="W19" i="3" s="1"/>
  <c r="Y7" i="7"/>
  <c r="W5" i="3" s="1"/>
  <c r="Y8" i="7"/>
  <c r="W6" i="3" s="1"/>
  <c r="Y26" i="7"/>
  <c r="W24" i="3" s="1"/>
  <c r="Y9" i="7"/>
  <c r="W7" i="3" s="1"/>
  <c r="Y14" i="7"/>
  <c r="W12" i="3" s="1"/>
  <c r="Y25" i="7"/>
  <c r="W23" i="3" s="1"/>
  <c r="Y5" i="7"/>
  <c r="W3" i="3" s="1"/>
  <c r="Y10" i="7"/>
  <c r="W8" i="3" s="1"/>
  <c r="Y22" i="7"/>
  <c r="W20" i="3" s="1"/>
  <c r="Y23" i="7"/>
  <c r="W21" i="3" s="1"/>
  <c r="Y28" i="7"/>
  <c r="W26" i="3" s="1"/>
  <c r="Y6" i="7"/>
  <c r="W4" i="3" s="1"/>
  <c r="Y24" i="7"/>
  <c r="W22" i="3" s="1"/>
  <c r="Y20" i="7"/>
  <c r="W18" i="3" s="1"/>
  <c r="Y19" i="7"/>
  <c r="W17" i="3" s="1"/>
  <c r="X71" i="10"/>
  <c r="X70" i="10"/>
  <c r="Y63" i="10"/>
  <c r="Y69" i="10"/>
  <c r="Y73" i="10" s="1"/>
  <c r="Z62" i="10"/>
  <c r="Y11" i="7"/>
  <c r="W9" i="3" s="1"/>
  <c r="Y12" i="7"/>
  <c r="W10" i="3" s="1"/>
  <c r="Y17" i="7"/>
  <c r="W15" i="3" s="1"/>
  <c r="Y16" i="7"/>
  <c r="W14" i="3" s="1"/>
  <c r="Y15" i="7"/>
  <c r="W13" i="3" s="1"/>
  <c r="Y18" i="7"/>
  <c r="W16" i="3" s="1"/>
  <c r="Y13" i="7"/>
  <c r="W11" i="3" s="1"/>
  <c r="AA62" i="10" l="1"/>
  <c r="Y71" i="10"/>
  <c r="Y70" i="10"/>
  <c r="Z63" i="10"/>
  <c r="Z69" i="10"/>
  <c r="Z73" i="10" s="1"/>
  <c r="Z16" i="7"/>
  <c r="X14" i="3" s="1"/>
  <c r="Z11" i="7"/>
  <c r="X9" i="3" s="1"/>
  <c r="Z15" i="7"/>
  <c r="X13" i="3" s="1"/>
  <c r="Z17" i="7"/>
  <c r="X15" i="3" s="1"/>
  <c r="Z12" i="7"/>
  <c r="X10" i="3" s="1"/>
  <c r="Z13" i="7"/>
  <c r="X11" i="3" s="1"/>
  <c r="Z18" i="7"/>
  <c r="X16" i="3" s="1"/>
  <c r="Z20" i="7"/>
  <c r="X18" i="3" s="1"/>
  <c r="Z22" i="7"/>
  <c r="X20" i="3" s="1"/>
  <c r="Z7" i="7"/>
  <c r="X5" i="3" s="1"/>
  <c r="Z24" i="7"/>
  <c r="X22" i="3" s="1"/>
  <c r="Z28" i="7"/>
  <c r="X26" i="3" s="1"/>
  <c r="Z25" i="7"/>
  <c r="X23" i="3" s="1"/>
  <c r="Z10" i="7"/>
  <c r="X8" i="3" s="1"/>
  <c r="Z26" i="7"/>
  <c r="X24" i="3" s="1"/>
  <c r="Z14" i="7"/>
  <c r="X12" i="3" s="1"/>
  <c r="Z23" i="7"/>
  <c r="X21" i="3" s="1"/>
  <c r="Z8" i="7"/>
  <c r="X6" i="3" s="1"/>
  <c r="Z5" i="7"/>
  <c r="X3" i="3" s="1"/>
  <c r="Z21" i="7"/>
  <c r="X19" i="3" s="1"/>
  <c r="Z6" i="7"/>
  <c r="X4" i="3" s="1"/>
  <c r="Z9" i="7"/>
  <c r="X7" i="3" s="1"/>
  <c r="Z19" i="7"/>
  <c r="X17" i="3" s="1"/>
  <c r="Z71" i="10" l="1"/>
  <c r="Z70" i="10"/>
  <c r="AA16" i="7"/>
  <c r="Y14" i="3" s="1"/>
  <c r="AA11" i="7"/>
  <c r="Y9" i="3" s="1"/>
  <c r="AA13" i="7"/>
  <c r="Y11" i="3" s="1"/>
  <c r="AA18" i="7"/>
  <c r="Y16" i="3" s="1"/>
  <c r="AA15" i="7"/>
  <c r="Y13" i="3" s="1"/>
  <c r="AA17" i="7"/>
  <c r="Y15" i="3" s="1"/>
  <c r="AA12" i="7"/>
  <c r="Y10" i="3" s="1"/>
  <c r="AA5" i="7"/>
  <c r="Y3" i="3" s="1"/>
  <c r="AA24" i="7"/>
  <c r="Y22" i="3" s="1"/>
  <c r="AA7" i="7"/>
  <c r="Y5" i="3" s="1"/>
  <c r="AA6" i="7"/>
  <c r="Y4" i="3" s="1"/>
  <c r="AA10" i="7"/>
  <c r="Y8" i="3" s="1"/>
  <c r="AA9" i="7"/>
  <c r="Y7" i="3" s="1"/>
  <c r="AA26" i="7"/>
  <c r="Y24" i="3" s="1"/>
  <c r="AA19" i="7"/>
  <c r="Y17" i="3" s="1"/>
  <c r="AA8" i="7"/>
  <c r="Y6" i="3" s="1"/>
  <c r="AA28" i="7"/>
  <c r="Y26" i="3" s="1"/>
  <c r="AA14" i="7"/>
  <c r="Y12" i="3" s="1"/>
  <c r="AA23" i="7"/>
  <c r="Y21" i="3" s="1"/>
  <c r="AA22" i="7"/>
  <c r="Y20" i="3" s="1"/>
  <c r="AA20" i="7"/>
  <c r="Y18" i="3" s="1"/>
  <c r="AA21" i="7"/>
  <c r="Y19" i="3" s="1"/>
  <c r="AA25" i="7"/>
  <c r="Y23" i="3" s="1"/>
  <c r="AA63" i="10"/>
  <c r="AA69" i="10"/>
  <c r="AB62" i="10"/>
  <c r="AA70" i="10" l="1"/>
  <c r="AC18" i="7" s="1"/>
  <c r="AA16" i="3" s="1"/>
  <c r="AA73" i="10"/>
  <c r="AA71" i="10"/>
  <c r="AC28" i="7" s="1"/>
  <c r="AA26" i="3" s="1"/>
  <c r="AB63" i="10"/>
  <c r="AB69" i="10"/>
  <c r="AC62" i="10"/>
  <c r="AB11" i="7"/>
  <c r="Z9" i="3" s="1"/>
  <c r="AB15" i="7"/>
  <c r="Z13" i="3" s="1"/>
  <c r="AB16" i="7"/>
  <c r="Z14" i="3" s="1"/>
  <c r="AB12" i="7"/>
  <c r="Z10" i="3" s="1"/>
  <c r="AB13" i="7"/>
  <c r="Z11" i="3" s="1"/>
  <c r="AB17" i="7"/>
  <c r="Z15" i="3" s="1"/>
  <c r="AB18" i="7"/>
  <c r="Z16" i="3" s="1"/>
  <c r="AB6" i="7"/>
  <c r="Z4" i="3" s="1"/>
  <c r="AB9" i="7"/>
  <c r="Z7" i="3" s="1"/>
  <c r="AB20" i="7"/>
  <c r="Z18" i="3" s="1"/>
  <c r="AB22" i="7"/>
  <c r="Z20" i="3" s="1"/>
  <c r="AB28" i="7"/>
  <c r="Z26" i="3" s="1"/>
  <c r="AB24" i="7"/>
  <c r="Z22" i="3" s="1"/>
  <c r="AB23" i="7"/>
  <c r="Z21" i="3" s="1"/>
  <c r="AB21" i="7"/>
  <c r="Z19" i="3" s="1"/>
  <c r="AB7" i="7"/>
  <c r="Z5" i="3" s="1"/>
  <c r="AB5" i="7"/>
  <c r="Z3" i="3" s="1"/>
  <c r="AB26" i="7"/>
  <c r="Z24" i="3" s="1"/>
  <c r="AB25" i="7"/>
  <c r="Z23" i="3" s="1"/>
  <c r="AB14" i="7"/>
  <c r="Z12" i="3" s="1"/>
  <c r="AB19" i="7"/>
  <c r="Z17" i="3" s="1"/>
  <c r="AB10" i="7"/>
  <c r="Z8" i="3" s="1"/>
  <c r="AB8" i="7"/>
  <c r="Z6" i="3" s="1"/>
  <c r="AC15" i="7" l="1"/>
  <c r="AA13" i="3" s="1"/>
  <c r="AC13" i="7"/>
  <c r="AA11" i="3" s="1"/>
  <c r="AC12" i="7"/>
  <c r="AA10" i="3" s="1"/>
  <c r="AC11" i="7"/>
  <c r="AA9" i="3" s="1"/>
  <c r="AC16" i="7"/>
  <c r="AA14" i="3" s="1"/>
  <c r="AC17" i="7"/>
  <c r="AA15" i="3" s="1"/>
  <c r="AC20" i="7"/>
  <c r="AA18" i="3" s="1"/>
  <c r="AC26" i="7"/>
  <c r="AA24" i="3" s="1"/>
  <c r="AC6" i="7"/>
  <c r="AA4" i="3" s="1"/>
  <c r="AC8" i="7"/>
  <c r="AA6" i="3" s="1"/>
  <c r="AB70" i="10"/>
  <c r="AD18" i="7" s="1"/>
  <c r="AB16" i="3" s="1"/>
  <c r="AB73" i="10"/>
  <c r="AC25" i="7"/>
  <c r="AA23" i="3" s="1"/>
  <c r="AC9" i="7"/>
  <c r="AA7" i="3" s="1"/>
  <c r="AC23" i="7"/>
  <c r="AA21" i="3" s="1"/>
  <c r="AC5" i="7"/>
  <c r="AA3" i="3" s="1"/>
  <c r="AC7" i="7"/>
  <c r="AA5" i="3" s="1"/>
  <c r="AC24" i="7"/>
  <c r="AA22" i="3" s="1"/>
  <c r="AC10" i="7"/>
  <c r="AA8" i="3" s="1"/>
  <c r="AC21" i="7"/>
  <c r="AA19" i="3" s="1"/>
  <c r="AC22" i="7"/>
  <c r="AA20" i="3" s="1"/>
  <c r="AC14" i="7"/>
  <c r="AA12" i="3" s="1"/>
  <c r="AC19" i="7"/>
  <c r="AA17" i="3" s="1"/>
  <c r="AC63" i="10"/>
  <c r="AC69" i="10"/>
  <c r="AD62" i="10"/>
  <c r="AB71" i="10"/>
  <c r="AD17" i="7"/>
  <c r="AB15" i="3" s="1"/>
  <c r="AD16" i="7"/>
  <c r="AB14" i="3" s="1"/>
  <c r="AD11" i="7"/>
  <c r="AB9" i="3" s="1"/>
  <c r="AD13" i="7" l="1"/>
  <c r="AB11" i="3" s="1"/>
  <c r="AD15" i="7"/>
  <c r="AB13" i="3" s="1"/>
  <c r="AD12" i="7"/>
  <c r="AB10" i="3" s="1"/>
  <c r="AC70" i="10"/>
  <c r="AE16" i="7" s="1"/>
  <c r="AC14" i="3" s="1"/>
  <c r="AC73" i="10"/>
  <c r="AC71" i="10"/>
  <c r="AE9" i="7" s="1"/>
  <c r="AC7" i="3" s="1"/>
  <c r="AD26" i="7"/>
  <c r="AB24" i="3" s="1"/>
  <c r="AD10" i="7"/>
  <c r="AB8" i="3" s="1"/>
  <c r="AD8" i="7"/>
  <c r="AB6" i="3" s="1"/>
  <c r="AD19" i="7"/>
  <c r="AB17" i="3" s="1"/>
  <c r="AD6" i="7"/>
  <c r="AB4" i="3" s="1"/>
  <c r="AD28" i="7"/>
  <c r="AB26" i="3" s="1"/>
  <c r="AD21" i="7"/>
  <c r="AB19" i="3" s="1"/>
  <c r="AD14" i="7"/>
  <c r="AB12" i="3" s="1"/>
  <c r="AD25" i="7"/>
  <c r="AB23" i="3" s="1"/>
  <c r="AD24" i="7"/>
  <c r="AB22" i="3" s="1"/>
  <c r="AD23" i="7"/>
  <c r="AB21" i="3" s="1"/>
  <c r="AD5" i="7"/>
  <c r="AB3" i="3" s="1"/>
  <c r="AD7" i="7"/>
  <c r="AB5" i="3" s="1"/>
  <c r="AD22" i="7"/>
  <c r="AB20" i="3" s="1"/>
  <c r="AD9" i="7"/>
  <c r="AB7" i="3" s="1"/>
  <c r="AD20" i="7"/>
  <c r="AB18" i="3" s="1"/>
  <c r="AD63" i="10"/>
  <c r="AD69" i="10"/>
  <c r="AD73" i="10" s="1"/>
  <c r="AE69" i="10"/>
  <c r="AE73" i="10" s="1"/>
  <c r="AE13" i="7"/>
  <c r="AC11" i="3" s="1"/>
  <c r="AE15" i="7"/>
  <c r="AC13" i="3" s="1"/>
  <c r="AE18" i="7"/>
  <c r="AC16" i="3" s="1"/>
  <c r="AE17" i="7"/>
  <c r="AC15" i="3" s="1"/>
  <c r="AE11" i="7" l="1"/>
  <c r="AC9" i="3" s="1"/>
  <c r="AE24" i="7"/>
  <c r="AC22" i="3" s="1"/>
  <c r="AE12" i="7"/>
  <c r="AC10" i="3" s="1"/>
  <c r="AE28" i="7"/>
  <c r="AC26" i="3" s="1"/>
  <c r="AE26" i="7"/>
  <c r="AC24" i="3" s="1"/>
  <c r="AE6" i="7"/>
  <c r="AC4" i="3" s="1"/>
  <c r="AD75" i="10"/>
  <c r="AE20" i="7"/>
  <c r="AC18" i="3" s="1"/>
  <c r="AC75" i="10"/>
  <c r="U75" i="10"/>
  <c r="Y75" i="10"/>
  <c r="X75" i="10"/>
  <c r="AE21" i="7"/>
  <c r="AC19" i="3" s="1"/>
  <c r="AE75" i="10"/>
  <c r="F75" i="10"/>
  <c r="I75" i="10"/>
  <c r="G75" i="10"/>
  <c r="J75" i="10"/>
  <c r="D75" i="10"/>
  <c r="E75" i="10"/>
  <c r="H75" i="10"/>
  <c r="L75" i="10"/>
  <c r="C75" i="10"/>
  <c r="M75" i="10"/>
  <c r="K75" i="10"/>
  <c r="O75" i="10"/>
  <c r="N75" i="10"/>
  <c r="Q75" i="10"/>
  <c r="R75" i="10"/>
  <c r="T75" i="10"/>
  <c r="P75" i="10"/>
  <c r="V75" i="10"/>
  <c r="W75" i="10"/>
  <c r="S75" i="10"/>
  <c r="Z75" i="10"/>
  <c r="AB75" i="10"/>
  <c r="AE25" i="7"/>
  <c r="AC23" i="3" s="1"/>
  <c r="AE5" i="7"/>
  <c r="AC3" i="3" s="1"/>
  <c r="AE22" i="7"/>
  <c r="AC20" i="3" s="1"/>
  <c r="AA75" i="10"/>
  <c r="AE19" i="7"/>
  <c r="AC17" i="3" s="1"/>
  <c r="AE8" i="7"/>
  <c r="AC6" i="3" s="1"/>
  <c r="AE23" i="7"/>
  <c r="AC21" i="3" s="1"/>
  <c r="AE10" i="7"/>
  <c r="AC8" i="3" s="1"/>
  <c r="AE7" i="7"/>
  <c r="AC5" i="3" s="1"/>
  <c r="AE14" i="7"/>
  <c r="AC12" i="3" s="1"/>
  <c r="AE71" i="10"/>
  <c r="AE70" i="10"/>
  <c r="AD71" i="10"/>
  <c r="AD70" i="10"/>
  <c r="AF9" i="7" l="1"/>
  <c r="AD7" i="3" s="1"/>
  <c r="AF20" i="7"/>
  <c r="AD18" i="3" s="1"/>
  <c r="AF23" i="7"/>
  <c r="AD21" i="3" s="1"/>
  <c r="AF22" i="7"/>
  <c r="AD20" i="3" s="1"/>
  <c r="AF19" i="7"/>
  <c r="AD17" i="3" s="1"/>
  <c r="AF14" i="7"/>
  <c r="AD12" i="3" s="1"/>
  <c r="AF10" i="7"/>
  <c r="AD8" i="3" s="1"/>
  <c r="AF7" i="7"/>
  <c r="AD5" i="3" s="1"/>
  <c r="AF5" i="7"/>
  <c r="AD3" i="3" s="1"/>
  <c r="AF26" i="7"/>
  <c r="AD24" i="3" s="1"/>
  <c r="AF8" i="7"/>
  <c r="AD6" i="3" s="1"/>
  <c r="AF28" i="7"/>
  <c r="AD26" i="3" s="1"/>
  <c r="AF21" i="7"/>
  <c r="AD19" i="3" s="1"/>
  <c r="AF25" i="7"/>
  <c r="AD23" i="3" s="1"/>
  <c r="AF6" i="7"/>
  <c r="AD4" i="3" s="1"/>
  <c r="AF24" i="7"/>
  <c r="AD22" i="3" s="1"/>
  <c r="AG11" i="7"/>
  <c r="AE9" i="3" s="1"/>
  <c r="AG16" i="7"/>
  <c r="AE14" i="3" s="1"/>
  <c r="AG17" i="7"/>
  <c r="AE15" i="3" s="1"/>
  <c r="AG12" i="7"/>
  <c r="AE10" i="3" s="1"/>
  <c r="AG18" i="7"/>
  <c r="AE16" i="3" s="1"/>
  <c r="AG15" i="7"/>
  <c r="AE13" i="3" s="1"/>
  <c r="AG13" i="7"/>
  <c r="AE11" i="3" s="1"/>
  <c r="AF16" i="7"/>
  <c r="AD14" i="3" s="1"/>
  <c r="AF15" i="7"/>
  <c r="AD13" i="3" s="1"/>
  <c r="AF18" i="7"/>
  <c r="AD16" i="3" s="1"/>
  <c r="AF11" i="7"/>
  <c r="AD9" i="3" s="1"/>
  <c r="AF12" i="7"/>
  <c r="AD10" i="3" s="1"/>
  <c r="AF13" i="7"/>
  <c r="AD11" i="3" s="1"/>
  <c r="AF17" i="7"/>
  <c r="AD15" i="3" s="1"/>
  <c r="AG7" i="7"/>
  <c r="AE5" i="3" s="1"/>
  <c r="AG23" i="7"/>
  <c r="AE21" i="3" s="1"/>
  <c r="AG21" i="7"/>
  <c r="AE19" i="3" s="1"/>
  <c r="AG9" i="7"/>
  <c r="AE7" i="3" s="1"/>
  <c r="AG22" i="7"/>
  <c r="AE20" i="3" s="1"/>
  <c r="AG28" i="7"/>
  <c r="AE26" i="3" s="1"/>
  <c r="AG14" i="7"/>
  <c r="AE12" i="3" s="1"/>
  <c r="AG24" i="7"/>
  <c r="AE22" i="3" s="1"/>
  <c r="AG10" i="7"/>
  <c r="AE8" i="3" s="1"/>
  <c r="AG6" i="7"/>
  <c r="AE4" i="3" s="1"/>
  <c r="AG8" i="7"/>
  <c r="AE6" i="3" s="1"/>
  <c r="AG20" i="7"/>
  <c r="AE18" i="3" s="1"/>
  <c r="AG19" i="7"/>
  <c r="AE17" i="3" s="1"/>
  <c r="AG26" i="7"/>
  <c r="AE24" i="3" s="1"/>
  <c r="AG5" i="7"/>
  <c r="AE3" i="3" s="1"/>
  <c r="AG25" i="7"/>
  <c r="AE23" i="3" s="1"/>
</calcChain>
</file>

<file path=xl/sharedStrings.xml><?xml version="1.0" encoding="utf-8"?>
<sst xmlns="http://schemas.openxmlformats.org/spreadsheetml/2006/main" count="225" uniqueCount="139">
  <si>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</si>
  <si>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</si>
  <si>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</si>
  <si>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</si>
  <si>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</si>
  <si>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</si>
  <si>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</si>
  <si>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</si>
  <si>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</si>
  <si>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</si>
  <si>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</si>
  <si>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</si>
  <si>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</si>
  <si>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</si>
  <si>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</si>
  <si>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</si>
  <si>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</si>
  <si>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</si>
  <si>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</si>
  <si>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</si>
  <si>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</si>
  <si>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</si>
  <si>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</si>
  <si>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</si>
  <si>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</si>
  <si>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</si>
  <si>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Sources:</t>
  </si>
  <si>
    <t>Notes</t>
  </si>
  <si>
    <t>This file controls the extent to which the industry sector carbon tax is levied on each industry.</t>
  </si>
  <si>
    <t>It can be set between values of 0 and 1, with 0 meaning the industry is entirely exempt from</t>
  </si>
  <si>
    <t>the carbon tax and 1 meaning the industry is entirely covered by the carbon tax.</t>
  </si>
  <si>
    <t>https://eur-lex.europa.eu/legal-content/EN/TXT/PDF/?uri=CELEX:32019D0708&amp;from=EN</t>
  </si>
  <si>
    <t>https://ec.europa.eu/eurostat/web/products-eurostat-news/w/ddn-20230622-2</t>
  </si>
  <si>
    <t>Eurostat</t>
  </si>
  <si>
    <t>Uranium/Thorium ore mining is the only excluded code</t>
  </si>
  <si>
    <t>Few NACE of total</t>
  </si>
  <si>
    <t>BIFUbC</t>
  </si>
  <si>
    <t>Almost all NACE</t>
  </si>
  <si>
    <t>Sectors at risk of carbon leakage</t>
  </si>
  <si>
    <t>Annex Tables 1-4</t>
  </si>
  <si>
    <t>Coal vs Lignite Mining Production</t>
  </si>
  <si>
    <t>Coal production and consumption up in 2022</t>
  </si>
  <si>
    <t>EU produces little NG domestically - crude petroleum is at risk</t>
  </si>
  <si>
    <t>source / notes</t>
  </si>
  <si>
    <t>risk of carbon leakage:</t>
  </si>
  <si>
    <t>sector</t>
  </si>
  <si>
    <t>ETS coverage</t>
  </si>
  <si>
    <t>https://eur-lex.europa.eu/legal-content/EN/TXT/?uri=CELEX:02003L0087-20230605</t>
  </si>
  <si>
    <t>Annex I &amp; Annex III</t>
  </si>
  <si>
    <t>https://www.ipcc-nggip.iges.or.jp/public/2006gl/pdf/1_Volume1/V1_8_Ch8_Reporting_Guidance.pdf</t>
  </si>
  <si>
    <t>Table 8.2</t>
  </si>
  <si>
    <t>ETS coverage:</t>
  </si>
  <si>
    <t>not covered by ETS as of 03/2024</t>
  </si>
  <si>
    <t>covered by ETS1</t>
  </si>
  <si>
    <t>covered by ETS2</t>
  </si>
  <si>
    <t>Share of Allowances Freely Granted</t>
  </si>
  <si>
    <t>High-leak-risk industries</t>
  </si>
  <si>
    <t>Other industries</t>
  </si>
  <si>
    <t>Share of Allowances Auctioned</t>
  </si>
  <si>
    <t>ETS Industrial Sector Coverage</t>
  </si>
  <si>
    <t>EUR-Lex</t>
  </si>
  <si>
    <t>Consolidated text: ETS directive</t>
  </si>
  <si>
    <t>Annex I &amp; III</t>
  </si>
  <si>
    <t>ETS allocation to industrial installations</t>
  </si>
  <si>
    <t>European Commission</t>
  </si>
  <si>
    <t>https://climate.ec.europa.eu/eu-action/eu-emissions-trading-system-eu-ets/free-allocation/allocation-industrial-installations_en</t>
  </si>
  <si>
    <t>European Commission / European Parliament</t>
  </si>
  <si>
    <t>https://www.europarl.europa.eu/news/en/press-room/20221212IPR64527/climate-change-deal-on-a-more-ambitious-emissions-trading-system-ets</t>
  </si>
  <si>
    <t>In order to help prevent industries from leaving the EU, a large share of allowances are freely granted in early years.</t>
  </si>
  <si>
    <t>Share of industrial sector allowances auctioned by year</t>
  </si>
  <si>
    <t>Future Inflation Projections</t>
  </si>
  <si>
    <t>Currency Conversions</t>
  </si>
  <si>
    <t>(link)</t>
  </si>
  <si>
    <t>1 EUR2019 =</t>
  </si>
  <si>
    <t>USD2019</t>
  </si>
  <si>
    <t>2023€.</t>
  </si>
  <si>
    <t>1 USD2019 =</t>
  </si>
  <si>
    <t>USD2012</t>
  </si>
  <si>
    <t>Next 5 Yrs</t>
  </si>
  <si>
    <t>EPS: fuels/BCTR [2012 USD]</t>
  </si>
  <si>
    <t>Time (Year)</t>
  </si>
  <si>
    <t>BCTR BAU Carbon Tax Rate[transportation sector] : NoSettings</t>
  </si>
  <si>
    <t>BCTR BAU Carbon Tax Rate[electricity sector] : NoSettings</t>
  </si>
  <si>
    <t>BCTR BAU Carbon Tax Rate[residential buildings sector] : NoSettings</t>
  </si>
  <si>
    <t>BCTR BAU Carbon Tax Rate[commercial buildings sector] : NoSettings</t>
  </si>
  <si>
    <t>BCTR BAU Carbon Tax Rate[industry sector] : NoSettings</t>
  </si>
  <si>
    <t>BCTR BAU Carbon Tax Rate[district heat and hydrogen sector] : NoSettings</t>
  </si>
  <si>
    <t>BCTR BAU Carbon Tax Rate[LULUCF sector] : NoSettings</t>
  </si>
  <si>
    <t>BCTR BAU Carbon Tax Rate[geoengineering sector] : NoSettings</t>
  </si>
  <si>
    <t>ETS 1 vs ETS 2 Coverage by Industrial Sector</t>
  </si>
  <si>
    <t>Carbon Leakage Risk by Industrial Sector</t>
  </si>
  <si>
    <t>High-leak-risk industries (search "CBAM Factor")</t>
  </si>
  <si>
    <t>FoICStCT Fraction of Industry Category Subject to Carbon Tax</t>
  </si>
  <si>
    <t>source prices are EUR(2019), target is USD(2012)</t>
  </si>
  <si>
    <t>inflation correction</t>
  </si>
  <si>
    <t>From fuels/BCTR</t>
  </si>
  <si>
    <t>EPS BAU Carbon Tax Rate</t>
  </si>
  <si>
    <t>ETS 2 Price Projections</t>
  </si>
  <si>
    <t>ETS2 Price [USD 2012]</t>
  </si>
  <si>
    <t>ETS 1 Price Projections</t>
  </si>
  <si>
    <t>ETS price projections</t>
  </si>
  <si>
    <t>BCTR</t>
  </si>
  <si>
    <t>Max Carbon Tax Rate (ETS1 or ETS2)</t>
  </si>
  <si>
    <t>ETS2 Multiplier</t>
  </si>
  <si>
    <t>ETS1 Multiplier</t>
  </si>
  <si>
    <t>This file can serve multiple purposes when simulating the impacts of policy. In the EU,</t>
  </si>
  <si>
    <t>certain industries are exempt from CBAM in the early 2020s and offered free carbon allowances</t>
  </si>
  <si>
    <t>as the Commission has determined they are at risk of carbon leakage. Reducing the impact of a carbon</t>
  </si>
  <si>
    <t>tax on these industries with a value less than 1 can represent their not needing to acquire allowances</t>
  </si>
  <si>
    <t>at auction.</t>
  </si>
  <si>
    <t>Additionally, only certain "energy-intensive industry sectors" are covered by ETS 1, while other</t>
  </si>
  <si>
    <t>industries are covered by ETS 2, introduced as part of the Fit for 55 package. Since the auction price</t>
  </si>
  <si>
    <t>of each ETS is not linked, industries are subject to differing effective carbon prices. This is captured by</t>
  </si>
  <si>
    <t xml:space="preserve">setting the Additional Carbon Tax Rate lever to the the highest industry carbon price in each year and </t>
  </si>
  <si>
    <t>applying a multipler (&lt; 1) to industries with lower auction prices.</t>
  </si>
  <si>
    <t>exchange rate 2019</t>
  </si>
  <si>
    <t>OCCF:</t>
  </si>
  <si>
    <t>BNEF Projections</t>
  </si>
  <si>
    <t>ETS I Price (nominal EUR)</t>
  </si>
  <si>
    <r>
      <t>1 2022</t>
    </r>
    <r>
      <rPr>
        <sz val="11"/>
        <color theme="1"/>
        <rFont val="Calibri"/>
        <family val="2"/>
      </rPr>
      <t>€</t>
    </r>
    <r>
      <rPr>
        <sz val="11"/>
        <color theme="1"/>
        <rFont val="Gerstner Programm"/>
        <family val="2"/>
      </rPr>
      <t xml:space="preserve"> =</t>
    </r>
  </si>
  <si>
    <t>Conversion rate to EUR2023</t>
  </si>
  <si>
    <t>Fit-for-55 Scenario Setup</t>
  </si>
  <si>
    <t>Industrial BCTR [2023 EUR]</t>
  </si>
  <si>
    <t>ETS2 Price [nominal]</t>
  </si>
  <si>
    <t>ETS2 Price [EUR 2023]</t>
  </si>
  <si>
    <t>Bloomberg New Energy Finance (BNEF)</t>
  </si>
  <si>
    <t>ETS I Price [USD2012]</t>
  </si>
  <si>
    <t>ETS I Price [EUR2023]</t>
  </si>
  <si>
    <t>Additional Carbon Tax (MAX)</t>
  </si>
  <si>
    <t>Additional Carbon Tax (Elec)</t>
  </si>
  <si>
    <t>old^</t>
  </si>
  <si>
    <t>new^</t>
  </si>
  <si>
    <t>EU ETS Market Outlook 2H 2024</t>
  </si>
  <si>
    <t>Near-term projections from Reuters</t>
  </si>
  <si>
    <t>https://www.reuters.com/markets/europe/analysts-expect-eu-carbon-prices-soar-by-2027-2024-10-18/</t>
  </si>
  <si>
    <t>*from Reuters</t>
  </si>
  <si>
    <t>and</t>
  </si>
  <si>
    <t>Reuters</t>
  </si>
  <si>
    <t>Analysts expect EU carbon prices to soar by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</si>
</sst>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%"/>
    <numFmt numFmtId="167" formatCode="[$€-2]\ #,##0.00"/>
    <numFmt numFmtId="168" formatCode="[$€-2]\ #,##0.00_);\([$€-2]\ #,##0.00\)"/>
    <numFmt numFmtId="169" formatCode="[$$-409]#,##0.00"/>
    <numFmt numFmtId="170" formatCode="[$€-2]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Gerstner Programm"/>
      <family val="2"/>
    </font>
    <font>
      <sz val="11"/>
      <color theme="2" tint="-0.249977111117893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 wrapText="1"/>
    </xf>
    <xf numFmtId="0" fontId="0" fillId="2" borderId="0" xfId="0" applyFill="1"/>
    <xf numFmtId="0" fontId="1" fillId="2" borderId="0" xfId="0" applyFont="1" applyFill="1"/>
    <xf numFmtId="165" fontId="0" fillId="0" borderId="0" xfId="0" applyNumberFormat="1"/>
    <xf numFmtId="9" fontId="0" fillId="0" borderId="0" xfId="2" applyFont="1"/>
    <xf numFmtId="0" fontId="5" fillId="0" borderId="0" xfId="3"/>
    <xf numFmtId="14" fontId="0" fillId="0" borderId="0" xfId="0" applyNumberFormat="1"/>
    <xf numFmtId="14" fontId="1" fillId="2" borderId="0" xfId="0" applyNumberFormat="1" applyFont="1" applyFill="1"/>
    <xf numFmtId="0" fontId="0" fillId="0" borderId="0" xfId="0" applyAlignment="1">
      <alignment horizontal="left"/>
    </xf>
    <xf numFmtId="9" fontId="0" fillId="0" borderId="0" xfId="2" applyFont="1" applyAlignment="1">
      <alignment horizontal="left"/>
    </xf>
    <xf numFmtId="0" fontId="5" fillId="0" borderId="0" xfId="3" applyAlignment="1">
      <alignment horizontal="left"/>
    </xf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2" fontId="0" fillId="0" borderId="0" xfId="0" applyNumberFormat="1"/>
    <xf numFmtId="0" fontId="0" fillId="0" borderId="5" xfId="0" applyBorder="1"/>
    <xf numFmtId="0" fontId="5" fillId="0" borderId="4" xfId="3" applyBorder="1"/>
    <xf numFmtId="0" fontId="5" fillId="0" borderId="0" xfId="3" applyBorder="1"/>
    <xf numFmtId="166" fontId="0" fillId="0" borderId="0" xfId="2" applyNumberFormat="1" applyFont="1" applyBorder="1"/>
    <xf numFmtId="2" fontId="0" fillId="0" borderId="0" xfId="2" applyNumberFormat="1" applyFont="1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0" fontId="0" fillId="0" borderId="7" xfId="0" applyBorder="1"/>
    <xf numFmtId="166" fontId="0" fillId="0" borderId="7" xfId="2" applyNumberFormat="1" applyFont="1" applyBorder="1"/>
    <xf numFmtId="2" fontId="0" fillId="0" borderId="7" xfId="2" applyNumberFormat="1" applyFont="1" applyBorder="1"/>
    <xf numFmtId="167" fontId="0" fillId="0" borderId="0" xfId="0" applyNumberFormat="1"/>
    <xf numFmtId="164" fontId="8" fillId="0" borderId="0" xfId="0" applyNumberFormat="1" applyFont="1"/>
    <xf numFmtId="0" fontId="1" fillId="2" borderId="0" xfId="0" applyFont="1" applyFill="1" applyAlignment="1">
      <alignment horizontal="left"/>
    </xf>
    <xf numFmtId="0" fontId="5" fillId="0" borderId="0" xfId="3" applyFill="1"/>
    <xf numFmtId="167" fontId="0" fillId="2" borderId="0" xfId="0" applyNumberFormat="1" applyFill="1"/>
    <xf numFmtId="164" fontId="8" fillId="2" borderId="0" xfId="0" applyNumberFormat="1" applyFont="1" applyFill="1"/>
    <xf numFmtId="2" fontId="0" fillId="2" borderId="0" xfId="0" applyNumberFormat="1" applyFill="1"/>
    <xf numFmtId="0" fontId="9" fillId="0" borderId="0" xfId="0" applyFont="1"/>
    <xf numFmtId="1" fontId="0" fillId="0" borderId="0" xfId="0" applyNumberFormat="1"/>
    <xf numFmtId="169" fontId="0" fillId="0" borderId="0" xfId="0" applyNumberFormat="1"/>
    <xf numFmtId="170" fontId="0" fillId="0" borderId="0" xfId="0" applyNumberFormat="1"/>
    <xf numFmtId="168" fontId="0" fillId="0" borderId="0" xfId="0" applyNumberFormat="1"/>
    <xf numFmtId="0" fontId="0" fillId="3" borderId="0" xfId="0" applyFill="1"/>
  </cellXfs>
  <cellStyles count="4">
    <cellStyle name="Hyperlink" xfId="3" builtinId="8"/>
    <cellStyle name="Normal" xfId="0" builtinId="0"/>
    <cellStyle name="Normal 2" xfId="1" xr:uid="{6E9FC10A-7EC7-456E-8CAE-AFD069EE350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Allowances Auctioned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'Allowance Schedule'!$B$10</c:f>
              <c:strCache>
                <c:ptCount val="1"/>
                <c:pt idx="0">
                  <c:v>High-leak-risk industries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'Allowance Schedule'!$C$9:$AG$9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'Allowance Schedule'!$C$10:$AG$10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2.5000000000000022E-2</c:v>
                </c:pt>
                <c:pt idx="7">
                  <c:v>5.0000000000000044E-2</c:v>
                </c:pt>
                <c:pt idx="8">
                  <c:v>9.9999999999999978E-2</c:v>
                </c:pt>
                <c:pt idx="9">
                  <c:v>0.22499999999999998</c:v>
                </c:pt>
                <c:pt idx="10">
                  <c:v>0.48499999999999999</c:v>
                </c:pt>
                <c:pt idx="11">
                  <c:v>0.61</c:v>
                </c:pt>
                <c:pt idx="12">
                  <c:v>0.73499999999999999</c:v>
                </c:pt>
                <c:pt idx="13">
                  <c:v>0.86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A-4C11-AC7F-D25CA4E750BE}"/>
            </c:ext>
          </c:extLst>
        </c:ser>
        <c:ser>
          <c:idx val="1"/>
          <c:order val="1"/>
          <c:tx>
            <c:strRef>
              <c:f>'Allowance Schedule'!$B$11</c:f>
              <c:strCache>
                <c:ptCount val="1"/>
                <c:pt idx="0">
                  <c:v>Other industries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'Allowance Schedule'!$C$9:$AG$9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'Allowance Schedule'!$C$11:$AG$11</c:f>
              <c:numCache>
                <c:formatCode>0%</c:formatCode>
                <c:ptCount val="3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0.77500000000000002</c:v>
                </c:pt>
                <c:pt idx="8">
                  <c:v>0.85</c:v>
                </c:pt>
                <c:pt idx="9">
                  <c:v>0.92500000000000004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A-4C11-AC7F-D25CA4E7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11024"/>
        <c:axId val="1397299984"/>
      </c:scatterChart>
      <c:valAx>
        <c:axId val="13973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99984"/>
        <c:crosses val="autoZero"/>
        <c:crossBetween val="midCat"/>
      </c:valAx>
      <c:valAx>
        <c:axId val="1397299984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1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ETS I (BAU)</c:v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Projections'!$C$22:$AE$22</c:f>
              <c:numCache>
                <c:formatCode>[$€-2]\ #,##0.00</c:formatCode>
                <c:ptCount val="29"/>
                <c:pt idx="0">
                  <c:v>43.130404778848849</c:v>
                </c:pt>
                <c:pt idx="1">
                  <c:v>43.130404778848849</c:v>
                </c:pt>
                <c:pt idx="2">
                  <c:v>43.130404778848849</c:v>
                </c:pt>
                <c:pt idx="3">
                  <c:v>43.130404778848849</c:v>
                </c:pt>
                <c:pt idx="4">
                  <c:v>46.806291549773469</c:v>
                </c:pt>
                <c:pt idx="5">
                  <c:v>50.48217832069809</c:v>
                </c:pt>
                <c:pt idx="6">
                  <c:v>54.280594650653519</c:v>
                </c:pt>
                <c:pt idx="7">
                  <c:v>57.95648142157814</c:v>
                </c:pt>
                <c:pt idx="8">
                  <c:v>61.632368192502753</c:v>
                </c:pt>
                <c:pt idx="9">
                  <c:v>64.082959373119166</c:v>
                </c:pt>
                <c:pt idx="10">
                  <c:v>66.53355055373558</c:v>
                </c:pt>
                <c:pt idx="11">
                  <c:v>68.984141734351994</c:v>
                </c:pt>
                <c:pt idx="12">
                  <c:v>71.434732914968407</c:v>
                </c:pt>
                <c:pt idx="13">
                  <c:v>73.885324095584821</c:v>
                </c:pt>
                <c:pt idx="14">
                  <c:v>76.458444835232044</c:v>
                </c:pt>
                <c:pt idx="15">
                  <c:v>78.909036015848471</c:v>
                </c:pt>
                <c:pt idx="16">
                  <c:v>81.359627196464885</c:v>
                </c:pt>
                <c:pt idx="17">
                  <c:v>83.810218377081299</c:v>
                </c:pt>
                <c:pt idx="18">
                  <c:v>86.260809557697698</c:v>
                </c:pt>
                <c:pt idx="19">
                  <c:v>88.711400738314111</c:v>
                </c:pt>
                <c:pt idx="20">
                  <c:v>91.161991918930525</c:v>
                </c:pt>
                <c:pt idx="21">
                  <c:v>93.612583099546939</c:v>
                </c:pt>
                <c:pt idx="22">
                  <c:v>96.063174280163352</c:v>
                </c:pt>
                <c:pt idx="23">
                  <c:v>98.636295019810575</c:v>
                </c:pt>
                <c:pt idx="24">
                  <c:v>101.08688620042699</c:v>
                </c:pt>
                <c:pt idx="25">
                  <c:v>103.5374773810434</c:v>
                </c:pt>
                <c:pt idx="26">
                  <c:v>105.98806856165982</c:v>
                </c:pt>
                <c:pt idx="27">
                  <c:v>108.43865974227623</c:v>
                </c:pt>
                <c:pt idx="28">
                  <c:v>110.88925092289264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D-41AE-B013-728A048FD9EF}"/>
            </c:ext>
          </c:extLst>
        </c:ser>
        <c:ser>
          <c:idx val="0"/>
          <c:order val="1"/>
          <c:tx>
            <c:v>ETS I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Projections'!$C$30:$AE$30</c:f>
              <c:numCache>
                <c:formatCode>0.00</c:formatCode>
                <c:ptCount val="29"/>
                <c:pt idx="0">
                  <c:v>86.339434799999992</c:v>
                </c:pt>
                <c:pt idx="1">
                  <c:v>85</c:v>
                </c:pt>
                <c:pt idx="2">
                  <c:v>63.789062500000007</c:v>
                </c:pt>
                <c:pt idx="3">
                  <c:v>73.499043977055436</c:v>
                </c:pt>
                <c:pt idx="4">
                  <c:v>86.754221388367725</c:v>
                </c:pt>
                <c:pt idx="5">
                  <c:v>102.33885819521178</c:v>
                </c:pt>
                <c:pt idx="6">
                  <c:v>102.31464737793851</c:v>
                </c:pt>
                <c:pt idx="7">
                  <c:v>115.20426287744226</c:v>
                </c:pt>
                <c:pt idx="8">
                  <c:v>126.84118673647468</c:v>
                </c:pt>
                <c:pt idx="9">
                  <c:v>133.36052658215647</c:v>
                </c:pt>
                <c:pt idx="10">
                  <c:v>134.58767739188337</c:v>
                </c:pt>
                <c:pt idx="11">
                  <c:v>134.56255154707881</c:v>
                </c:pt>
                <c:pt idx="12">
                  <c:v>138.80097879282221</c:v>
                </c:pt>
                <c:pt idx="13">
                  <c:v>141.7063222183987</c:v>
                </c:pt>
                <c:pt idx="14" formatCode="0">
                  <c:v>146.64136826580562</c:v>
                </c:pt>
                <c:pt idx="15" formatCode="0">
                  <c:v>151.34141212047891</c:v>
                </c:pt>
                <c:pt idx="16" formatCode="0">
                  <c:v>156.04145597515216</c:v>
                </c:pt>
                <c:pt idx="17" formatCode="0">
                  <c:v>160.74149982982544</c:v>
                </c:pt>
                <c:pt idx="18" formatCode="0">
                  <c:v>165.44154368449873</c:v>
                </c:pt>
                <c:pt idx="19" formatCode="0">
                  <c:v>170.14158753917195</c:v>
                </c:pt>
                <c:pt idx="20" formatCode="0">
                  <c:v>174.84163139384518</c:v>
                </c:pt>
                <c:pt idx="21" formatCode="0">
                  <c:v>179.54167524851843</c:v>
                </c:pt>
                <c:pt idx="22" formatCode="0">
                  <c:v>184.24171910319166</c:v>
                </c:pt>
                <c:pt idx="23" formatCode="0">
                  <c:v>189.17676515059858</c:v>
                </c:pt>
                <c:pt idx="24" formatCode="0">
                  <c:v>193.87680900527187</c:v>
                </c:pt>
                <c:pt idx="25" formatCode="0">
                  <c:v>198.57685285994512</c:v>
                </c:pt>
                <c:pt idx="26" formatCode="0">
                  <c:v>203.27689671461837</c:v>
                </c:pt>
                <c:pt idx="27" formatCode="0">
                  <c:v>207.97694056929163</c:v>
                </c:pt>
                <c:pt idx="28" formatCode="0">
                  <c:v>212.67698442396488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D-41AE-B013-728A048FD9EF}"/>
            </c:ext>
          </c:extLst>
        </c:ser>
        <c:ser>
          <c:idx val="1"/>
          <c:order val="2"/>
          <c:tx>
            <c:v>ETS 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'ETS Projections'!$C$27:$AE$27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'ETS Projections'!$C$62:$AE$62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€-2]\ #,##0.00_);\([$€-2]\ #,##0.00\)">
                  <c:v>46.192271301325711</c:v>
                </c:pt>
                <c:pt idx="6" formatCode="[$€-2]\ #,##0.00_);\([$€-2]\ #,##0.00\)">
                  <c:v>67.929810737243685</c:v>
                </c:pt>
                <c:pt idx="7" formatCode="[$€-2]\ #,##0.00_);\([$€-2]\ #,##0.00\)">
                  <c:v>88.797138218619196</c:v>
                </c:pt>
                <c:pt idx="8" formatCode="[$€-2]\ #,##0.00_);\([$€-2]\ #,##0.00\)">
                  <c:v>108.82002232673923</c:v>
                </c:pt>
                <c:pt idx="9" formatCode="[$€-2]\ #,##0.00_);\([$€-2]\ #,##0.00\)">
                  <c:v>128.02355567851674</c:v>
                </c:pt>
                <c:pt idx="10" formatCode="[$€-2]\ #,##0.00_);\([$€-2]\ #,##0.00\)">
                  <c:v>146.43217152771521</c:v>
                </c:pt>
                <c:pt idx="11" formatCode="[$€-2]\ #,##0.00_);\([$€-2]\ #,##0.00\)">
                  <c:v>164.06965997503107</c:v>
                </c:pt>
                <c:pt idx="12" formatCode="[$€-2]\ #,##0.00_);\([$€-2]\ #,##0.00\)">
                  <c:v>180.95918379599019</c:v>
                </c:pt>
                <c:pt idx="13" formatCode="[$€-2]\ #,##0.00_);\([$€-2]\ #,##0.00\)">
                  <c:v>197.12329389541409</c:v>
                </c:pt>
                <c:pt idx="14" formatCode="[$€-2]\ #,##0.00_);\([$€-2]\ #,##0.00\)">
                  <c:v>212.58394439701522</c:v>
                </c:pt>
                <c:pt idx="15" formatCode="[$€-2]\ #,##0.00_);\([$€-2]\ #,##0.00\)">
                  <c:v>227.36250737648683</c:v>
                </c:pt>
                <c:pt idx="16" formatCode="[$€-2]\ #,##0.00_);\([$€-2]\ #,##0.00\)">
                  <c:v>241.47978724626876</c:v>
                </c:pt>
                <c:pt idx="17" formatCode="[$€-2]\ #,##0.00_);\([$€-2]\ #,##0.00\)">
                  <c:v>254.95603479998206</c:v>
                </c:pt>
                <c:pt idx="18" formatCode="[$€-2]\ #,##0.00_);\([$€-2]\ #,##0.00\)">
                  <c:v>267.81096092435087</c:v>
                </c:pt>
                <c:pt idx="19" formatCode="[$€-2]\ #,##0.00_);\([$€-2]\ #,##0.00\)">
                  <c:v>273.06215623659307</c:v>
                </c:pt>
                <c:pt idx="20" formatCode="[$€-2]\ #,##0.00_);\([$€-2]\ #,##0.00\)">
                  <c:v>278.00445770693869</c:v>
                </c:pt>
                <c:pt idx="21" formatCode="[$€-2]\ #,##0.00_);\([$€-2]\ #,##0.00\)">
                  <c:v>282.64795990538425</c:v>
                </c:pt>
                <c:pt idx="22" formatCode="[$€-2]\ #,##0.00_);\([$€-2]\ #,##0.00\)">
                  <c:v>287.00248029608349</c:v>
                </c:pt>
                <c:pt idx="23" formatCode="[$€-2]\ #,##0.00_);\([$€-2]\ #,##0.00\)">
                  <c:v>291.07756622320835</c:v>
                </c:pt>
                <c:pt idx="24" formatCode="[$€-2]\ #,##0.00_);\([$€-2]\ #,##0.00\)">
                  <c:v>288.54094255241796</c:v>
                </c:pt>
                <c:pt idx="25" formatCode="[$€-2]\ #,##0.00_);\([$€-2]\ #,##0.00\)">
                  <c:v>285.99188445186866</c:v>
                </c:pt>
                <c:pt idx="26" formatCode="[$€-2]\ #,##0.00_);\([$€-2]\ #,##0.00\)">
                  <c:v>283.43185479564988</c:v>
                </c:pt>
                <c:pt idx="27" formatCode="[$€-2]\ #,##0.00_);\([$€-2]\ #,##0.00\)">
                  <c:v>280.86226387087379</c:v>
                </c:pt>
                <c:pt idx="28" formatCode="[$€-2]\ #,##0.00_);\([$€-2]\ #,##0.00\)">
                  <c:v>278.28447087748242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D-41AE-B013-728A048FD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75775"/>
        <c:axId val="790677215"/>
      </c:scatterChart>
      <c:valAx>
        <c:axId val="79067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7215"/>
        <c:crosses val="autoZero"/>
        <c:crossBetween val="midCat"/>
      </c:valAx>
      <c:valAx>
        <c:axId val="7906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Auction Price [EUR2023]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€-2]\ 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2997200</xdr:colOff>
      <xdr:row>12</xdr:row>
      <xdr:rowOff>6350</xdr:rowOff>
    </xdr:from>
    <xdr:to>
      <xdr:col>9</xdr:col>
      <xdr:colOff>285750</xdr:colOff>
      <xdr:row>27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CC3B6-2223-45D9-90B6-76A61D311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5417</xdr:colOff>
      <xdr:row>32</xdr:row>
      <xdr:rowOff>131109</xdr:rowOff>
    </xdr:from>
    <xdr:to>
      <xdr:col>4</xdr:col>
      <xdr:colOff>553327</xdr:colOff>
      <xdr:row>48</xdr:row>
      <xdr:rowOff>150159</xdr:rowOff>
    </xdr:to>
    <xdr:pic>
      <xdr:nvPicPr>
        <xdr:cNvPr id="4" name="Picture 3" descr="Projected EU carbon pricing through 2035">
          <a:extLst>
            <a:ext uri="{FF2B5EF4-FFF2-40B4-BE49-F238E27FC236}">
              <a16:creationId xmlns:a16="http://schemas.microsoft.com/office/drawing/2014/main" id="{A73F4882-5A76-06C0-44FE-8BC0F9AAE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35" y="5902138"/>
          <a:ext cx="4738910" cy="2887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379319</xdr:colOff>
      <xdr:row>33</xdr:row>
      <xdr:rowOff>138951</xdr:rowOff>
    </xdr:from>
    <xdr:to>
      <xdr:col>18</xdr:col>
      <xdr:colOff>702795</xdr:colOff>
      <xdr:row>49</xdr:row>
      <xdr:rowOff>11766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7C9A41-777A-3980-A0E1-5F9A92153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120650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CA400B0D-3C30-346E-F764-8A284173603E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600262</xdr:colOff>
      <xdr:row>32</xdr:row>
      <xdr:rowOff>32514</xdr:rowOff>
    </xdr:from>
    <xdr:to>
      <xdr:col>10</xdr:col>
      <xdr:colOff>762000</xdr:colOff>
      <xdr:row>49</xdr:row>
      <xdr:rowOff>11208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D10C03-4E9A-3D12-EF72-305063F5EC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9" t="51045" r="7749" b="2162"/>
        <a:stretch/>
      </xdr:blipFill>
      <xdr:spPr bwMode="auto">
        <a:xfrm>
          <a:off x="5396380" y="5803543"/>
          <a:ext cx="5271620" cy="3023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ur-lex.europa.eu/legal-content/EN/TXT/PDF/?uri=CELEX:32019D0708&amp;from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parl.europa.eu/news/en/press-room/20221212IPR64527/climate-change-deal-on-a-more-ambitious-emissions-trading-system-ets" TargetMode="External"/><Relationship Id="rId2" Type="http://schemas.openxmlformats.org/officeDocument/2006/relationships/hyperlink" Target="https://climate.ec.europa.eu/eu-action/eu-emissions-trading-system-eu-ets/free-allocation/allocation-industrial-installations_en" TargetMode="External"/><Relationship Id="rId1" Type="http://schemas.openxmlformats.org/officeDocument/2006/relationships/hyperlink" Target="https://climate.ec.europa.eu/eu-action/eu-emissions-trading-system-eu-ets/free-allocation/allocation-industrial-installations_en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ur-lex.europa.eu/legal-content/EN/TXT/?uri=CELEX:02003L0087-2023060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2013dollars.com/us/inflation/2012?endYear=2019&amp;amount=1000" TargetMode="External"/><Relationship Id="rId2" Type="http://schemas.openxmlformats.org/officeDocument/2006/relationships/hyperlink" Target="https://www.exchangerates.org.uk/EUR-USD-spot-exchange-rates-history-2019.html" TargetMode="External"/><Relationship Id="rId1" Type="http://schemas.openxmlformats.org/officeDocument/2006/relationships/hyperlink" Target="https://www.ecb.europa.eu/stats/ecb_surveys/survey_of_professional_forecasters/html/table_hist_hicp.en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G54"/>
  <sheetViews>
    <sheetView topLeftCell="A13" workbookViewId="0">
      <selection activeCell="E29" sqref="E29"/>
    </sheetView>
  </sheetViews>
  <sheetFormatPr defaultRowHeight="14.5" x14ac:dyDescent="0.35"/>
  <cols>
    <col min="1" max="1" width="19.1796875" customWidth="1"/>
  </cols>
  <sheetData>
    <row r="1" spans="1:7" x14ac:dyDescent="0.35">
      <c r="A1" s="1" t="s">
        <v>92</v>
      </c>
    </row>
    <row r="3" spans="1:7" x14ac:dyDescent="0.35">
      <c r="A3" s="1" t="s">
        <v>26</v>
      </c>
      <c r="B3" s="6" t="s">
        <v>38</v>
      </c>
      <c r="C3" s="5"/>
      <c r="D3" s="5"/>
      <c r="E3" s="5"/>
      <c r="F3" s="5"/>
      <c r="G3" s="5"/>
    </row>
    <row r="4" spans="1:7" x14ac:dyDescent="0.35">
      <c r="A4" s="1"/>
      <c r="B4" t="s">
        <v>64</v>
      </c>
    </row>
    <row r="5" spans="1:7" x14ac:dyDescent="0.35">
      <c r="A5" s="1"/>
      <c r="B5" t="s">
        <v>31</v>
      </c>
    </row>
    <row r="6" spans="1:7" x14ac:dyDescent="0.35">
      <c r="A6" s="1"/>
      <c r="B6" t="s">
        <v>39</v>
      </c>
    </row>
    <row r="7" spans="1:7" x14ac:dyDescent="0.35">
      <c r="A7" s="1"/>
    </row>
    <row r="8" spans="1:7" x14ac:dyDescent="0.35">
      <c r="A8" s="1"/>
      <c r="B8" s="6" t="s">
        <v>40</v>
      </c>
      <c r="C8" s="5"/>
      <c r="D8" s="5"/>
      <c r="E8" s="5"/>
      <c r="F8" s="5"/>
      <c r="G8" s="5"/>
    </row>
    <row r="9" spans="1:7" x14ac:dyDescent="0.35">
      <c r="A9" s="1"/>
      <c r="B9" t="s">
        <v>33</v>
      </c>
    </row>
    <row r="10" spans="1:7" x14ac:dyDescent="0.35">
      <c r="A10" s="1"/>
      <c r="B10" t="s">
        <v>41</v>
      </c>
    </row>
    <row r="11" spans="1:7" x14ac:dyDescent="0.35">
      <c r="A11" s="1"/>
      <c r="B11" t="s">
        <v>32</v>
      </c>
    </row>
    <row r="12" spans="1:7" x14ac:dyDescent="0.35">
      <c r="A12" s="1"/>
    </row>
    <row r="13" spans="1:7" x14ac:dyDescent="0.35">
      <c r="A13" s="1"/>
      <c r="B13" s="6" t="s">
        <v>59</v>
      </c>
      <c r="C13" s="6"/>
      <c r="D13" s="6"/>
      <c r="E13" s="6"/>
      <c r="F13" s="6"/>
      <c r="G13" s="6"/>
    </row>
    <row r="14" spans="1:7" x14ac:dyDescent="0.35">
      <c r="A14" s="1"/>
      <c r="B14" t="s">
        <v>60</v>
      </c>
    </row>
    <row r="15" spans="1:7" x14ac:dyDescent="0.35">
      <c r="A15" s="1"/>
      <c r="B15" t="s">
        <v>61</v>
      </c>
    </row>
    <row r="16" spans="1:7" x14ac:dyDescent="0.35">
      <c r="A16" s="1"/>
      <c r="B16" t="s">
        <v>47</v>
      </c>
    </row>
    <row r="17" spans="1:7" x14ac:dyDescent="0.35">
      <c r="B17" t="s">
        <v>62</v>
      </c>
    </row>
    <row r="18" spans="1:7" x14ac:dyDescent="0.35">
      <c r="A18" s="1"/>
      <c r="B18" s="10">
        <v>45052</v>
      </c>
    </row>
    <row r="19" spans="1:7" x14ac:dyDescent="0.35">
      <c r="A19" s="1"/>
      <c r="B19" s="10"/>
    </row>
    <row r="20" spans="1:7" x14ac:dyDescent="0.35">
      <c r="A20" s="1"/>
      <c r="B20" s="11" t="s">
        <v>63</v>
      </c>
      <c r="C20" s="6"/>
      <c r="D20" s="6"/>
      <c r="E20" s="6"/>
      <c r="F20" s="6"/>
      <c r="G20" s="6"/>
    </row>
    <row r="21" spans="1:7" x14ac:dyDescent="0.35">
      <c r="A21" s="1"/>
      <c r="B21" s="10" t="s">
        <v>66</v>
      </c>
    </row>
    <row r="22" spans="1:7" x14ac:dyDescent="0.35">
      <c r="A22" s="1"/>
      <c r="B22" s="10" t="s">
        <v>65</v>
      </c>
    </row>
    <row r="23" spans="1:7" x14ac:dyDescent="0.35">
      <c r="A23" s="1"/>
      <c r="B23" s="10" t="s">
        <v>67</v>
      </c>
    </row>
    <row r="24" spans="1:7" x14ac:dyDescent="0.35">
      <c r="A24" s="1"/>
      <c r="B24" s="10"/>
    </row>
    <row r="25" spans="1:7" x14ac:dyDescent="0.35">
      <c r="A25" s="1"/>
      <c r="B25" s="11" t="s">
        <v>100</v>
      </c>
      <c r="C25" s="6"/>
      <c r="D25" s="6"/>
      <c r="E25" s="6"/>
      <c r="F25" s="6"/>
      <c r="G25" s="6"/>
    </row>
    <row r="26" spans="1:7" x14ac:dyDescent="0.35">
      <c r="A26" s="1"/>
      <c r="B26" s="10" t="s">
        <v>125</v>
      </c>
    </row>
    <row r="27" spans="1:7" x14ac:dyDescent="0.35">
      <c r="A27" s="1"/>
      <c r="B27" s="10" t="s">
        <v>132</v>
      </c>
    </row>
    <row r="28" spans="1:7" x14ac:dyDescent="0.35">
      <c r="A28" s="1"/>
      <c r="B28" s="10" t="s">
        <v>136</v>
      </c>
    </row>
    <row r="29" spans="1:7" x14ac:dyDescent="0.35">
      <c r="A29" s="1"/>
      <c r="B29" s="10" t="s">
        <v>137</v>
      </c>
    </row>
    <row r="30" spans="1:7" x14ac:dyDescent="0.35">
      <c r="B30" t="s">
        <v>138</v>
      </c>
    </row>
    <row r="31" spans="1:7" x14ac:dyDescent="0.35">
      <c r="B31" t="s">
        <v>134</v>
      </c>
    </row>
    <row r="33" spans="1:1" x14ac:dyDescent="0.35">
      <c r="A33" s="1" t="s">
        <v>27</v>
      </c>
    </row>
    <row r="34" spans="1:1" x14ac:dyDescent="0.35">
      <c r="A34" t="s">
        <v>28</v>
      </c>
    </row>
    <row r="35" spans="1:1" x14ac:dyDescent="0.35">
      <c r="A35" t="s">
        <v>29</v>
      </c>
    </row>
    <row r="36" spans="1:1" x14ac:dyDescent="0.35">
      <c r="A36" t="s">
        <v>30</v>
      </c>
    </row>
    <row r="38" spans="1:1" x14ac:dyDescent="0.35">
      <c r="A38" t="s">
        <v>105</v>
      </c>
    </row>
    <row r="39" spans="1:1" x14ac:dyDescent="0.35">
      <c r="A39" t="s">
        <v>106</v>
      </c>
    </row>
    <row r="40" spans="1:1" x14ac:dyDescent="0.35">
      <c r="A40" t="s">
        <v>107</v>
      </c>
    </row>
    <row r="41" spans="1:1" x14ac:dyDescent="0.35">
      <c r="A41" t="s">
        <v>108</v>
      </c>
    </row>
    <row r="42" spans="1:1" x14ac:dyDescent="0.35">
      <c r="A42" t="s">
        <v>109</v>
      </c>
    </row>
    <row r="44" spans="1:1" x14ac:dyDescent="0.35">
      <c r="A44" t="s">
        <v>110</v>
      </c>
    </row>
    <row r="45" spans="1:1" x14ac:dyDescent="0.35">
      <c r="A45" t="s">
        <v>111</v>
      </c>
    </row>
    <row r="46" spans="1:1" x14ac:dyDescent="0.35">
      <c r="A46" t="s">
        <v>112</v>
      </c>
    </row>
    <row r="47" spans="1:1" x14ac:dyDescent="0.35">
      <c r="A47" t="s">
        <v>113</v>
      </c>
    </row>
    <row r="48" spans="1:1" x14ac:dyDescent="0.35">
      <c r="A48" t="s">
        <v>114</v>
      </c>
    </row>
    <row r="50" spans="1:2" x14ac:dyDescent="0.35">
      <c r="A50" t="s">
        <v>95</v>
      </c>
    </row>
    <row r="51" spans="1:2" x14ac:dyDescent="0.35">
      <c r="A51" s="1" t="s">
        <v>93</v>
      </c>
    </row>
    <row r="52" spans="1:2" x14ac:dyDescent="0.35">
      <c r="A52" t="s">
        <v>94</v>
      </c>
      <c r="B52">
        <v>0.90049000000000001</v>
      </c>
    </row>
    <row r="53" spans="1:2" x14ac:dyDescent="0.35">
      <c r="A53" t="s">
        <v>115</v>
      </c>
      <c r="B53" s="38">
        <v>1.1198999999999999</v>
      </c>
    </row>
    <row r="54" spans="1:2" x14ac:dyDescent="0.35">
      <c r="B5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36A2-B95C-4F31-A898-0AF687B971E9}">
  <dimension ref="A1:C28"/>
  <sheetViews>
    <sheetView workbookViewId="0">
      <selection activeCell="B11" sqref="B11"/>
    </sheetView>
  </sheetViews>
  <sheetFormatPr defaultRowHeight="14.5" x14ac:dyDescent="0.35"/>
  <cols>
    <col min="1" max="1" width="43.453125" bestFit="1" customWidth="1"/>
    <col min="2" max="2" width="20.54296875" style="12" customWidth="1"/>
    <col min="3" max="3" width="57.453125" customWidth="1"/>
  </cols>
  <sheetData>
    <row r="1" spans="1:3" x14ac:dyDescent="0.35">
      <c r="A1" s="6" t="s">
        <v>90</v>
      </c>
      <c r="B1" s="33"/>
      <c r="C1" s="6"/>
    </row>
    <row r="3" spans="1:3" x14ac:dyDescent="0.35">
      <c r="A3" t="s">
        <v>45</v>
      </c>
      <c r="B3" s="14" t="s">
        <v>44</v>
      </c>
      <c r="C3" t="s">
        <v>43</v>
      </c>
    </row>
    <row r="4" spans="1:3" x14ac:dyDescent="0.35">
      <c r="A4" t="s">
        <v>1</v>
      </c>
      <c r="B4" s="13">
        <v>0</v>
      </c>
    </row>
    <row r="5" spans="1:3" x14ac:dyDescent="0.35">
      <c r="A5" t="s">
        <v>2</v>
      </c>
      <c r="B5" s="13">
        <f>55/349</f>
        <v>0.15759312320916904</v>
      </c>
      <c r="C5" t="s">
        <v>32</v>
      </c>
    </row>
    <row r="6" spans="1:3" x14ac:dyDescent="0.35">
      <c r="A6" t="s">
        <v>3</v>
      </c>
      <c r="B6" s="13">
        <v>1</v>
      </c>
      <c r="C6" t="s">
        <v>42</v>
      </c>
    </row>
    <row r="7" spans="1:3" x14ac:dyDescent="0.35">
      <c r="A7" t="s">
        <v>4</v>
      </c>
      <c r="B7" s="13">
        <v>1</v>
      </c>
      <c r="C7" t="s">
        <v>34</v>
      </c>
    </row>
    <row r="8" spans="1:3" x14ac:dyDescent="0.35">
      <c r="A8" t="s">
        <v>5</v>
      </c>
      <c r="B8" s="13">
        <v>0</v>
      </c>
      <c r="C8" t="s">
        <v>35</v>
      </c>
    </row>
    <row r="9" spans="1:3" x14ac:dyDescent="0.35">
      <c r="A9" t="s">
        <v>6</v>
      </c>
      <c r="B9" s="13">
        <v>0</v>
      </c>
      <c r="C9" t="s">
        <v>35</v>
      </c>
    </row>
    <row r="10" spans="1:3" x14ac:dyDescent="0.35">
      <c r="A10" t="s">
        <v>7</v>
      </c>
      <c r="B10" s="13">
        <v>0</v>
      </c>
    </row>
    <row r="11" spans="1:3" x14ac:dyDescent="0.35">
      <c r="A11" t="s">
        <v>8</v>
      </c>
      <c r="B11" s="13">
        <f>(21243+374)/21834</f>
        <v>0.99006137217184209</v>
      </c>
      <c r="C11" t="s">
        <v>36</v>
      </c>
    </row>
    <row r="12" spans="1:3" x14ac:dyDescent="0.35">
      <c r="A12" t="s">
        <v>9</v>
      </c>
      <c r="B12" s="13">
        <v>1</v>
      </c>
    </row>
    <row r="13" spans="1:3" x14ac:dyDescent="0.35">
      <c r="A13" t="s">
        <v>10</v>
      </c>
      <c r="B13" s="13">
        <f>(106825+604)/119136</f>
        <v>0.90173415256513567</v>
      </c>
      <c r="C13" t="s">
        <v>36</v>
      </c>
    </row>
    <row r="14" spans="1:3" x14ac:dyDescent="0.35">
      <c r="A14" t="s">
        <v>11</v>
      </c>
      <c r="B14" s="13">
        <v>0</v>
      </c>
    </row>
    <row r="15" spans="1:3" x14ac:dyDescent="0.35">
      <c r="A15" t="s">
        <v>12</v>
      </c>
      <c r="B15" s="13">
        <v>1</v>
      </c>
      <c r="C15" t="s">
        <v>37</v>
      </c>
    </row>
    <row r="16" spans="1:3" x14ac:dyDescent="0.35">
      <c r="A16" t="s">
        <v>13</v>
      </c>
      <c r="B16" s="13">
        <v>1</v>
      </c>
    </row>
    <row r="17" spans="1:2" x14ac:dyDescent="0.35">
      <c r="A17" t="s">
        <v>14</v>
      </c>
      <c r="B17" s="13">
        <v>1</v>
      </c>
    </row>
    <row r="18" spans="1:2" x14ac:dyDescent="0.35">
      <c r="A18" t="s">
        <v>15</v>
      </c>
      <c r="B18" s="13">
        <v>1</v>
      </c>
    </row>
    <row r="19" spans="1:2" x14ac:dyDescent="0.35">
      <c r="A19" t="s">
        <v>16</v>
      </c>
      <c r="B19" s="13">
        <v>0</v>
      </c>
    </row>
    <row r="20" spans="1:2" x14ac:dyDescent="0.35">
      <c r="A20" t="s">
        <v>17</v>
      </c>
      <c r="B20" s="13">
        <v>0</v>
      </c>
    </row>
    <row r="21" spans="1:2" x14ac:dyDescent="0.35">
      <c r="A21" t="s">
        <v>18</v>
      </c>
      <c r="B21" s="13">
        <v>0</v>
      </c>
    </row>
    <row r="22" spans="1:2" x14ac:dyDescent="0.35">
      <c r="A22" t="s">
        <v>19</v>
      </c>
      <c r="B22" s="13">
        <v>0</v>
      </c>
    </row>
    <row r="23" spans="1:2" x14ac:dyDescent="0.35">
      <c r="A23" t="s">
        <v>20</v>
      </c>
      <c r="B23" s="13">
        <v>0</v>
      </c>
    </row>
    <row r="24" spans="1:2" x14ac:dyDescent="0.35">
      <c r="A24" t="s">
        <v>21</v>
      </c>
      <c r="B24" s="13">
        <v>0</v>
      </c>
    </row>
    <row r="25" spans="1:2" x14ac:dyDescent="0.35">
      <c r="A25" t="s">
        <v>22</v>
      </c>
      <c r="B25" s="13">
        <v>0</v>
      </c>
    </row>
    <row r="26" spans="1:2" x14ac:dyDescent="0.35">
      <c r="A26" t="s">
        <v>23</v>
      </c>
      <c r="B26" s="13">
        <v>0</v>
      </c>
    </row>
    <row r="27" spans="1:2" x14ac:dyDescent="0.35">
      <c r="A27" t="s">
        <v>24</v>
      </c>
      <c r="B27" s="13">
        <v>0</v>
      </c>
    </row>
    <row r="28" spans="1:2" x14ac:dyDescent="0.35">
      <c r="A28" t="s">
        <v>25</v>
      </c>
      <c r="B28" s="13">
        <v>0</v>
      </c>
    </row>
  </sheetData>
  <hyperlinks>
    <hyperlink ref="B3" r:id="rId1" xr:uid="{D3B48C43-C585-4B1F-8373-6A3B162496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FE04-278F-4DC2-923C-DF6E83DB8D0F}">
  <dimension ref="B1:AG11"/>
  <sheetViews>
    <sheetView zoomScale="72" workbookViewId="0">
      <selection activeCell="C35" sqref="C35"/>
    </sheetView>
  </sheetViews>
  <sheetFormatPr defaultRowHeight="14.5" x14ac:dyDescent="0.35"/>
  <cols>
    <col min="2" max="2" width="43.1796875" customWidth="1"/>
  </cols>
  <sheetData>
    <row r="1" spans="2:33" x14ac:dyDescent="0.35">
      <c r="B1" t="s">
        <v>68</v>
      </c>
    </row>
    <row r="3" spans="2:33" x14ac:dyDescent="0.35">
      <c r="B3" t="s">
        <v>55</v>
      </c>
    </row>
    <row r="4" spans="2:33" x14ac:dyDescent="0.35"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2031</v>
      </c>
      <c r="O4">
        <v>2032</v>
      </c>
      <c r="P4">
        <v>2033</v>
      </c>
      <c r="Q4">
        <v>2034</v>
      </c>
      <c r="R4">
        <v>2035</v>
      </c>
      <c r="S4">
        <v>2036</v>
      </c>
      <c r="T4">
        <v>2037</v>
      </c>
      <c r="U4">
        <v>2038</v>
      </c>
      <c r="V4">
        <v>2039</v>
      </c>
      <c r="W4">
        <v>2040</v>
      </c>
      <c r="X4">
        <v>2041</v>
      </c>
      <c r="Y4">
        <v>2042</v>
      </c>
      <c r="Z4">
        <v>2043</v>
      </c>
      <c r="AA4">
        <v>2044</v>
      </c>
      <c r="AB4">
        <v>2045</v>
      </c>
      <c r="AC4">
        <v>2046</v>
      </c>
      <c r="AD4">
        <v>2047</v>
      </c>
      <c r="AE4">
        <v>2048</v>
      </c>
      <c r="AF4">
        <v>2049</v>
      </c>
      <c r="AG4">
        <v>2050</v>
      </c>
    </row>
    <row r="5" spans="2:33" x14ac:dyDescent="0.35">
      <c r="B5" s="34" t="s">
        <v>91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0.97499999999999998</v>
      </c>
      <c r="J5" s="8">
        <v>0.95</v>
      </c>
      <c r="K5" s="8">
        <v>0.9</v>
      </c>
      <c r="L5" s="8">
        <v>0.77500000000000002</v>
      </c>
      <c r="M5" s="8">
        <v>0.51500000000000001</v>
      </c>
      <c r="N5" s="8">
        <v>0.39</v>
      </c>
      <c r="O5" s="8">
        <v>0.26500000000000001</v>
      </c>
      <c r="P5" s="8">
        <v>0.14000000000000001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</row>
    <row r="6" spans="2:33" x14ac:dyDescent="0.35">
      <c r="B6" s="9" t="s">
        <v>57</v>
      </c>
      <c r="C6" s="8">
        <v>0.3</v>
      </c>
      <c r="D6" s="8">
        <v>0.3</v>
      </c>
      <c r="E6" s="8">
        <v>0.3</v>
      </c>
      <c r="F6" s="8">
        <v>0.3</v>
      </c>
      <c r="G6" s="8">
        <v>0.3</v>
      </c>
      <c r="H6" s="8">
        <v>0.3</v>
      </c>
      <c r="I6" s="8">
        <v>0.3</v>
      </c>
      <c r="J6" s="8">
        <v>0.22500000000000001</v>
      </c>
      <c r="K6" s="8">
        <v>0.15</v>
      </c>
      <c r="L6" s="8">
        <v>7.4999999999999997E-2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</row>
    <row r="8" spans="2:33" x14ac:dyDescent="0.35">
      <c r="B8" t="s">
        <v>58</v>
      </c>
    </row>
    <row r="9" spans="2:33" x14ac:dyDescent="0.35">
      <c r="C9">
        <v>2020</v>
      </c>
      <c r="D9">
        <v>2021</v>
      </c>
      <c r="E9">
        <v>2022</v>
      </c>
      <c r="F9">
        <v>2023</v>
      </c>
      <c r="G9">
        <v>2024</v>
      </c>
      <c r="H9">
        <v>2025</v>
      </c>
      <c r="I9">
        <v>2026</v>
      </c>
      <c r="J9">
        <v>2027</v>
      </c>
      <c r="K9">
        <v>2028</v>
      </c>
      <c r="L9">
        <v>2029</v>
      </c>
      <c r="M9">
        <v>2030</v>
      </c>
      <c r="N9">
        <v>2031</v>
      </c>
      <c r="O9">
        <v>2032</v>
      </c>
      <c r="P9">
        <v>2033</v>
      </c>
      <c r="Q9">
        <v>2034</v>
      </c>
      <c r="R9">
        <v>2035</v>
      </c>
      <c r="S9">
        <v>2036</v>
      </c>
      <c r="T9">
        <v>2037</v>
      </c>
      <c r="U9">
        <v>2038</v>
      </c>
      <c r="V9">
        <v>2039</v>
      </c>
      <c r="W9">
        <v>2040</v>
      </c>
      <c r="X9">
        <v>2041</v>
      </c>
      <c r="Y9">
        <v>2042</v>
      </c>
      <c r="Z9">
        <v>2043</v>
      </c>
      <c r="AA9">
        <v>2044</v>
      </c>
      <c r="AB9">
        <v>2045</v>
      </c>
      <c r="AC9">
        <v>2046</v>
      </c>
      <c r="AD9">
        <v>2047</v>
      </c>
      <c r="AE9">
        <v>2048</v>
      </c>
      <c r="AF9">
        <v>2049</v>
      </c>
      <c r="AG9">
        <v>2050</v>
      </c>
    </row>
    <row r="10" spans="2:33" x14ac:dyDescent="0.35">
      <c r="B10" t="s">
        <v>56</v>
      </c>
      <c r="C10" s="8">
        <f>1-C5</f>
        <v>0</v>
      </c>
      <c r="D10" s="8">
        <f t="shared" ref="D10:AG10" si="0">1-D5</f>
        <v>0</v>
      </c>
      <c r="E10" s="8">
        <f t="shared" si="0"/>
        <v>0</v>
      </c>
      <c r="F10" s="8">
        <f t="shared" si="0"/>
        <v>0</v>
      </c>
      <c r="G10" s="8">
        <f t="shared" si="0"/>
        <v>0</v>
      </c>
      <c r="H10" s="8">
        <f t="shared" si="0"/>
        <v>0</v>
      </c>
      <c r="I10" s="8">
        <f t="shared" si="0"/>
        <v>2.5000000000000022E-2</v>
      </c>
      <c r="J10" s="8">
        <f t="shared" si="0"/>
        <v>5.0000000000000044E-2</v>
      </c>
      <c r="K10" s="8">
        <f t="shared" si="0"/>
        <v>9.9999999999999978E-2</v>
      </c>
      <c r="L10" s="8">
        <f t="shared" si="0"/>
        <v>0.22499999999999998</v>
      </c>
      <c r="M10" s="8">
        <f t="shared" si="0"/>
        <v>0.48499999999999999</v>
      </c>
      <c r="N10" s="8">
        <f t="shared" si="0"/>
        <v>0.61</v>
      </c>
      <c r="O10" s="8">
        <f t="shared" si="0"/>
        <v>0.73499999999999999</v>
      </c>
      <c r="P10" s="8">
        <f t="shared" si="0"/>
        <v>0.86</v>
      </c>
      <c r="Q10" s="8">
        <f t="shared" si="0"/>
        <v>1</v>
      </c>
      <c r="R10" s="8">
        <f t="shared" si="0"/>
        <v>1</v>
      </c>
      <c r="S10" s="8">
        <f t="shared" si="0"/>
        <v>1</v>
      </c>
      <c r="T10" s="8">
        <f t="shared" si="0"/>
        <v>1</v>
      </c>
      <c r="U10" s="8">
        <f t="shared" si="0"/>
        <v>1</v>
      </c>
      <c r="V10" s="8">
        <f t="shared" si="0"/>
        <v>1</v>
      </c>
      <c r="W10" s="8">
        <f t="shared" si="0"/>
        <v>1</v>
      </c>
      <c r="X10" s="8">
        <f t="shared" si="0"/>
        <v>1</v>
      </c>
      <c r="Y10" s="8">
        <f t="shared" si="0"/>
        <v>1</v>
      </c>
      <c r="Z10" s="8">
        <f t="shared" si="0"/>
        <v>1</v>
      </c>
      <c r="AA10" s="8">
        <f t="shared" si="0"/>
        <v>1</v>
      </c>
      <c r="AB10" s="8">
        <f t="shared" si="0"/>
        <v>1</v>
      </c>
      <c r="AC10" s="8">
        <f t="shared" si="0"/>
        <v>1</v>
      </c>
      <c r="AD10" s="8">
        <f t="shared" si="0"/>
        <v>1</v>
      </c>
      <c r="AE10" s="8">
        <f t="shared" si="0"/>
        <v>1</v>
      </c>
      <c r="AF10" s="8">
        <f t="shared" si="0"/>
        <v>1</v>
      </c>
      <c r="AG10" s="8">
        <f t="shared" si="0"/>
        <v>1</v>
      </c>
    </row>
    <row r="11" spans="2:33" x14ac:dyDescent="0.35">
      <c r="B11" t="s">
        <v>57</v>
      </c>
      <c r="C11" s="8">
        <f t="shared" ref="C11:AG11" si="1">1-C6</f>
        <v>0.7</v>
      </c>
      <c r="D11" s="8">
        <f t="shared" si="1"/>
        <v>0.7</v>
      </c>
      <c r="E11" s="8">
        <f t="shared" si="1"/>
        <v>0.7</v>
      </c>
      <c r="F11" s="8">
        <f t="shared" si="1"/>
        <v>0.7</v>
      </c>
      <c r="G11" s="8">
        <f t="shared" si="1"/>
        <v>0.7</v>
      </c>
      <c r="H11" s="8">
        <f t="shared" si="1"/>
        <v>0.7</v>
      </c>
      <c r="I11" s="8">
        <f t="shared" si="1"/>
        <v>0.7</v>
      </c>
      <c r="J11" s="8">
        <f t="shared" si="1"/>
        <v>0.77500000000000002</v>
      </c>
      <c r="K11" s="8">
        <f t="shared" si="1"/>
        <v>0.85</v>
      </c>
      <c r="L11" s="8">
        <f t="shared" si="1"/>
        <v>0.92500000000000004</v>
      </c>
      <c r="M11" s="8">
        <f t="shared" si="1"/>
        <v>1</v>
      </c>
      <c r="N11" s="8">
        <f t="shared" si="1"/>
        <v>1</v>
      </c>
      <c r="O11" s="8">
        <f t="shared" si="1"/>
        <v>1</v>
      </c>
      <c r="P11" s="8">
        <f t="shared" si="1"/>
        <v>1</v>
      </c>
      <c r="Q11" s="8">
        <f t="shared" si="1"/>
        <v>1</v>
      </c>
      <c r="R11" s="8">
        <f t="shared" si="1"/>
        <v>1</v>
      </c>
      <c r="S11" s="8">
        <f t="shared" si="1"/>
        <v>1</v>
      </c>
      <c r="T11" s="8">
        <f t="shared" si="1"/>
        <v>1</v>
      </c>
      <c r="U11" s="8">
        <f t="shared" si="1"/>
        <v>1</v>
      </c>
      <c r="V11" s="8">
        <f t="shared" si="1"/>
        <v>1</v>
      </c>
      <c r="W11" s="8">
        <f t="shared" si="1"/>
        <v>1</v>
      </c>
      <c r="X11" s="8">
        <f t="shared" si="1"/>
        <v>1</v>
      </c>
      <c r="Y11" s="8">
        <f t="shared" si="1"/>
        <v>1</v>
      </c>
      <c r="Z11" s="8">
        <f t="shared" si="1"/>
        <v>1</v>
      </c>
      <c r="AA11" s="8">
        <f t="shared" si="1"/>
        <v>1</v>
      </c>
      <c r="AB11" s="8">
        <f t="shared" si="1"/>
        <v>1</v>
      </c>
      <c r="AC11" s="8">
        <f t="shared" si="1"/>
        <v>1</v>
      </c>
      <c r="AD11" s="8">
        <f t="shared" si="1"/>
        <v>1</v>
      </c>
      <c r="AE11" s="8">
        <f t="shared" si="1"/>
        <v>1</v>
      </c>
      <c r="AF11" s="8">
        <f t="shared" si="1"/>
        <v>1</v>
      </c>
      <c r="AG11" s="8">
        <f t="shared" si="1"/>
        <v>1</v>
      </c>
    </row>
  </sheetData>
  <hyperlinks>
    <hyperlink ref="B6" r:id="rId1" display="Free allowances to other industries" xr:uid="{538806C4-342D-404B-BC6D-EB1BB3848A31}"/>
    <hyperlink ref="B11" r:id="rId2" display="Free allowances to other industries" xr:uid="{0C6303D0-C118-428C-AF3A-FE4C807CA457}"/>
    <hyperlink ref="B10" r:id="rId3" display="Free allowances to high-leak-risk industries" xr:uid="{CB8C36E4-C9CC-4B3A-B78F-50961A2F72B6}"/>
    <hyperlink ref="B5" r:id="rId4" display="High-leak-risk industries" xr:uid="{86769084-9440-4FA7-9236-377B1704BA97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90CD-33F6-474F-8B3B-5818FAC4FD16}">
  <dimension ref="A1:J32"/>
  <sheetViews>
    <sheetView workbookViewId="0">
      <selection activeCell="B16" sqref="B16"/>
    </sheetView>
  </sheetViews>
  <sheetFormatPr defaultRowHeight="14.5" x14ac:dyDescent="0.35"/>
  <cols>
    <col min="2" max="2" width="11.81640625" bestFit="1" customWidth="1"/>
  </cols>
  <sheetData>
    <row r="1" spans="1:10" x14ac:dyDescent="0.35">
      <c r="A1" s="6" t="s">
        <v>89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5">
      <c r="A2" s="1"/>
    </row>
    <row r="3" spans="1:10" x14ac:dyDescent="0.35">
      <c r="A3" t="s">
        <v>47</v>
      </c>
    </row>
    <row r="4" spans="1:10" x14ac:dyDescent="0.35">
      <c r="A4" t="s">
        <v>48</v>
      </c>
    </row>
    <row r="5" spans="1:10" x14ac:dyDescent="0.35">
      <c r="A5" t="s">
        <v>49</v>
      </c>
    </row>
    <row r="6" spans="1:10" x14ac:dyDescent="0.35">
      <c r="A6" t="s">
        <v>50</v>
      </c>
    </row>
    <row r="7" spans="1:10" x14ac:dyDescent="0.35">
      <c r="B7" t="s">
        <v>46</v>
      </c>
      <c r="C7" t="s">
        <v>45</v>
      </c>
      <c r="H7" t="s">
        <v>51</v>
      </c>
    </row>
    <row r="8" spans="1:10" x14ac:dyDescent="0.35">
      <c r="B8">
        <v>0</v>
      </c>
      <c r="C8" t="s">
        <v>1</v>
      </c>
      <c r="H8">
        <v>0</v>
      </c>
      <c r="I8" t="s">
        <v>52</v>
      </c>
    </row>
    <row r="9" spans="1:10" x14ac:dyDescent="0.35">
      <c r="B9">
        <v>2</v>
      </c>
      <c r="C9" t="s">
        <v>2</v>
      </c>
      <c r="H9">
        <v>1</v>
      </c>
      <c r="I9" t="s">
        <v>53</v>
      </c>
    </row>
    <row r="10" spans="1:10" x14ac:dyDescent="0.35">
      <c r="B10">
        <v>2</v>
      </c>
      <c r="C10" t="s">
        <v>3</v>
      </c>
      <c r="H10">
        <v>2</v>
      </c>
      <c r="I10" t="s">
        <v>54</v>
      </c>
    </row>
    <row r="11" spans="1:10" x14ac:dyDescent="0.35">
      <c r="B11">
        <v>2</v>
      </c>
      <c r="C11" t="s">
        <v>4</v>
      </c>
    </row>
    <row r="12" spans="1:10" x14ac:dyDescent="0.35">
      <c r="B12">
        <v>2</v>
      </c>
      <c r="C12" t="s">
        <v>5</v>
      </c>
    </row>
    <row r="13" spans="1:10" x14ac:dyDescent="0.35">
      <c r="B13">
        <v>2</v>
      </c>
      <c r="C13" t="s">
        <v>6</v>
      </c>
    </row>
    <row r="14" spans="1:10" x14ac:dyDescent="0.35">
      <c r="B14">
        <v>2</v>
      </c>
      <c r="C14" t="s">
        <v>7</v>
      </c>
    </row>
    <row r="15" spans="1:10" x14ac:dyDescent="0.35">
      <c r="B15">
        <v>1</v>
      </c>
      <c r="C15" t="s">
        <v>8</v>
      </c>
    </row>
    <row r="16" spans="1:10" x14ac:dyDescent="0.35">
      <c r="B16">
        <v>1</v>
      </c>
      <c r="C16" t="s">
        <v>9</v>
      </c>
    </row>
    <row r="17" spans="2:3" x14ac:dyDescent="0.35">
      <c r="B17">
        <v>1</v>
      </c>
      <c r="C17" t="s">
        <v>10</v>
      </c>
    </row>
    <row r="18" spans="2:3" x14ac:dyDescent="0.35">
      <c r="B18">
        <v>2</v>
      </c>
      <c r="C18" t="s">
        <v>11</v>
      </c>
    </row>
    <row r="19" spans="2:3" x14ac:dyDescent="0.35">
      <c r="B19">
        <v>1</v>
      </c>
      <c r="C19" t="s">
        <v>12</v>
      </c>
    </row>
    <row r="20" spans="2:3" x14ac:dyDescent="0.35">
      <c r="B20">
        <v>1</v>
      </c>
      <c r="C20" t="s">
        <v>13</v>
      </c>
    </row>
    <row r="21" spans="2:3" x14ac:dyDescent="0.35">
      <c r="B21">
        <v>1</v>
      </c>
      <c r="C21" t="s">
        <v>14</v>
      </c>
    </row>
    <row r="22" spans="2:3" x14ac:dyDescent="0.35">
      <c r="B22">
        <v>1</v>
      </c>
      <c r="C22" t="s">
        <v>15</v>
      </c>
    </row>
    <row r="23" spans="2:3" x14ac:dyDescent="0.35">
      <c r="B23">
        <v>2</v>
      </c>
      <c r="C23" t="s">
        <v>16</v>
      </c>
    </row>
    <row r="24" spans="2:3" x14ac:dyDescent="0.35">
      <c r="B24">
        <v>2</v>
      </c>
      <c r="C24" t="s">
        <v>17</v>
      </c>
    </row>
    <row r="25" spans="2:3" x14ac:dyDescent="0.35">
      <c r="B25">
        <v>2</v>
      </c>
      <c r="C25" t="s">
        <v>18</v>
      </c>
    </row>
    <row r="26" spans="2:3" x14ac:dyDescent="0.35">
      <c r="B26">
        <v>2</v>
      </c>
      <c r="C26" t="s">
        <v>19</v>
      </c>
    </row>
    <row r="27" spans="2:3" x14ac:dyDescent="0.35">
      <c r="B27">
        <v>2</v>
      </c>
      <c r="C27" t="s">
        <v>20</v>
      </c>
    </row>
    <row r="28" spans="2:3" x14ac:dyDescent="0.35">
      <c r="B28">
        <v>2</v>
      </c>
      <c r="C28" t="s">
        <v>21</v>
      </c>
    </row>
    <row r="29" spans="2:3" x14ac:dyDescent="0.35">
      <c r="B29">
        <v>2</v>
      </c>
      <c r="C29" t="s">
        <v>22</v>
      </c>
    </row>
    <row r="30" spans="2:3" x14ac:dyDescent="0.35">
      <c r="B30">
        <v>2</v>
      </c>
      <c r="C30" t="s">
        <v>23</v>
      </c>
    </row>
    <row r="31" spans="2:3" x14ac:dyDescent="0.35">
      <c r="B31">
        <v>0</v>
      </c>
      <c r="C31" t="s">
        <v>24</v>
      </c>
    </row>
    <row r="32" spans="2:3" x14ac:dyDescent="0.35">
      <c r="B32">
        <v>2</v>
      </c>
      <c r="C32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696F-E709-439B-8FAB-66782F7350DF}">
  <dimension ref="A1:AE75"/>
  <sheetViews>
    <sheetView tabSelected="1" topLeftCell="A33" zoomScale="85" zoomScaleNormal="85" workbookViewId="0">
      <selection activeCell="A51" sqref="A51:XFD56"/>
    </sheetView>
  </sheetViews>
  <sheetFormatPr defaultRowHeight="14.5" x14ac:dyDescent="0.35"/>
  <cols>
    <col min="2" max="2" width="35.54296875" customWidth="1"/>
    <col min="3" max="31" width="12.1796875" customWidth="1"/>
  </cols>
  <sheetData>
    <row r="1" spans="1:31" ht="15" thickBot="1" x14ac:dyDescent="0.4"/>
    <row r="2" spans="1:31" x14ac:dyDescent="0.35">
      <c r="D2" s="16"/>
      <c r="E2" s="17"/>
      <c r="F2" s="15"/>
      <c r="H2" s="16" t="s">
        <v>70</v>
      </c>
      <c r="I2" s="17"/>
      <c r="J2" s="17"/>
      <c r="K2" s="17"/>
      <c r="L2" s="17"/>
      <c r="M2" s="15"/>
      <c r="O2" s="16" t="s">
        <v>71</v>
      </c>
      <c r="P2" s="17"/>
      <c r="Q2" s="15"/>
      <c r="S2" t="s">
        <v>116</v>
      </c>
    </row>
    <row r="3" spans="1:31" x14ac:dyDescent="0.35">
      <c r="D3" s="18" t="s">
        <v>119</v>
      </c>
      <c r="E3">
        <v>1.06277</v>
      </c>
      <c r="F3" s="20" t="s">
        <v>75</v>
      </c>
      <c r="H3" s="21" t="s">
        <v>72</v>
      </c>
      <c r="M3" s="20"/>
      <c r="O3" s="21" t="s">
        <v>72</v>
      </c>
      <c r="P3" s="22" t="s">
        <v>72</v>
      </c>
      <c r="Q3" s="20"/>
      <c r="S3">
        <v>0.81612960000000001</v>
      </c>
    </row>
    <row r="4" spans="1:31" x14ac:dyDescent="0.35">
      <c r="D4" s="18"/>
      <c r="E4" s="19"/>
      <c r="F4" s="20"/>
      <c r="H4" s="18">
        <v>2024</v>
      </c>
      <c r="I4" s="23">
        <v>2.4E-2</v>
      </c>
      <c r="J4" s="23"/>
      <c r="K4" s="23"/>
      <c r="L4" s="24"/>
      <c r="M4" s="20"/>
      <c r="O4" s="18" t="s">
        <v>73</v>
      </c>
      <c r="P4">
        <v>1.1198999999999999</v>
      </c>
      <c r="Q4" s="20" t="s">
        <v>74</v>
      </c>
    </row>
    <row r="5" spans="1:31" ht="15" thickBot="1" x14ac:dyDescent="0.4">
      <c r="D5" s="18"/>
      <c r="E5" s="19"/>
      <c r="F5" s="20"/>
      <c r="H5" s="18">
        <v>2025</v>
      </c>
      <c r="I5" s="23">
        <v>2.1999999999999999E-2</v>
      </c>
      <c r="J5" s="23"/>
      <c r="K5" s="23"/>
      <c r="L5" s="24"/>
      <c r="M5" s="20"/>
      <c r="O5" s="25" t="s">
        <v>76</v>
      </c>
      <c r="P5" s="28">
        <f>1/1.1135</f>
        <v>0.89806915132465204</v>
      </c>
      <c r="Q5" s="27" t="s">
        <v>77</v>
      </c>
    </row>
    <row r="6" spans="1:31" ht="15" thickBot="1" x14ac:dyDescent="0.4">
      <c r="D6" s="25"/>
      <c r="E6" s="26"/>
      <c r="F6" s="27"/>
      <c r="H6" s="25" t="s">
        <v>78</v>
      </c>
      <c r="I6" s="29">
        <v>0.02</v>
      </c>
      <c r="J6" s="29"/>
      <c r="K6" s="29"/>
      <c r="L6" s="30"/>
      <c r="M6" s="27"/>
    </row>
    <row r="7" spans="1:31" x14ac:dyDescent="0.35">
      <c r="I7" s="23"/>
      <c r="J7" s="23"/>
      <c r="K7" s="23"/>
      <c r="L7" s="24"/>
    </row>
    <row r="9" spans="1:31" s="5" customFormat="1" x14ac:dyDescent="0.35">
      <c r="A9" s="6" t="s">
        <v>96</v>
      </c>
      <c r="D9" s="35"/>
      <c r="E9" s="36"/>
      <c r="F9" s="37"/>
      <c r="G9" s="35"/>
      <c r="H9" s="36"/>
    </row>
    <row r="10" spans="1:31" x14ac:dyDescent="0.35">
      <c r="D10" s="31"/>
      <c r="E10" s="32"/>
      <c r="F10" s="19"/>
      <c r="G10" s="31"/>
      <c r="H10" s="32"/>
    </row>
    <row r="11" spans="1:31" x14ac:dyDescent="0.35">
      <c r="B11" s="1" t="s">
        <v>79</v>
      </c>
    </row>
    <row r="12" spans="1:31" x14ac:dyDescent="0.35">
      <c r="B12" t="s">
        <v>80</v>
      </c>
      <c r="C12">
        <v>2022</v>
      </c>
      <c r="D12">
        <v>2023</v>
      </c>
      <c r="E12">
        <v>2024</v>
      </c>
      <c r="F12">
        <v>2025</v>
      </c>
      <c r="G12">
        <v>2026</v>
      </c>
      <c r="H12">
        <v>2027</v>
      </c>
      <c r="I12">
        <v>2028</v>
      </c>
      <c r="J12">
        <v>2029</v>
      </c>
      <c r="K12">
        <v>2030</v>
      </c>
      <c r="L12">
        <v>2031</v>
      </c>
      <c r="M12">
        <v>2032</v>
      </c>
      <c r="N12">
        <v>2033</v>
      </c>
      <c r="O12">
        <v>2034</v>
      </c>
      <c r="P12">
        <v>2035</v>
      </c>
      <c r="Q12">
        <v>2036</v>
      </c>
      <c r="R12">
        <v>2037</v>
      </c>
      <c r="S12">
        <v>2038</v>
      </c>
      <c r="T12">
        <v>2039</v>
      </c>
      <c r="U12">
        <v>2040</v>
      </c>
      <c r="V12">
        <v>2041</v>
      </c>
      <c r="W12">
        <v>2042</v>
      </c>
      <c r="X12">
        <v>2043</v>
      </c>
      <c r="Y12">
        <v>2044</v>
      </c>
      <c r="Z12">
        <v>2045</v>
      </c>
      <c r="AA12">
        <v>2046</v>
      </c>
      <c r="AB12">
        <v>2047</v>
      </c>
      <c r="AC12">
        <v>2048</v>
      </c>
      <c r="AD12">
        <v>2049</v>
      </c>
      <c r="AE12">
        <v>2050</v>
      </c>
    </row>
    <row r="13" spans="1:31" x14ac:dyDescent="0.35">
      <c r="B13" t="s">
        <v>81</v>
      </c>
      <c r="C13">
        <v>35.200000000000003</v>
      </c>
      <c r="D13">
        <v>35.200000000000003</v>
      </c>
      <c r="E13">
        <v>35.200000000000003</v>
      </c>
      <c r="F13">
        <v>35.200000000000003</v>
      </c>
      <c r="G13">
        <v>38.200000000000003</v>
      </c>
      <c r="H13">
        <v>41.2</v>
      </c>
      <c r="I13">
        <v>44.3</v>
      </c>
      <c r="J13">
        <v>47.3</v>
      </c>
      <c r="K13">
        <v>50.3</v>
      </c>
      <c r="L13">
        <v>52.3</v>
      </c>
      <c r="M13">
        <v>54.3</v>
      </c>
      <c r="N13">
        <v>56.3</v>
      </c>
      <c r="O13">
        <v>58.3</v>
      </c>
      <c r="P13">
        <v>60.3</v>
      </c>
      <c r="Q13">
        <v>62.4</v>
      </c>
      <c r="R13">
        <v>64.400000000000006</v>
      </c>
      <c r="S13">
        <v>66.400000000000006</v>
      </c>
      <c r="T13">
        <v>68.400000000000006</v>
      </c>
      <c r="U13">
        <v>70.400000000000006</v>
      </c>
      <c r="V13">
        <v>72.400000000000006</v>
      </c>
      <c r="W13">
        <v>74.400000000000006</v>
      </c>
      <c r="X13">
        <v>76.400000000000006</v>
      </c>
      <c r="Y13">
        <v>78.400000000000006</v>
      </c>
      <c r="Z13">
        <v>80.5</v>
      </c>
      <c r="AA13">
        <v>82.5</v>
      </c>
      <c r="AB13">
        <v>84.5</v>
      </c>
      <c r="AC13">
        <v>86.5</v>
      </c>
      <c r="AD13">
        <v>88.5</v>
      </c>
      <c r="AE13">
        <v>90.5</v>
      </c>
    </row>
    <row r="14" spans="1:31" x14ac:dyDescent="0.35">
      <c r="B14" t="s">
        <v>82</v>
      </c>
      <c r="C14">
        <v>35.200000000000003</v>
      </c>
      <c r="D14">
        <v>35.200000000000003</v>
      </c>
      <c r="E14">
        <v>35.200000000000003</v>
      </c>
      <c r="F14">
        <v>35.200000000000003</v>
      </c>
      <c r="G14">
        <v>38.200000000000003</v>
      </c>
      <c r="H14">
        <v>41.2</v>
      </c>
      <c r="I14">
        <v>44.3</v>
      </c>
      <c r="J14">
        <v>47.3</v>
      </c>
      <c r="K14">
        <v>50.3</v>
      </c>
      <c r="L14">
        <v>52.3</v>
      </c>
      <c r="M14">
        <v>54.3</v>
      </c>
      <c r="N14">
        <v>56.3</v>
      </c>
      <c r="O14">
        <v>58.3</v>
      </c>
      <c r="P14">
        <v>60.3</v>
      </c>
      <c r="Q14">
        <v>62.4</v>
      </c>
      <c r="R14">
        <v>64.400000000000006</v>
      </c>
      <c r="S14">
        <v>66.400000000000006</v>
      </c>
      <c r="T14">
        <v>68.400000000000006</v>
      </c>
      <c r="U14">
        <v>70.400000000000006</v>
      </c>
      <c r="V14">
        <v>72.400000000000006</v>
      </c>
      <c r="W14">
        <v>74.400000000000006</v>
      </c>
      <c r="X14">
        <v>76.400000000000006</v>
      </c>
      <c r="Y14">
        <v>78.400000000000006</v>
      </c>
      <c r="Z14">
        <v>80.5</v>
      </c>
      <c r="AA14">
        <v>82.5</v>
      </c>
      <c r="AB14">
        <v>84.5</v>
      </c>
      <c r="AC14">
        <v>86.5</v>
      </c>
      <c r="AD14">
        <v>88.5</v>
      </c>
      <c r="AE14">
        <v>90.5</v>
      </c>
    </row>
    <row r="15" spans="1:31" x14ac:dyDescent="0.35">
      <c r="B15" t="s">
        <v>83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5">
      <c r="B16" t="s">
        <v>84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B17" t="s">
        <v>85</v>
      </c>
      <c r="C17">
        <v>35.200000000000003</v>
      </c>
      <c r="D17">
        <v>35.200000000000003</v>
      </c>
      <c r="E17">
        <v>35.200000000000003</v>
      </c>
      <c r="F17">
        <v>35.200000000000003</v>
      </c>
      <c r="G17">
        <v>38.200000000000003</v>
      </c>
      <c r="H17">
        <v>41.2</v>
      </c>
      <c r="I17">
        <v>44.3</v>
      </c>
      <c r="J17">
        <v>47.3</v>
      </c>
      <c r="K17">
        <v>50.3</v>
      </c>
      <c r="L17">
        <v>52.3</v>
      </c>
      <c r="M17">
        <v>54.3</v>
      </c>
      <c r="N17">
        <v>56.3</v>
      </c>
      <c r="O17">
        <v>58.3</v>
      </c>
      <c r="P17">
        <v>60.3</v>
      </c>
      <c r="Q17">
        <v>62.4</v>
      </c>
      <c r="R17">
        <v>64.400000000000006</v>
      </c>
      <c r="S17">
        <v>66.400000000000006</v>
      </c>
      <c r="T17">
        <v>68.400000000000006</v>
      </c>
      <c r="U17">
        <v>70.400000000000006</v>
      </c>
      <c r="V17">
        <v>72.400000000000006</v>
      </c>
      <c r="W17">
        <v>74.400000000000006</v>
      </c>
      <c r="X17">
        <v>76.400000000000006</v>
      </c>
      <c r="Y17">
        <v>78.400000000000006</v>
      </c>
      <c r="Z17">
        <v>80.5</v>
      </c>
      <c r="AA17">
        <v>82.5</v>
      </c>
      <c r="AB17">
        <v>84.5</v>
      </c>
      <c r="AC17">
        <v>86.5</v>
      </c>
      <c r="AD17">
        <v>88.5</v>
      </c>
      <c r="AE17">
        <v>90.5</v>
      </c>
    </row>
    <row r="18" spans="1:31" x14ac:dyDescent="0.35">
      <c r="B18" t="s">
        <v>86</v>
      </c>
      <c r="C18">
        <v>17.399999999999999</v>
      </c>
      <c r="D18">
        <v>17.5</v>
      </c>
      <c r="E18">
        <v>17</v>
      </c>
      <c r="F18">
        <v>16.600000000000001</v>
      </c>
      <c r="G18">
        <v>17.100000000000001</v>
      </c>
      <c r="H18">
        <v>18.3</v>
      </c>
      <c r="I18">
        <v>19.5</v>
      </c>
      <c r="J18">
        <v>21.3</v>
      </c>
      <c r="K18">
        <v>25.3</v>
      </c>
      <c r="L18">
        <v>34.700000000000003</v>
      </c>
      <c r="M18">
        <v>40.200000000000003</v>
      </c>
      <c r="N18">
        <v>46.2</v>
      </c>
      <c r="O18">
        <v>52.7</v>
      </c>
      <c r="P18">
        <v>60.3</v>
      </c>
      <c r="Q18">
        <v>62.4</v>
      </c>
      <c r="R18">
        <v>64.400000000000006</v>
      </c>
      <c r="S18">
        <v>66.400000000000006</v>
      </c>
      <c r="T18">
        <v>68.400000000000006</v>
      </c>
      <c r="U18">
        <v>70.400000000000006</v>
      </c>
      <c r="V18">
        <v>72.400000000000006</v>
      </c>
      <c r="W18">
        <v>74.400000000000006</v>
      </c>
      <c r="X18">
        <v>76.400000000000006</v>
      </c>
      <c r="Y18">
        <v>78.400000000000006</v>
      </c>
      <c r="Z18">
        <v>80.5</v>
      </c>
      <c r="AA18">
        <v>82.5</v>
      </c>
      <c r="AB18">
        <v>84.5</v>
      </c>
      <c r="AC18">
        <v>86.5</v>
      </c>
      <c r="AD18">
        <v>88.5</v>
      </c>
      <c r="AE18">
        <v>90.5</v>
      </c>
    </row>
    <row r="19" spans="1:31" x14ac:dyDescent="0.35">
      <c r="B19" t="s">
        <v>87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B20" t="s">
        <v>88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2" spans="1:31" x14ac:dyDescent="0.35">
      <c r="B22" t="s">
        <v>122</v>
      </c>
      <c r="C22" s="31">
        <f>C17/$S3</f>
        <v>43.130404778848849</v>
      </c>
      <c r="D22" s="31">
        <f t="shared" ref="D22:AE22" si="0">D17/$S3</f>
        <v>43.130404778848849</v>
      </c>
      <c r="E22" s="31">
        <f t="shared" si="0"/>
        <v>43.130404778848849</v>
      </c>
      <c r="F22" s="31">
        <f t="shared" si="0"/>
        <v>43.130404778848849</v>
      </c>
      <c r="G22" s="31">
        <f t="shared" si="0"/>
        <v>46.806291549773469</v>
      </c>
      <c r="H22" s="31">
        <f t="shared" si="0"/>
        <v>50.48217832069809</v>
      </c>
      <c r="I22" s="31">
        <f t="shared" si="0"/>
        <v>54.280594650653519</v>
      </c>
      <c r="J22" s="31">
        <f t="shared" si="0"/>
        <v>57.95648142157814</v>
      </c>
      <c r="K22" s="31">
        <f t="shared" si="0"/>
        <v>61.632368192502753</v>
      </c>
      <c r="L22" s="31">
        <f t="shared" si="0"/>
        <v>64.082959373119166</v>
      </c>
      <c r="M22" s="31">
        <f t="shared" si="0"/>
        <v>66.53355055373558</v>
      </c>
      <c r="N22" s="31">
        <f t="shared" si="0"/>
        <v>68.984141734351994</v>
      </c>
      <c r="O22" s="31">
        <f t="shared" si="0"/>
        <v>71.434732914968407</v>
      </c>
      <c r="P22" s="31">
        <f t="shared" si="0"/>
        <v>73.885324095584821</v>
      </c>
      <c r="Q22" s="31">
        <f t="shared" si="0"/>
        <v>76.458444835232044</v>
      </c>
      <c r="R22" s="31">
        <f t="shared" si="0"/>
        <v>78.909036015848471</v>
      </c>
      <c r="S22" s="31">
        <f t="shared" si="0"/>
        <v>81.359627196464885</v>
      </c>
      <c r="T22" s="31">
        <f t="shared" si="0"/>
        <v>83.810218377081299</v>
      </c>
      <c r="U22" s="31">
        <f t="shared" si="0"/>
        <v>86.260809557697698</v>
      </c>
      <c r="V22" s="31">
        <f t="shared" si="0"/>
        <v>88.711400738314111</v>
      </c>
      <c r="W22" s="31">
        <f t="shared" si="0"/>
        <v>91.161991918930525</v>
      </c>
      <c r="X22" s="31">
        <f t="shared" si="0"/>
        <v>93.612583099546939</v>
      </c>
      <c r="Y22" s="31">
        <f t="shared" si="0"/>
        <v>96.063174280163352</v>
      </c>
      <c r="Z22" s="31">
        <f t="shared" si="0"/>
        <v>98.636295019810575</v>
      </c>
      <c r="AA22" s="31">
        <f t="shared" si="0"/>
        <v>101.08688620042699</v>
      </c>
      <c r="AB22" s="31">
        <f t="shared" si="0"/>
        <v>103.5374773810434</v>
      </c>
      <c r="AC22" s="31">
        <f t="shared" si="0"/>
        <v>105.98806856165982</v>
      </c>
      <c r="AD22" s="31">
        <f t="shared" si="0"/>
        <v>108.43865974227623</v>
      </c>
      <c r="AE22" s="31">
        <f t="shared" si="0"/>
        <v>110.88925092289264</v>
      </c>
    </row>
    <row r="24" spans="1:31" s="5" customFormat="1" x14ac:dyDescent="0.35">
      <c r="A24" s="6" t="s">
        <v>99</v>
      </c>
      <c r="D24" s="35"/>
      <c r="E24" s="36"/>
      <c r="F24" s="37"/>
      <c r="G24" s="35"/>
      <c r="H24" s="36"/>
    </row>
    <row r="26" spans="1:31" x14ac:dyDescent="0.35">
      <c r="A26" s="1"/>
      <c r="B26" s="1" t="s">
        <v>117</v>
      </c>
    </row>
    <row r="27" spans="1:31" x14ac:dyDescent="0.35">
      <c r="C27">
        <v>2022</v>
      </c>
      <c r="D27">
        <v>2023</v>
      </c>
      <c r="E27">
        <v>2024</v>
      </c>
      <c r="F27">
        <v>2025</v>
      </c>
      <c r="G27">
        <v>2026</v>
      </c>
      <c r="H27">
        <v>2027</v>
      </c>
      <c r="I27">
        <v>2028</v>
      </c>
      <c r="J27">
        <v>2029</v>
      </c>
      <c r="K27">
        <v>2030</v>
      </c>
      <c r="L27">
        <v>2031</v>
      </c>
      <c r="M27">
        <v>2032</v>
      </c>
      <c r="N27">
        <v>2033</v>
      </c>
      <c r="O27">
        <v>2034</v>
      </c>
      <c r="P27">
        <v>2035</v>
      </c>
      <c r="Q27">
        <v>2036</v>
      </c>
      <c r="R27">
        <v>2037</v>
      </c>
      <c r="S27">
        <v>2038</v>
      </c>
      <c r="T27">
        <v>2039</v>
      </c>
      <c r="U27">
        <v>2040</v>
      </c>
      <c r="V27">
        <v>2041</v>
      </c>
      <c r="W27">
        <v>2042</v>
      </c>
      <c r="X27">
        <v>2043</v>
      </c>
      <c r="Y27">
        <v>2044</v>
      </c>
      <c r="Z27">
        <v>2045</v>
      </c>
      <c r="AA27">
        <v>2046</v>
      </c>
      <c r="AB27">
        <v>2047</v>
      </c>
      <c r="AC27">
        <v>2048</v>
      </c>
      <c r="AD27">
        <v>2049</v>
      </c>
      <c r="AE27">
        <v>2050</v>
      </c>
    </row>
    <row r="28" spans="1:31" x14ac:dyDescent="0.35">
      <c r="B28" t="s">
        <v>118</v>
      </c>
      <c r="C28">
        <v>81.239999999999995</v>
      </c>
      <c r="D28">
        <v>85</v>
      </c>
      <c r="E28">
        <v>65.320000000000007</v>
      </c>
      <c r="F28" s="43">
        <f>F55</f>
        <v>76.88</v>
      </c>
      <c r="G28" s="43">
        <f t="shared" ref="G28:H28" si="1">G55</f>
        <v>92.48</v>
      </c>
      <c r="H28" s="43">
        <f t="shared" si="1"/>
        <v>111.14</v>
      </c>
      <c r="I28">
        <v>113.16000000000001</v>
      </c>
      <c r="J28">
        <v>129.72</v>
      </c>
      <c r="K28">
        <v>145.36000000000001</v>
      </c>
      <c r="L28">
        <v>155.49837399479443</v>
      </c>
      <c r="M28">
        <v>159.62098538677367</v>
      </c>
      <c r="N28">
        <v>162.28243716577705</v>
      </c>
      <c r="O28">
        <v>170.17000000000002</v>
      </c>
      <c r="P28">
        <v>176.56607748412478</v>
      </c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</row>
    <row r="29" spans="1:31" x14ac:dyDescent="0.35">
      <c r="B29" t="s">
        <v>120</v>
      </c>
      <c r="C29" s="3">
        <f>E3</f>
        <v>1.06277</v>
      </c>
      <c r="D29" s="3">
        <f>1</f>
        <v>1</v>
      </c>
      <c r="E29" s="3">
        <f>1/(1+SUM(I4))</f>
        <v>0.9765625</v>
      </c>
      <c r="F29" s="3">
        <f>1/(1+SUM(I4:I5))</f>
        <v>0.95602294455066916</v>
      </c>
      <c r="G29" s="3">
        <f>1/(1+SUM($I4:$I5)+$I6*(G27-$F27))</f>
        <v>0.9380863039399624</v>
      </c>
      <c r="H29" s="3">
        <f t="shared" ref="H29:P29" si="2">1/(1+SUM($I4:$I5)+$I6*(H27-$F27))</f>
        <v>0.92081031307550643</v>
      </c>
      <c r="I29" s="3">
        <f t="shared" si="2"/>
        <v>0.90415913200723319</v>
      </c>
      <c r="J29" s="3">
        <f t="shared" si="2"/>
        <v>0.88809946714031962</v>
      </c>
      <c r="K29" s="3">
        <f t="shared" si="2"/>
        <v>0.8726003490401395</v>
      </c>
      <c r="L29" s="3">
        <f t="shared" si="2"/>
        <v>0.85763293310463129</v>
      </c>
      <c r="M29" s="3">
        <f t="shared" si="2"/>
        <v>0.84317032040472184</v>
      </c>
      <c r="N29" s="3">
        <f t="shared" si="2"/>
        <v>0.82918739635157546</v>
      </c>
      <c r="O29" s="3">
        <f t="shared" si="2"/>
        <v>0.81566068515497558</v>
      </c>
      <c r="P29" s="3">
        <f t="shared" si="2"/>
        <v>0.8025682182985554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35">
      <c r="B30" t="s">
        <v>127</v>
      </c>
      <c r="C30" s="19">
        <f>C28*C29</f>
        <v>86.339434799999992</v>
      </c>
      <c r="D30" s="19">
        <f t="shared" ref="D30:P30" si="3">D28*D29</f>
        <v>85</v>
      </c>
      <c r="E30" s="19">
        <f>E28*E29</f>
        <v>63.789062500000007</v>
      </c>
      <c r="F30" s="19">
        <f>F28*F29</f>
        <v>73.499043977055436</v>
      </c>
      <c r="G30" s="19">
        <f t="shared" si="3"/>
        <v>86.754221388367725</v>
      </c>
      <c r="H30" s="19">
        <f t="shared" si="3"/>
        <v>102.33885819521178</v>
      </c>
      <c r="I30" s="19">
        <f t="shared" si="3"/>
        <v>102.31464737793851</v>
      </c>
      <c r="J30" s="19">
        <f t="shared" si="3"/>
        <v>115.20426287744226</v>
      </c>
      <c r="K30" s="19">
        <f t="shared" si="3"/>
        <v>126.84118673647468</v>
      </c>
      <c r="L30" s="19">
        <f t="shared" si="3"/>
        <v>133.36052658215647</v>
      </c>
      <c r="M30" s="19">
        <f t="shared" si="3"/>
        <v>134.58767739188337</v>
      </c>
      <c r="N30" s="19">
        <f t="shared" si="3"/>
        <v>134.56255154707881</v>
      </c>
      <c r="O30" s="19">
        <f t="shared" si="3"/>
        <v>138.80097879282221</v>
      </c>
      <c r="P30" s="19">
        <f t="shared" si="3"/>
        <v>141.7063222183987</v>
      </c>
      <c r="Q30" s="39">
        <f>Q31/$S3</f>
        <v>146.64136826580562</v>
      </c>
      <c r="R30" s="39">
        <f t="shared" ref="R30:AE30" si="4">R31/$S3</f>
        <v>151.34141212047891</v>
      </c>
      <c r="S30" s="39">
        <f t="shared" si="4"/>
        <v>156.04145597515216</v>
      </c>
      <c r="T30" s="39">
        <f t="shared" si="4"/>
        <v>160.74149982982544</v>
      </c>
      <c r="U30" s="39">
        <f t="shared" si="4"/>
        <v>165.44154368449873</v>
      </c>
      <c r="V30" s="39">
        <f t="shared" si="4"/>
        <v>170.14158753917195</v>
      </c>
      <c r="W30" s="39">
        <f t="shared" si="4"/>
        <v>174.84163139384518</v>
      </c>
      <c r="X30" s="39">
        <f t="shared" si="4"/>
        <v>179.54167524851843</v>
      </c>
      <c r="Y30" s="39">
        <f t="shared" si="4"/>
        <v>184.24171910319166</v>
      </c>
      <c r="Z30" s="39">
        <f t="shared" si="4"/>
        <v>189.17676515059858</v>
      </c>
      <c r="AA30" s="39">
        <f t="shared" si="4"/>
        <v>193.87680900527187</v>
      </c>
      <c r="AB30" s="39">
        <f t="shared" si="4"/>
        <v>198.57685285994512</v>
      </c>
      <c r="AC30" s="39">
        <f t="shared" si="4"/>
        <v>203.27689671461837</v>
      </c>
      <c r="AD30" s="39">
        <f t="shared" si="4"/>
        <v>207.97694056929163</v>
      </c>
      <c r="AE30" s="39">
        <f t="shared" si="4"/>
        <v>212.67698442396488</v>
      </c>
    </row>
    <row r="31" spans="1:31" x14ac:dyDescent="0.35">
      <c r="B31" t="s">
        <v>126</v>
      </c>
      <c r="C31" s="39">
        <f>C30*$S3</f>
        <v>70.464168387550075</v>
      </c>
      <c r="D31" s="39">
        <f t="shared" ref="D31:P31" si="5">D30*$S3</f>
        <v>69.371015999999997</v>
      </c>
      <c r="E31" s="39">
        <f t="shared" si="5"/>
        <v>52.060142062500006</v>
      </c>
      <c r="F31" s="39">
        <f t="shared" si="5"/>
        <v>59.98474536137666</v>
      </c>
      <c r="G31" s="39">
        <f t="shared" si="5"/>
        <v>70.802688000000003</v>
      </c>
      <c r="H31" s="39">
        <f t="shared" si="5"/>
        <v>83.521771403314915</v>
      </c>
      <c r="I31" s="39">
        <f t="shared" si="5"/>
        <v>83.502012238698015</v>
      </c>
      <c r="J31" s="39">
        <f t="shared" si="5"/>
        <v>94.021608980461806</v>
      </c>
      <c r="K31" s="39">
        <f t="shared" si="5"/>
        <v>103.51884699476439</v>
      </c>
      <c r="L31" s="39">
        <f t="shared" si="5"/>
        <v>108.83947321528473</v>
      </c>
      <c r="M31" s="39">
        <f t="shared" si="5"/>
        <v>109.84098731476682</v>
      </c>
      <c r="N31" s="39">
        <f t="shared" si="5"/>
        <v>109.82048136909681</v>
      </c>
      <c r="O31" s="39">
        <f t="shared" si="5"/>
        <v>113.27958730179448</v>
      </c>
      <c r="P31" s="39">
        <f t="shared" si="5"/>
        <v>115.65072406957285</v>
      </c>
      <c r="Q31" s="39">
        <f>P31*Q13/P13</f>
        <v>119.67836122622464</v>
      </c>
      <c r="R31" s="39">
        <f t="shared" ref="R31:AE31" si="6">Q31*R13/Q13</f>
        <v>123.51420613732159</v>
      </c>
      <c r="S31" s="39">
        <f t="shared" si="6"/>
        <v>127.35005104841855</v>
      </c>
      <c r="T31" s="39">
        <f t="shared" si="6"/>
        <v>131.18589595951551</v>
      </c>
      <c r="U31" s="39">
        <f t="shared" si="6"/>
        <v>135.02174087061246</v>
      </c>
      <c r="V31" s="39">
        <f t="shared" si="6"/>
        <v>138.85758578170939</v>
      </c>
      <c r="W31" s="39">
        <f t="shared" si="6"/>
        <v>142.69343069280632</v>
      </c>
      <c r="X31" s="39">
        <f t="shared" si="6"/>
        <v>146.52927560390324</v>
      </c>
      <c r="Y31" s="39">
        <f t="shared" si="6"/>
        <v>150.36512051500017</v>
      </c>
      <c r="Z31" s="39">
        <f t="shared" si="6"/>
        <v>154.39275767165196</v>
      </c>
      <c r="AA31" s="39">
        <f t="shared" si="6"/>
        <v>158.22860258274892</v>
      </c>
      <c r="AB31" s="39">
        <f t="shared" si="6"/>
        <v>162.06444749384588</v>
      </c>
      <c r="AC31" s="39">
        <f t="shared" si="6"/>
        <v>165.9002924049428</v>
      </c>
      <c r="AD31" s="39">
        <f t="shared" si="6"/>
        <v>169.73613731603976</v>
      </c>
      <c r="AE31" s="39">
        <f t="shared" si="6"/>
        <v>173.57198222713669</v>
      </c>
    </row>
    <row r="32" spans="1:31" x14ac:dyDescent="0.35">
      <c r="F32" s="43" t="s">
        <v>135</v>
      </c>
    </row>
    <row r="50" spans="1:31" x14ac:dyDescent="0.35">
      <c r="B50" t="s">
        <v>130</v>
      </c>
      <c r="F50" t="s">
        <v>131</v>
      </c>
    </row>
    <row r="52" spans="1:31" x14ac:dyDescent="0.35">
      <c r="B52" t="s">
        <v>133</v>
      </c>
    </row>
    <row r="53" spans="1:31" x14ac:dyDescent="0.35">
      <c r="B53" t="s">
        <v>134</v>
      </c>
    </row>
    <row r="54" spans="1:31" x14ac:dyDescent="0.35">
      <c r="C54">
        <v>2022</v>
      </c>
      <c r="D54">
        <v>2023</v>
      </c>
      <c r="E54">
        <v>2024</v>
      </c>
      <c r="F54">
        <v>2025</v>
      </c>
      <c r="G54">
        <v>2026</v>
      </c>
      <c r="H54">
        <v>2027</v>
      </c>
    </row>
    <row r="55" spans="1:31" x14ac:dyDescent="0.35">
      <c r="F55">
        <v>76.88</v>
      </c>
      <c r="G55">
        <v>92.48</v>
      </c>
      <c r="H55">
        <v>111.14</v>
      </c>
    </row>
    <row r="57" spans="1:31" s="6" customFormat="1" x14ac:dyDescent="0.35">
      <c r="A57" s="6" t="s">
        <v>97</v>
      </c>
    </row>
    <row r="60" spans="1:31" x14ac:dyDescent="0.35">
      <c r="B60" t="s">
        <v>80</v>
      </c>
      <c r="C60">
        <v>2022</v>
      </c>
      <c r="D60">
        <v>2023</v>
      </c>
      <c r="E60">
        <v>2024</v>
      </c>
      <c r="F60">
        <v>2025</v>
      </c>
      <c r="G60">
        <v>2026</v>
      </c>
      <c r="H60">
        <v>2027</v>
      </c>
      <c r="I60">
        <v>2028</v>
      </c>
      <c r="J60">
        <v>2029</v>
      </c>
      <c r="K60">
        <v>2030</v>
      </c>
      <c r="L60">
        <v>2031</v>
      </c>
      <c r="M60">
        <v>2032</v>
      </c>
      <c r="N60">
        <v>2033</v>
      </c>
      <c r="O60">
        <v>2034</v>
      </c>
      <c r="P60">
        <v>2035</v>
      </c>
      <c r="Q60">
        <v>2036</v>
      </c>
      <c r="R60">
        <v>2037</v>
      </c>
      <c r="S60">
        <v>2038</v>
      </c>
      <c r="T60">
        <v>2039</v>
      </c>
      <c r="U60">
        <v>2040</v>
      </c>
      <c r="V60">
        <v>2041</v>
      </c>
      <c r="W60">
        <v>2042</v>
      </c>
      <c r="X60">
        <v>2043</v>
      </c>
      <c r="Y60">
        <v>2044</v>
      </c>
      <c r="Z60">
        <v>2045</v>
      </c>
      <c r="AA60">
        <v>2046</v>
      </c>
      <c r="AB60">
        <v>2047</v>
      </c>
      <c r="AC60">
        <v>2048</v>
      </c>
      <c r="AD60">
        <v>2049</v>
      </c>
      <c r="AE60">
        <v>2050</v>
      </c>
    </row>
    <row r="61" spans="1:31" x14ac:dyDescent="0.35">
      <c r="B61" t="s">
        <v>123</v>
      </c>
      <c r="C61">
        <v>0</v>
      </c>
      <c r="D61">
        <v>0</v>
      </c>
      <c r="E61">
        <v>0</v>
      </c>
      <c r="F61">
        <v>0</v>
      </c>
      <c r="G61">
        <v>0</v>
      </c>
      <c r="H61" s="42">
        <v>50</v>
      </c>
      <c r="I61" s="42">
        <f>H61+25</f>
        <v>75</v>
      </c>
      <c r="J61" s="42">
        <f t="shared" ref="J61:U61" si="7">I61+25</f>
        <v>100</v>
      </c>
      <c r="K61" s="42">
        <f t="shared" si="7"/>
        <v>125</v>
      </c>
      <c r="L61" s="42">
        <f t="shared" si="7"/>
        <v>150</v>
      </c>
      <c r="M61" s="42">
        <f t="shared" si="7"/>
        <v>175</v>
      </c>
      <c r="N61" s="42">
        <f t="shared" si="7"/>
        <v>200</v>
      </c>
      <c r="O61" s="42">
        <f t="shared" si="7"/>
        <v>225</v>
      </c>
      <c r="P61" s="42">
        <f t="shared" si="7"/>
        <v>250</v>
      </c>
      <c r="Q61" s="42">
        <f t="shared" si="7"/>
        <v>275</v>
      </c>
      <c r="R61" s="42">
        <f t="shared" si="7"/>
        <v>300</v>
      </c>
      <c r="S61" s="42">
        <f t="shared" si="7"/>
        <v>325</v>
      </c>
      <c r="T61" s="42">
        <f t="shared" si="7"/>
        <v>350</v>
      </c>
      <c r="U61" s="42">
        <f t="shared" si="7"/>
        <v>375</v>
      </c>
      <c r="V61" s="42">
        <f>U61+15</f>
        <v>390</v>
      </c>
      <c r="W61" s="42">
        <f t="shared" ref="W61:Z61" si="8">V61+15</f>
        <v>405</v>
      </c>
      <c r="X61" s="42">
        <f t="shared" si="8"/>
        <v>420</v>
      </c>
      <c r="Y61" s="42">
        <f t="shared" si="8"/>
        <v>435</v>
      </c>
      <c r="Z61" s="42">
        <f t="shared" si="8"/>
        <v>450</v>
      </c>
      <c r="AA61" s="42">
        <f>Z61+5</f>
        <v>455</v>
      </c>
      <c r="AB61" s="42">
        <f t="shared" ref="AB61:AE61" si="9">AA61+5</f>
        <v>460</v>
      </c>
      <c r="AC61" s="42">
        <f t="shared" si="9"/>
        <v>465</v>
      </c>
      <c r="AD61" s="42">
        <f t="shared" si="9"/>
        <v>470</v>
      </c>
      <c r="AE61" s="42">
        <f t="shared" si="9"/>
        <v>475</v>
      </c>
    </row>
    <row r="62" spans="1:31" x14ac:dyDescent="0.35">
      <c r="B62" t="s">
        <v>124</v>
      </c>
      <c r="C62">
        <v>0</v>
      </c>
      <c r="D62">
        <v>0</v>
      </c>
      <c r="E62">
        <v>0</v>
      </c>
      <c r="F62">
        <v>0</v>
      </c>
      <c r="G62">
        <v>0</v>
      </c>
      <c r="H62" s="42">
        <f>H61/(1+0.02)^(H60-$D60)</f>
        <v>46.192271301325711</v>
      </c>
      <c r="I62" s="42">
        <f t="shared" ref="I62:AD62" si="10">I61/(1+0.02)^(I60-$D60)</f>
        <v>67.929810737243685</v>
      </c>
      <c r="J62" s="42">
        <f t="shared" si="10"/>
        <v>88.797138218619196</v>
      </c>
      <c r="K62" s="42">
        <f t="shared" si="10"/>
        <v>108.82002232673923</v>
      </c>
      <c r="L62" s="42">
        <f t="shared" si="10"/>
        <v>128.02355567851674</v>
      </c>
      <c r="M62" s="42">
        <f t="shared" si="10"/>
        <v>146.43217152771521</v>
      </c>
      <c r="N62" s="42">
        <f t="shared" si="10"/>
        <v>164.06965997503107</v>
      </c>
      <c r="O62" s="42">
        <f t="shared" si="10"/>
        <v>180.95918379599019</v>
      </c>
      <c r="P62" s="42">
        <f t="shared" si="10"/>
        <v>197.12329389541409</v>
      </c>
      <c r="Q62" s="42">
        <f t="shared" si="10"/>
        <v>212.58394439701522</v>
      </c>
      <c r="R62" s="42">
        <f t="shared" si="10"/>
        <v>227.36250737648683</v>
      </c>
      <c r="S62" s="42">
        <f t="shared" si="10"/>
        <v>241.47978724626876</v>
      </c>
      <c r="T62" s="42">
        <f t="shared" si="10"/>
        <v>254.95603479998206</v>
      </c>
      <c r="U62" s="42">
        <f t="shared" si="10"/>
        <v>267.81096092435087</v>
      </c>
      <c r="V62" s="42">
        <f t="shared" si="10"/>
        <v>273.06215623659307</v>
      </c>
      <c r="W62" s="42">
        <f t="shared" si="10"/>
        <v>278.00445770693869</v>
      </c>
      <c r="X62" s="42">
        <f t="shared" si="10"/>
        <v>282.64795990538425</v>
      </c>
      <c r="Y62" s="42">
        <f t="shared" si="10"/>
        <v>287.00248029608349</v>
      </c>
      <c r="Z62" s="42">
        <f t="shared" si="10"/>
        <v>291.07756622320835</v>
      </c>
      <c r="AA62" s="42">
        <f t="shared" si="10"/>
        <v>288.54094255241796</v>
      </c>
      <c r="AB62" s="42">
        <f t="shared" si="10"/>
        <v>285.99188445186866</v>
      </c>
      <c r="AC62" s="42">
        <f t="shared" si="10"/>
        <v>283.43185479564988</v>
      </c>
      <c r="AD62" s="42">
        <f t="shared" si="10"/>
        <v>280.86226387087379</v>
      </c>
      <c r="AE62" s="42">
        <f>AE61/(1+0.02)^(AE60-$D60)</f>
        <v>278.28447087748242</v>
      </c>
    </row>
    <row r="63" spans="1:31" x14ac:dyDescent="0.35">
      <c r="B63" t="s">
        <v>98</v>
      </c>
      <c r="C63" s="40">
        <f>C62*$P$4*$P$5</f>
        <v>0</v>
      </c>
      <c r="D63" s="40">
        <f>D62*$P$4*$P$5</f>
        <v>0</v>
      </c>
      <c r="E63" s="40">
        <f>E62*$P$4*$P$5</f>
        <v>0</v>
      </c>
      <c r="F63" s="40">
        <f>F62*$P$4*$P$5</f>
        <v>0</v>
      </c>
      <c r="G63" s="40">
        <f>G62*$P$4*$P$5</f>
        <v>0</v>
      </c>
      <c r="H63" s="40">
        <f t="shared" ref="H63:AE63" si="11">H62*$S3</f>
        <v>37.698879900242432</v>
      </c>
      <c r="I63" s="40">
        <f t="shared" si="11"/>
        <v>55.439529265062397</v>
      </c>
      <c r="J63" s="40">
        <f t="shared" si="11"/>
        <v>72.469972895506402</v>
      </c>
      <c r="K63" s="40">
        <f t="shared" si="11"/>
        <v>88.811241293512765</v>
      </c>
      <c r="L63" s="40">
        <f t="shared" si="11"/>
        <v>104.4838132864856</v>
      </c>
      <c r="M63" s="40">
        <f t="shared" si="11"/>
        <v>119.5076295760456</v>
      </c>
      <c r="N63" s="40">
        <f t="shared" si="11"/>
        <v>133.90210596755813</v>
      </c>
      <c r="O63" s="40">
        <f t="shared" si="11"/>
        <v>147.68614628774796</v>
      </c>
      <c r="P63" s="40">
        <f t="shared" si="11"/>
        <v>160.87815499754674</v>
      </c>
      <c r="Q63" s="40">
        <f t="shared" si="11"/>
        <v>173.49604950715826</v>
      </c>
      <c r="R63" s="40">
        <f t="shared" si="11"/>
        <v>185.55727220016925</v>
      </c>
      <c r="S63" s="40">
        <f t="shared" si="11"/>
        <v>197.07880217338243</v>
      </c>
      <c r="T63" s="40">
        <f t="shared" si="11"/>
        <v>208.07716669889544</v>
      </c>
      <c r="U63" s="40">
        <f t="shared" si="11"/>
        <v>218.5684524148061</v>
      </c>
      <c r="V63" s="40">
        <f t="shared" si="11"/>
        <v>222.85410834450821</v>
      </c>
      <c r="W63" s="40">
        <f t="shared" si="11"/>
        <v>226.88766686658079</v>
      </c>
      <c r="X63" s="40">
        <f t="shared" si="11"/>
        <v>230.6773664583973</v>
      </c>
      <c r="Y63" s="40">
        <f t="shared" si="11"/>
        <v>234.23121944305049</v>
      </c>
      <c r="Z63" s="40">
        <f t="shared" si="11"/>
        <v>237.55701769072056</v>
      </c>
      <c r="AA63" s="40">
        <f t="shared" si="11"/>
        <v>235.48680402892785</v>
      </c>
      <c r="AB63" s="40">
        <f t="shared" si="11"/>
        <v>233.4064422609498</v>
      </c>
      <c r="AC63" s="40">
        <f t="shared" si="11"/>
        <v>231.31712628163183</v>
      </c>
      <c r="AD63" s="40">
        <f t="shared" si="11"/>
        <v>229.22000706803067</v>
      </c>
      <c r="AE63" s="40">
        <f t="shared" si="11"/>
        <v>227.11619390345138</v>
      </c>
    </row>
    <row r="64" spans="1:31" x14ac:dyDescent="0.35"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s="6" customFormat="1" x14ac:dyDescent="0.35">
      <c r="A65" s="6" t="s">
        <v>121</v>
      </c>
    </row>
    <row r="67" spans="1:31" x14ac:dyDescent="0.35">
      <c r="B67" t="s">
        <v>80</v>
      </c>
      <c r="C67">
        <v>2022</v>
      </c>
      <c r="D67">
        <v>2023</v>
      </c>
      <c r="E67">
        <v>2024</v>
      </c>
      <c r="F67">
        <v>2025</v>
      </c>
      <c r="G67">
        <v>2026</v>
      </c>
      <c r="H67">
        <v>2027</v>
      </c>
      <c r="I67">
        <v>2028</v>
      </c>
      <c r="J67">
        <v>2029</v>
      </c>
      <c r="K67">
        <v>2030</v>
      </c>
      <c r="L67">
        <v>2031</v>
      </c>
      <c r="M67">
        <v>2032</v>
      </c>
      <c r="N67">
        <v>2033</v>
      </c>
      <c r="O67">
        <v>2034</v>
      </c>
      <c r="P67">
        <v>2035</v>
      </c>
      <c r="Q67">
        <v>2036</v>
      </c>
      <c r="R67">
        <v>2037</v>
      </c>
      <c r="S67">
        <v>2038</v>
      </c>
      <c r="T67">
        <v>2039</v>
      </c>
      <c r="U67">
        <v>2040</v>
      </c>
      <c r="V67">
        <v>2041</v>
      </c>
      <c r="W67">
        <v>2042</v>
      </c>
      <c r="X67">
        <v>2043</v>
      </c>
      <c r="Y67">
        <v>2044</v>
      </c>
      <c r="Z67">
        <v>2045</v>
      </c>
      <c r="AA67">
        <v>2046</v>
      </c>
      <c r="AB67">
        <v>2047</v>
      </c>
      <c r="AC67">
        <v>2048</v>
      </c>
      <c r="AD67">
        <v>2049</v>
      </c>
      <c r="AE67">
        <v>2050</v>
      </c>
    </row>
    <row r="68" spans="1:31" x14ac:dyDescent="0.35">
      <c r="B68" t="s">
        <v>101</v>
      </c>
      <c r="C68" s="31">
        <f t="shared" ref="C68:AE68" si="12">C22</f>
        <v>43.130404778848849</v>
      </c>
      <c r="D68" s="31">
        <f t="shared" si="12"/>
        <v>43.130404778848849</v>
      </c>
      <c r="E68" s="31">
        <f t="shared" si="12"/>
        <v>43.130404778848849</v>
      </c>
      <c r="F68" s="31">
        <f t="shared" si="12"/>
        <v>43.130404778848849</v>
      </c>
      <c r="G68" s="31">
        <f t="shared" si="12"/>
        <v>46.806291549773469</v>
      </c>
      <c r="H68" s="31">
        <f t="shared" si="12"/>
        <v>50.48217832069809</v>
      </c>
      <c r="I68" s="31">
        <f t="shared" si="12"/>
        <v>54.280594650653519</v>
      </c>
      <c r="J68" s="31">
        <f t="shared" si="12"/>
        <v>57.95648142157814</v>
      </c>
      <c r="K68" s="31">
        <f t="shared" si="12"/>
        <v>61.632368192502753</v>
      </c>
      <c r="L68" s="31">
        <f t="shared" si="12"/>
        <v>64.082959373119166</v>
      </c>
      <c r="M68" s="31">
        <f t="shared" si="12"/>
        <v>66.53355055373558</v>
      </c>
      <c r="N68" s="31">
        <f t="shared" si="12"/>
        <v>68.984141734351994</v>
      </c>
      <c r="O68" s="31">
        <f t="shared" si="12"/>
        <v>71.434732914968407</v>
      </c>
      <c r="P68" s="31">
        <f t="shared" si="12"/>
        <v>73.885324095584821</v>
      </c>
      <c r="Q68" s="31">
        <f t="shared" si="12"/>
        <v>76.458444835232044</v>
      </c>
      <c r="R68" s="31">
        <f t="shared" si="12"/>
        <v>78.909036015848471</v>
      </c>
      <c r="S68" s="31">
        <f t="shared" si="12"/>
        <v>81.359627196464885</v>
      </c>
      <c r="T68" s="31">
        <f t="shared" si="12"/>
        <v>83.810218377081299</v>
      </c>
      <c r="U68" s="31">
        <f t="shared" si="12"/>
        <v>86.260809557697698</v>
      </c>
      <c r="V68" s="31">
        <f t="shared" si="12"/>
        <v>88.711400738314111</v>
      </c>
      <c r="W68" s="31">
        <f t="shared" si="12"/>
        <v>91.161991918930525</v>
      </c>
      <c r="X68" s="31">
        <f t="shared" si="12"/>
        <v>93.612583099546939</v>
      </c>
      <c r="Y68" s="31">
        <f t="shared" si="12"/>
        <v>96.063174280163352</v>
      </c>
      <c r="Z68" s="31">
        <f t="shared" si="12"/>
        <v>98.636295019810575</v>
      </c>
      <c r="AA68" s="31">
        <f t="shared" si="12"/>
        <v>101.08688620042699</v>
      </c>
      <c r="AB68" s="31">
        <f t="shared" si="12"/>
        <v>103.5374773810434</v>
      </c>
      <c r="AC68" s="31">
        <f t="shared" si="12"/>
        <v>105.98806856165982</v>
      </c>
      <c r="AD68" s="31">
        <f t="shared" si="12"/>
        <v>108.43865974227623</v>
      </c>
      <c r="AE68" s="31">
        <f t="shared" si="12"/>
        <v>110.88925092289264</v>
      </c>
    </row>
    <row r="69" spans="1:31" x14ac:dyDescent="0.35">
      <c r="B69" t="s">
        <v>102</v>
      </c>
      <c r="C69" s="41">
        <f t="shared" ref="C69:AE69" si="13">MAX(C62,C30)</f>
        <v>86.339434799999992</v>
      </c>
      <c r="D69" s="41">
        <f t="shared" si="13"/>
        <v>85</v>
      </c>
      <c r="E69" s="41">
        <f t="shared" si="13"/>
        <v>63.789062500000007</v>
      </c>
      <c r="F69" s="41">
        <f t="shared" si="13"/>
        <v>73.499043977055436</v>
      </c>
      <c r="G69" s="41">
        <f t="shared" si="13"/>
        <v>86.754221388367725</v>
      </c>
      <c r="H69" s="41">
        <f>MAX(H62,H30)</f>
        <v>102.33885819521178</v>
      </c>
      <c r="I69" s="41">
        <f t="shared" si="13"/>
        <v>102.31464737793851</v>
      </c>
      <c r="J69" s="41">
        <f t="shared" si="13"/>
        <v>115.20426287744226</v>
      </c>
      <c r="K69" s="41">
        <f t="shared" si="13"/>
        <v>126.84118673647468</v>
      </c>
      <c r="L69" s="41">
        <f t="shared" si="13"/>
        <v>133.36052658215647</v>
      </c>
      <c r="M69" s="41">
        <f t="shared" si="13"/>
        <v>146.43217152771521</v>
      </c>
      <c r="N69" s="41">
        <f t="shared" si="13"/>
        <v>164.06965997503107</v>
      </c>
      <c r="O69" s="41">
        <f t="shared" si="13"/>
        <v>180.95918379599019</v>
      </c>
      <c r="P69" s="41">
        <f t="shared" si="13"/>
        <v>197.12329389541409</v>
      </c>
      <c r="Q69" s="41">
        <f t="shared" si="13"/>
        <v>212.58394439701522</v>
      </c>
      <c r="R69" s="41">
        <f t="shared" si="13"/>
        <v>227.36250737648683</v>
      </c>
      <c r="S69" s="41">
        <f t="shared" si="13"/>
        <v>241.47978724626876</v>
      </c>
      <c r="T69" s="41">
        <f t="shared" si="13"/>
        <v>254.95603479998206</v>
      </c>
      <c r="U69" s="41">
        <f t="shared" si="13"/>
        <v>267.81096092435087</v>
      </c>
      <c r="V69" s="41">
        <f t="shared" si="13"/>
        <v>273.06215623659307</v>
      </c>
      <c r="W69" s="41">
        <f t="shared" si="13"/>
        <v>278.00445770693869</v>
      </c>
      <c r="X69" s="41">
        <f t="shared" si="13"/>
        <v>282.64795990538425</v>
      </c>
      <c r="Y69" s="41">
        <f t="shared" si="13"/>
        <v>287.00248029608349</v>
      </c>
      <c r="Z69" s="41">
        <f t="shared" si="13"/>
        <v>291.07756622320835</v>
      </c>
      <c r="AA69" s="41">
        <f t="shared" si="13"/>
        <v>288.54094255241796</v>
      </c>
      <c r="AB69" s="41">
        <f t="shared" si="13"/>
        <v>285.99188445186866</v>
      </c>
      <c r="AC69" s="41">
        <f t="shared" si="13"/>
        <v>283.43185479564988</v>
      </c>
      <c r="AD69" s="41">
        <f t="shared" si="13"/>
        <v>280.86226387087379</v>
      </c>
      <c r="AE69" s="41">
        <f t="shared" si="13"/>
        <v>278.28447087748242</v>
      </c>
    </row>
    <row r="70" spans="1:31" x14ac:dyDescent="0.35">
      <c r="B70" t="s">
        <v>104</v>
      </c>
      <c r="C70">
        <f t="shared" ref="C70:AE70" si="14">C30/C69</f>
        <v>1</v>
      </c>
      <c r="D70">
        <f t="shared" si="14"/>
        <v>1</v>
      </c>
      <c r="E70">
        <f t="shared" si="14"/>
        <v>1</v>
      </c>
      <c r="F70">
        <f t="shared" si="14"/>
        <v>1</v>
      </c>
      <c r="G70">
        <f t="shared" si="14"/>
        <v>1</v>
      </c>
      <c r="H70">
        <f t="shared" si="14"/>
        <v>1</v>
      </c>
      <c r="I70">
        <f t="shared" si="14"/>
        <v>1</v>
      </c>
      <c r="J70">
        <f t="shared" si="14"/>
        <v>1</v>
      </c>
      <c r="K70">
        <f t="shared" si="14"/>
        <v>1</v>
      </c>
      <c r="L70">
        <f t="shared" si="14"/>
        <v>1</v>
      </c>
      <c r="M70">
        <f t="shared" si="14"/>
        <v>0.91911276045243906</v>
      </c>
      <c r="N70">
        <f t="shared" si="14"/>
        <v>0.82015499738072961</v>
      </c>
      <c r="O70">
        <f t="shared" si="14"/>
        <v>0.76702920449344913</v>
      </c>
      <c r="P70">
        <f t="shared" si="14"/>
        <v>0.71887152156448098</v>
      </c>
      <c r="Q70" s="41">
        <f t="shared" si="14"/>
        <v>0.68980453195441105</v>
      </c>
      <c r="R70">
        <f t="shared" si="14"/>
        <v>0.66563926421639297</v>
      </c>
      <c r="S70">
        <f t="shared" si="14"/>
        <v>0.64618847711678717</v>
      </c>
      <c r="T70">
        <f t="shared" si="14"/>
        <v>0.6304675233748841</v>
      </c>
      <c r="U70">
        <f t="shared" si="14"/>
        <v>0.61775493845911467</v>
      </c>
      <c r="V70">
        <f t="shared" si="14"/>
        <v>0.62308739476792896</v>
      </c>
      <c r="W70">
        <f t="shared" si="14"/>
        <v>0.62891664700627326</v>
      </c>
      <c r="X70">
        <f t="shared" si="14"/>
        <v>0.63521305905982683</v>
      </c>
      <c r="Y70">
        <f t="shared" si="14"/>
        <v>0.641951661578396</v>
      </c>
      <c r="Z70">
        <f t="shared" si="14"/>
        <v>0.64991874023548524</v>
      </c>
      <c r="AA70">
        <f t="shared" si="14"/>
        <v>0.6719213131081081</v>
      </c>
      <c r="AB70">
        <f t="shared" si="14"/>
        <v>0.69434436309455783</v>
      </c>
      <c r="AC70">
        <f t="shared" si="14"/>
        <v>0.71719848448643142</v>
      </c>
      <c r="AD70">
        <f t="shared" si="14"/>
        <v>0.74049442492889994</v>
      </c>
      <c r="AE70">
        <f t="shared" si="14"/>
        <v>0.76424309180226624</v>
      </c>
    </row>
    <row r="71" spans="1:31" x14ac:dyDescent="0.35">
      <c r="B71" t="s">
        <v>103</v>
      </c>
      <c r="C71">
        <f t="shared" ref="C71:AE71" si="15">C62/C69</f>
        <v>0</v>
      </c>
      <c r="D71">
        <f t="shared" si="15"/>
        <v>0</v>
      </c>
      <c r="E71">
        <f t="shared" si="15"/>
        <v>0</v>
      </c>
      <c r="F71" s="41">
        <f>F62/F69</f>
        <v>0</v>
      </c>
      <c r="G71">
        <f t="shared" si="15"/>
        <v>0</v>
      </c>
      <c r="H71">
        <f>H62/H69</f>
        <v>0.45136590456397085</v>
      </c>
      <c r="I71">
        <f t="shared" si="15"/>
        <v>0.66393045842516363</v>
      </c>
      <c r="J71">
        <f t="shared" si="15"/>
        <v>0.77077996942773064</v>
      </c>
      <c r="K71">
        <f t="shared" si="15"/>
        <v>0.85792340111752319</v>
      </c>
      <c r="L71">
        <f t="shared" si="15"/>
        <v>0.95998088009684113</v>
      </c>
      <c r="M71">
        <f t="shared" si="15"/>
        <v>1</v>
      </c>
      <c r="N71">
        <f t="shared" si="15"/>
        <v>1</v>
      </c>
      <c r="O71">
        <f t="shared" si="15"/>
        <v>1</v>
      </c>
      <c r="P71">
        <f t="shared" si="15"/>
        <v>1</v>
      </c>
      <c r="Q71">
        <f t="shared" si="15"/>
        <v>1</v>
      </c>
      <c r="R71">
        <f t="shared" si="15"/>
        <v>1</v>
      </c>
      <c r="S71">
        <f t="shared" si="15"/>
        <v>1</v>
      </c>
      <c r="T71">
        <f t="shared" si="15"/>
        <v>1</v>
      </c>
      <c r="U71">
        <f t="shared" si="15"/>
        <v>1</v>
      </c>
      <c r="V71">
        <f t="shared" si="15"/>
        <v>1</v>
      </c>
      <c r="W71">
        <f t="shared" si="15"/>
        <v>1</v>
      </c>
      <c r="X71">
        <f t="shared" si="15"/>
        <v>1</v>
      </c>
      <c r="Y71">
        <f t="shared" si="15"/>
        <v>1</v>
      </c>
      <c r="Z71">
        <f t="shared" si="15"/>
        <v>1</v>
      </c>
      <c r="AA71">
        <f t="shared" si="15"/>
        <v>1</v>
      </c>
      <c r="AB71">
        <f t="shared" si="15"/>
        <v>1</v>
      </c>
      <c r="AC71">
        <f t="shared" si="15"/>
        <v>1</v>
      </c>
      <c r="AD71">
        <f t="shared" si="15"/>
        <v>1</v>
      </c>
      <c r="AE71">
        <f t="shared" si="15"/>
        <v>1</v>
      </c>
    </row>
    <row r="73" spans="1:31" x14ac:dyDescent="0.35">
      <c r="B73" t="s">
        <v>128</v>
      </c>
      <c r="C73" s="31">
        <f>C69-C68</f>
        <v>43.209030021151143</v>
      </c>
      <c r="D73" s="31">
        <f t="shared" ref="D73:AE73" si="16">D69-D68</f>
        <v>41.869595221151151</v>
      </c>
      <c r="E73" s="31">
        <f t="shared" si="16"/>
        <v>20.658657721151158</v>
      </c>
      <c r="F73" s="31">
        <f t="shared" si="16"/>
        <v>30.368639198206587</v>
      </c>
      <c r="G73" s="31">
        <f>G69-G68</f>
        <v>39.947929838594256</v>
      </c>
      <c r="H73" s="31">
        <f t="shared" si="16"/>
        <v>51.856679874513695</v>
      </c>
      <c r="I73" s="31">
        <f t="shared" si="16"/>
        <v>48.034052727284994</v>
      </c>
      <c r="J73" s="31">
        <f t="shared" si="16"/>
        <v>57.247781455864121</v>
      </c>
      <c r="K73" s="31">
        <f t="shared" si="16"/>
        <v>65.20881854397193</v>
      </c>
      <c r="L73" s="31">
        <f t="shared" si="16"/>
        <v>69.277567209037301</v>
      </c>
      <c r="M73" s="31">
        <f t="shared" si="16"/>
        <v>79.898620973979632</v>
      </c>
      <c r="N73" s="31">
        <f t="shared" si="16"/>
        <v>95.085518240679079</v>
      </c>
      <c r="O73" s="31">
        <f t="shared" si="16"/>
        <v>109.52445088102178</v>
      </c>
      <c r="P73" s="31">
        <f t="shared" si="16"/>
        <v>123.23796979982927</v>
      </c>
      <c r="Q73" s="31">
        <f t="shared" si="16"/>
        <v>136.12549956178316</v>
      </c>
      <c r="R73" s="31">
        <f t="shared" si="16"/>
        <v>148.45347136063836</v>
      </c>
      <c r="S73" s="31">
        <f t="shared" si="16"/>
        <v>160.12016004980387</v>
      </c>
      <c r="T73" s="31">
        <f t="shared" si="16"/>
        <v>171.14581642290077</v>
      </c>
      <c r="U73" s="31">
        <f t="shared" si="16"/>
        <v>181.55015136665315</v>
      </c>
      <c r="V73" s="31">
        <f t="shared" si="16"/>
        <v>184.35075549827894</v>
      </c>
      <c r="W73" s="31">
        <f t="shared" si="16"/>
        <v>186.84246578800816</v>
      </c>
      <c r="X73" s="31">
        <f t="shared" si="16"/>
        <v>189.0353768058373</v>
      </c>
      <c r="Y73" s="31">
        <f t="shared" si="16"/>
        <v>190.93930601592012</v>
      </c>
      <c r="Z73" s="31">
        <f t="shared" si="16"/>
        <v>192.44127120339778</v>
      </c>
      <c r="AA73" s="31">
        <f t="shared" si="16"/>
        <v>187.45405635199097</v>
      </c>
      <c r="AB73" s="31">
        <f t="shared" si="16"/>
        <v>182.45440707082525</v>
      </c>
      <c r="AC73" s="31">
        <f t="shared" si="16"/>
        <v>177.44378623399007</v>
      </c>
      <c r="AD73" s="31">
        <f t="shared" si="16"/>
        <v>172.42360412859756</v>
      </c>
      <c r="AE73" s="31">
        <f t="shared" si="16"/>
        <v>167.39521995458978</v>
      </c>
    </row>
    <row r="74" spans="1:31" x14ac:dyDescent="0.35">
      <c r="B74" t="s">
        <v>129</v>
      </c>
      <c r="C74">
        <f>C31/MAX($C31:$AE31)</f>
        <v>0.40596510729099416</v>
      </c>
      <c r="D74">
        <f>D31/MAX($C31:$AE31)</f>
        <v>0.39966713008566629</v>
      </c>
      <c r="E74">
        <f t="shared" ref="E74:AE74" si="17">E31/MAX($C31:$AE31)</f>
        <v>0.29993401812035531</v>
      </c>
      <c r="F74">
        <f t="shared" si="17"/>
        <v>0.34559002318058735</v>
      </c>
      <c r="G74">
        <f t="shared" si="17"/>
        <v>0.40791541982477014</v>
      </c>
      <c r="H74">
        <f t="shared" si="17"/>
        <v>0.48119385589557961</v>
      </c>
      <c r="I74">
        <f t="shared" si="17"/>
        <v>0.48108001745020745</v>
      </c>
      <c r="J74">
        <f t="shared" si="17"/>
        <v>0.54168655432778845</v>
      </c>
      <c r="K74">
        <f t="shared" si="17"/>
        <v>0.59640297740737558</v>
      </c>
      <c r="L74">
        <f t="shared" si="17"/>
        <v>0.62705669324474933</v>
      </c>
      <c r="M74">
        <f t="shared" si="17"/>
        <v>0.63282671491893583</v>
      </c>
      <c r="N74">
        <f t="shared" si="17"/>
        <v>0.63270857404500624</v>
      </c>
      <c r="O74">
        <f t="shared" si="17"/>
        <v>0.65263751584951402</v>
      </c>
      <c r="P74">
        <f t="shared" si="17"/>
        <v>0.66629834254143649</v>
      </c>
      <c r="Q74">
        <f t="shared" si="17"/>
        <v>0.68950276243093922</v>
      </c>
      <c r="R74">
        <f t="shared" si="17"/>
        <v>0.71160220994475143</v>
      </c>
      <c r="S74">
        <f t="shared" si="17"/>
        <v>0.73370165745856375</v>
      </c>
      <c r="T74">
        <f t="shared" si="17"/>
        <v>0.75580110497237596</v>
      </c>
      <c r="U74">
        <f t="shared" si="17"/>
        <v>0.77790055248618817</v>
      </c>
      <c r="V74">
        <f t="shared" si="17"/>
        <v>0.80000000000000027</v>
      </c>
      <c r="W74">
        <f t="shared" si="17"/>
        <v>0.82209944751381225</v>
      </c>
      <c r="X74">
        <f t="shared" si="17"/>
        <v>0.84419889502762435</v>
      </c>
      <c r="Y74">
        <f t="shared" si="17"/>
        <v>0.86629834254143645</v>
      </c>
      <c r="Z74">
        <f t="shared" si="17"/>
        <v>0.88950276243093918</v>
      </c>
      <c r="AA74">
        <f t="shared" si="17"/>
        <v>0.91160220994475138</v>
      </c>
      <c r="AB74">
        <f t="shared" si="17"/>
        <v>0.93370165745856359</v>
      </c>
      <c r="AC74">
        <f t="shared" si="17"/>
        <v>0.95580110497237569</v>
      </c>
      <c r="AD74">
        <f t="shared" si="17"/>
        <v>0.9779005524861879</v>
      </c>
      <c r="AE74">
        <f t="shared" si="17"/>
        <v>1</v>
      </c>
    </row>
    <row r="75" spans="1:31" x14ac:dyDescent="0.35">
      <c r="C75" t="str">
        <f>"("&amp;C67&amp;","&amp;ROUND(C73/MAX($C73:$AE73),3)&amp;"),"</f>
        <v>(2022,0.225),</v>
      </c>
      <c r="D75" t="str">
        <f t="shared" ref="D75:AE75" si="18">"("&amp;D67&amp;","&amp;ROUND(D73/MAX($C73:$AE73),3)&amp;"),"</f>
        <v>(2023,0.218),</v>
      </c>
      <c r="E75" t="str">
        <f t="shared" si="18"/>
        <v>(2024,0.107),</v>
      </c>
      <c r="F75" t="str">
        <f t="shared" si="18"/>
        <v>(2025,0.158),</v>
      </c>
      <c r="G75" t="str">
        <f t="shared" si="18"/>
        <v>(2026,0.208),</v>
      </c>
      <c r="H75" t="str">
        <f t="shared" si="18"/>
        <v>(2027,0.269),</v>
      </c>
      <c r="I75" t="str">
        <f t="shared" si="18"/>
        <v>(2028,0.25),</v>
      </c>
      <c r="J75" t="str">
        <f t="shared" si="18"/>
        <v>(2029,0.297),</v>
      </c>
      <c r="K75" t="str">
        <f t="shared" si="18"/>
        <v>(2030,0.339),</v>
      </c>
      <c r="L75" t="str">
        <f t="shared" si="18"/>
        <v>(2031,0.36),</v>
      </c>
      <c r="M75" t="str">
        <f t="shared" si="18"/>
        <v>(2032,0.415),</v>
      </c>
      <c r="N75" t="str">
        <f t="shared" si="18"/>
        <v>(2033,0.494),</v>
      </c>
      <c r="O75" t="str">
        <f t="shared" si="18"/>
        <v>(2034,0.569),</v>
      </c>
      <c r="P75" t="str">
        <f t="shared" si="18"/>
        <v>(2035,0.64),</v>
      </c>
      <c r="Q75" t="str">
        <f t="shared" si="18"/>
        <v>(2036,0.707),</v>
      </c>
      <c r="R75" t="str">
        <f t="shared" si="18"/>
        <v>(2037,0.771),</v>
      </c>
      <c r="S75" t="str">
        <f t="shared" si="18"/>
        <v>(2038,0.832),</v>
      </c>
      <c r="T75" t="str">
        <f t="shared" si="18"/>
        <v>(2039,0.889),</v>
      </c>
      <c r="U75" t="str">
        <f t="shared" si="18"/>
        <v>(2040,0.943),</v>
      </c>
      <c r="V75" t="str">
        <f t="shared" si="18"/>
        <v>(2041,0.958),</v>
      </c>
      <c r="W75" t="str">
        <f t="shared" si="18"/>
        <v>(2042,0.971),</v>
      </c>
      <c r="X75" t="str">
        <f t="shared" si="18"/>
        <v>(2043,0.982),</v>
      </c>
      <c r="Y75" t="str">
        <f t="shared" si="18"/>
        <v>(2044,0.992),</v>
      </c>
      <c r="Z75" t="str">
        <f t="shared" si="18"/>
        <v>(2045,1),</v>
      </c>
      <c r="AA75" t="str">
        <f t="shared" si="18"/>
        <v>(2046,0.974),</v>
      </c>
      <c r="AB75" t="str">
        <f t="shared" si="18"/>
        <v>(2047,0.948),</v>
      </c>
      <c r="AC75" t="str">
        <f t="shared" si="18"/>
        <v>(2048,0.922),</v>
      </c>
      <c r="AD75" t="str">
        <f t="shared" si="18"/>
        <v>(2049,0.896),</v>
      </c>
      <c r="AE75" t="str">
        <f t="shared" si="18"/>
        <v>(2050,0.87),</v>
      </c>
    </row>
  </sheetData>
  <hyperlinks>
    <hyperlink ref="H3" r:id="rId1" xr:uid="{87506CA7-36D3-475D-BB97-E000E86A91AA}"/>
    <hyperlink ref="O3" r:id="rId2" xr:uid="{49660E9A-63BA-44CE-B399-DE7A5A6A498D}"/>
    <hyperlink ref="P3" r:id="rId3" xr:uid="{1B320B46-1988-4413-AAC3-D68261522240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577C-0E32-4384-B16C-CD7287F2B54A}">
  <dimension ref="A1:AG28"/>
  <sheetViews>
    <sheetView zoomScale="85" zoomScaleNormal="85" workbookViewId="0">
      <selection activeCell="I13" sqref="I13"/>
    </sheetView>
  </sheetViews>
  <sheetFormatPr defaultRowHeight="14.5" x14ac:dyDescent="0.35"/>
  <cols>
    <col min="2" max="2" width="43.453125" bestFit="1" customWidth="1"/>
  </cols>
  <sheetData>
    <row r="1" spans="1:33" x14ac:dyDescent="0.35">
      <c r="A1" t="s">
        <v>69</v>
      </c>
    </row>
    <row r="3" spans="1:33" x14ac:dyDescent="0.35"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35">
      <c r="B4" t="s">
        <v>1</v>
      </c>
      <c r="C4">
        <v>0</v>
      </c>
      <c r="D4">
        <v>0</v>
      </c>
      <c r="E4" s="8">
        <f>IF('ETS Coverage'!$B8=1,'ETS Projections'!C$70*('Allowance Schedule'!E$10*('Carbon Leakage Risk'!$B4)+'Allowance Schedule'!E$11*(1-'Carbon Leakage Risk'!$B4)),IF('ETS Coverage'!$B8=2,'ETS Projections'!C$71,0))</f>
        <v>0</v>
      </c>
      <c r="F4" s="8">
        <f>IF('ETS Coverage'!$B8=1,'ETS Projections'!D$70*('Allowance Schedule'!F$10*('Carbon Leakage Risk'!$B4)+'Allowance Schedule'!F$11*(1-'Carbon Leakage Risk'!$B4)),IF('ETS Coverage'!$B8=2,'ETS Projections'!D$71,0))</f>
        <v>0</v>
      </c>
      <c r="G4" s="8">
        <f>IF('ETS Coverage'!$B8=1,'ETS Projections'!E$70*('Allowance Schedule'!G$10*('Carbon Leakage Risk'!$B4)+'Allowance Schedule'!G$11*(1-'Carbon Leakage Risk'!$B4)),IF('ETS Coverage'!$B8=2,'ETS Projections'!E$71,0))</f>
        <v>0</v>
      </c>
      <c r="H4" s="8">
        <f>IF('ETS Coverage'!$B8=1,'ETS Projections'!F$70*('Allowance Schedule'!H$10*('Carbon Leakage Risk'!$B4)+'Allowance Schedule'!H$11*(1-'Carbon Leakage Risk'!$B4)),IF('ETS Coverage'!$B8=2,'ETS Projections'!F$71,0))</f>
        <v>0</v>
      </c>
      <c r="I4" s="8">
        <f>IF('ETS Coverage'!$B8=1,'ETS Projections'!G$70*('Allowance Schedule'!I$10*('Carbon Leakage Risk'!$B4)+'Allowance Schedule'!I$11*(1-'Carbon Leakage Risk'!$B4)),IF('ETS Coverage'!$B8=2,'ETS Projections'!G$71,0))</f>
        <v>0</v>
      </c>
      <c r="J4" s="8">
        <f>IF('ETS Coverage'!$B8=1,'ETS Projections'!H$70*('Allowance Schedule'!J$10*('Carbon Leakage Risk'!$B4)+'Allowance Schedule'!J$11*(1-'Carbon Leakage Risk'!$B4)),IF('ETS Coverage'!$B8=2,'ETS Projections'!H$71,0))</f>
        <v>0</v>
      </c>
      <c r="K4" s="8">
        <f>IF('ETS Coverage'!$B8=1,'ETS Projections'!I$70*('Allowance Schedule'!K$10*('Carbon Leakage Risk'!$B4)+'Allowance Schedule'!K$11*(1-'Carbon Leakage Risk'!$B4)),IF('ETS Coverage'!$B8=2,'ETS Projections'!I$71,0))</f>
        <v>0</v>
      </c>
      <c r="L4" s="8">
        <f>IF('ETS Coverage'!$B8=1,'ETS Projections'!J$70*('Allowance Schedule'!L$10*('Carbon Leakage Risk'!$B4)+'Allowance Schedule'!L$11*(1-'Carbon Leakage Risk'!$B4)),IF('ETS Coverage'!$B8=2,'ETS Projections'!J$71,0))</f>
        <v>0</v>
      </c>
      <c r="M4" s="8">
        <f>IF('ETS Coverage'!$B8=1,'ETS Projections'!K$70*('Allowance Schedule'!M$10*('Carbon Leakage Risk'!$B4)+'Allowance Schedule'!M$11*(1-'Carbon Leakage Risk'!$B4)),IF('ETS Coverage'!$B8=2,'ETS Projections'!K$71,0))</f>
        <v>0</v>
      </c>
      <c r="N4" s="8">
        <f>IF('ETS Coverage'!$B8=1,'ETS Projections'!L$70*('Allowance Schedule'!N$10*('Carbon Leakage Risk'!$B4)+'Allowance Schedule'!N$11*(1-'Carbon Leakage Risk'!$B4)),IF('ETS Coverage'!$B8=2,'ETS Projections'!L$71,0))</f>
        <v>0</v>
      </c>
      <c r="O4" s="8">
        <f>IF('ETS Coverage'!$B8=1,'ETS Projections'!M$70*('Allowance Schedule'!O$10*('Carbon Leakage Risk'!$B4)+'Allowance Schedule'!O$11*(1-'Carbon Leakage Risk'!$B4)),IF('ETS Coverage'!$B8=2,'ETS Projections'!M$71,0))</f>
        <v>0</v>
      </c>
      <c r="P4" s="8">
        <f>IF('ETS Coverage'!$B8=1,'ETS Projections'!N$70*('Allowance Schedule'!P$10*('Carbon Leakage Risk'!$B4)+'Allowance Schedule'!P$11*(1-'Carbon Leakage Risk'!$B4)),IF('ETS Coverage'!$B8=2,'ETS Projections'!N$71,0))</f>
        <v>0</v>
      </c>
      <c r="Q4" s="8">
        <f>IF('ETS Coverage'!$B8=1,'ETS Projections'!O$70*('Allowance Schedule'!Q$10*('Carbon Leakage Risk'!$B4)+'Allowance Schedule'!Q$11*(1-'Carbon Leakage Risk'!$B4)),IF('ETS Coverage'!$B8=2,'ETS Projections'!O$71,0))</f>
        <v>0</v>
      </c>
      <c r="R4" s="8">
        <f>IF('ETS Coverage'!$B8=1,'ETS Projections'!P$70*('Allowance Schedule'!R$10*('Carbon Leakage Risk'!$B4)+'Allowance Schedule'!R$11*(1-'Carbon Leakage Risk'!$B4)),IF('ETS Coverage'!$B8=2,'ETS Projections'!P$71,0))</f>
        <v>0</v>
      </c>
      <c r="S4" s="8">
        <f>IF('ETS Coverage'!$B8=1,'ETS Projections'!Q$70*('Allowance Schedule'!S$10*('Carbon Leakage Risk'!$B4)+'Allowance Schedule'!S$11*(1-'Carbon Leakage Risk'!$B4)),IF('ETS Coverage'!$B8=2,'ETS Projections'!Q$71,0))</f>
        <v>0</v>
      </c>
      <c r="T4" s="8">
        <f>IF('ETS Coverage'!$B8=1,'ETS Projections'!R$70*('Allowance Schedule'!T$10*('Carbon Leakage Risk'!$B4)+'Allowance Schedule'!T$11*(1-'Carbon Leakage Risk'!$B4)),IF('ETS Coverage'!$B8=2,'ETS Projections'!R$71,0))</f>
        <v>0</v>
      </c>
      <c r="U4" s="8">
        <f>IF('ETS Coverage'!$B8=1,'ETS Projections'!S$70*('Allowance Schedule'!U$10*('Carbon Leakage Risk'!$B4)+'Allowance Schedule'!U$11*(1-'Carbon Leakage Risk'!$B4)),IF('ETS Coverage'!$B8=2,'ETS Projections'!S$71,0))</f>
        <v>0</v>
      </c>
      <c r="V4" s="8">
        <f>IF('ETS Coverage'!$B8=1,'ETS Projections'!T$70*('Allowance Schedule'!V$10*('Carbon Leakage Risk'!$B4)+'Allowance Schedule'!V$11*(1-'Carbon Leakage Risk'!$B4)),IF('ETS Coverage'!$B8=2,'ETS Projections'!T$71,0))</f>
        <v>0</v>
      </c>
      <c r="W4" s="8">
        <f>IF('ETS Coverage'!$B8=1,'ETS Projections'!U$70*('Allowance Schedule'!W$10*('Carbon Leakage Risk'!$B4)+'Allowance Schedule'!W$11*(1-'Carbon Leakage Risk'!$B4)),IF('ETS Coverage'!$B8=2,'ETS Projections'!U$71,0))</f>
        <v>0</v>
      </c>
      <c r="X4" s="8">
        <f>IF('ETS Coverage'!$B8=1,'ETS Projections'!V$70*('Allowance Schedule'!X$10*('Carbon Leakage Risk'!$B4)+'Allowance Schedule'!X$11*(1-'Carbon Leakage Risk'!$B4)),IF('ETS Coverage'!$B8=2,'ETS Projections'!V$71,0))</f>
        <v>0</v>
      </c>
      <c r="Y4" s="8">
        <f>IF('ETS Coverage'!$B8=1,'ETS Projections'!W$70*('Allowance Schedule'!Y$10*('Carbon Leakage Risk'!$B4)+'Allowance Schedule'!Y$11*(1-'Carbon Leakage Risk'!$B4)),IF('ETS Coverage'!$B8=2,'ETS Projections'!W$71,0))</f>
        <v>0</v>
      </c>
      <c r="Z4" s="8">
        <f>IF('ETS Coverage'!$B8=1,'ETS Projections'!X$70*('Allowance Schedule'!Z$10*('Carbon Leakage Risk'!$B4)+'Allowance Schedule'!Z$11*(1-'Carbon Leakage Risk'!$B4)),IF('ETS Coverage'!$B8=2,'ETS Projections'!X$71,0))</f>
        <v>0</v>
      </c>
      <c r="AA4" s="8">
        <f>IF('ETS Coverage'!$B8=1,'ETS Projections'!Y$70*('Allowance Schedule'!AA$10*('Carbon Leakage Risk'!$B4)+'Allowance Schedule'!AA$11*(1-'Carbon Leakage Risk'!$B4)),IF('ETS Coverage'!$B8=2,'ETS Projections'!Y$71,0))</f>
        <v>0</v>
      </c>
      <c r="AB4" s="8">
        <f>IF('ETS Coverage'!$B8=1,'ETS Projections'!Z$70*('Allowance Schedule'!AB$10*('Carbon Leakage Risk'!$B4)+'Allowance Schedule'!AB$11*(1-'Carbon Leakage Risk'!$B4)),IF('ETS Coverage'!$B8=2,'ETS Projections'!Z$71,0))</f>
        <v>0</v>
      </c>
      <c r="AC4" s="8">
        <f>IF('ETS Coverage'!$B8=1,'ETS Projections'!AA$70*('Allowance Schedule'!AC$10*('Carbon Leakage Risk'!$B4)+'Allowance Schedule'!AC$11*(1-'Carbon Leakage Risk'!$B4)),IF('ETS Coverage'!$B8=2,'ETS Projections'!AA$71,0))</f>
        <v>0</v>
      </c>
      <c r="AD4" s="8">
        <f>IF('ETS Coverage'!$B8=1,'ETS Projections'!AB$70*('Allowance Schedule'!AD$10*('Carbon Leakage Risk'!$B4)+'Allowance Schedule'!AD$11*(1-'Carbon Leakage Risk'!$B4)),IF('ETS Coverage'!$B8=2,'ETS Projections'!AB$71,0))</f>
        <v>0</v>
      </c>
      <c r="AE4" s="8">
        <f>IF('ETS Coverage'!$B8=1,'ETS Projections'!AC$70*('Allowance Schedule'!AE$10*('Carbon Leakage Risk'!$B4)+'Allowance Schedule'!AE$11*(1-'Carbon Leakage Risk'!$B4)),IF('ETS Coverage'!$B8=2,'ETS Projections'!AC$71,0))</f>
        <v>0</v>
      </c>
      <c r="AF4" s="8">
        <f>IF('ETS Coverage'!$B8=1,'ETS Projections'!AD$70*('Allowance Schedule'!AF$10*('Carbon Leakage Risk'!$B4)+'Allowance Schedule'!AF$11*(1-'Carbon Leakage Risk'!$B4)),IF('ETS Coverage'!$B8=2,'ETS Projections'!AD$71,0))</f>
        <v>0</v>
      </c>
      <c r="AG4" s="8">
        <f>IF('ETS Coverage'!$B8=1,'ETS Projections'!AE$70*('Allowance Schedule'!AG$10*('Carbon Leakage Risk'!$B4)+'Allowance Schedule'!AG$11*(1-'Carbon Leakage Risk'!$B4)),IF('ETS Coverage'!$B8=2,'ETS Projections'!AE$71,0))</f>
        <v>0</v>
      </c>
    </row>
    <row r="5" spans="1:33" x14ac:dyDescent="0.35">
      <c r="B5" t="s">
        <v>2</v>
      </c>
      <c r="C5">
        <v>0</v>
      </c>
      <c r="D5">
        <v>0</v>
      </c>
      <c r="E5" s="8">
        <f>IF('ETS Coverage'!$B9=1,'ETS Projections'!C$70*('Allowance Schedule'!E$10*('Carbon Leakage Risk'!$B5)+'Allowance Schedule'!E$11*(1-'Carbon Leakage Risk'!$B5)),IF('ETS Coverage'!$B9=2,'ETS Projections'!C$71,0))</f>
        <v>0</v>
      </c>
      <c r="F5" s="8">
        <f>IF('ETS Coverage'!$B9=1,'ETS Projections'!D$70*('Allowance Schedule'!F$10*('Carbon Leakage Risk'!$B5)+'Allowance Schedule'!F$11*(1-'Carbon Leakage Risk'!$B5)),IF('ETS Coverage'!$B9=2,'ETS Projections'!D$71,0))</f>
        <v>0</v>
      </c>
      <c r="G5" s="8">
        <f>IF('ETS Coverage'!$B9=1,'ETS Projections'!E$70*('Allowance Schedule'!G$10*('Carbon Leakage Risk'!$B5)+'Allowance Schedule'!G$11*(1-'Carbon Leakage Risk'!$B5)),IF('ETS Coverage'!$B9=2,'ETS Projections'!E$71,0))</f>
        <v>0</v>
      </c>
      <c r="H5" s="8">
        <f>IF('ETS Coverage'!$B9=1,'ETS Projections'!F$70*('Allowance Schedule'!H$10*('Carbon Leakage Risk'!$B5)+'Allowance Schedule'!H$11*(1-'Carbon Leakage Risk'!$B5)),IF('ETS Coverage'!$B9=2,'ETS Projections'!F$71,0))</f>
        <v>0</v>
      </c>
      <c r="I5" s="8">
        <f>IF('ETS Coverage'!$B9=1,'ETS Projections'!G$70*('Allowance Schedule'!I$10*('Carbon Leakage Risk'!$B5)+'Allowance Schedule'!I$11*(1-'Carbon Leakage Risk'!$B5)),IF('ETS Coverage'!$B9=2,'ETS Projections'!G$71,0))</f>
        <v>0</v>
      </c>
      <c r="J5" s="8">
        <f>IF('ETS Coverage'!$B9=1,'ETS Projections'!H$70*('Allowance Schedule'!J$10*('Carbon Leakage Risk'!$B5)+'Allowance Schedule'!J$11*(1-'Carbon Leakage Risk'!$B5)),IF('ETS Coverage'!$B9=2,'ETS Projections'!H$71,0))</f>
        <v>0.45136590456397085</v>
      </c>
      <c r="K5" s="8">
        <f>IF('ETS Coverage'!$B9=1,'ETS Projections'!I$70*('Allowance Schedule'!K$10*('Carbon Leakage Risk'!$B5)+'Allowance Schedule'!K$11*(1-'Carbon Leakage Risk'!$B5)),IF('ETS Coverage'!$B9=2,'ETS Projections'!I$71,0))</f>
        <v>0.66393045842516363</v>
      </c>
      <c r="L5" s="8">
        <f>IF('ETS Coverage'!$B9=1,'ETS Projections'!J$70*('Allowance Schedule'!L$10*('Carbon Leakage Risk'!$B5)+'Allowance Schedule'!L$11*(1-'Carbon Leakage Risk'!$B5)),IF('ETS Coverage'!$B9=2,'ETS Projections'!J$71,0))</f>
        <v>0.77077996942773064</v>
      </c>
      <c r="M5" s="8">
        <f>IF('ETS Coverage'!$B9=1,'ETS Projections'!K$70*('Allowance Schedule'!M$10*('Carbon Leakage Risk'!$B5)+'Allowance Schedule'!M$11*(1-'Carbon Leakage Risk'!$B5)),IF('ETS Coverage'!$B9=2,'ETS Projections'!K$71,0))</f>
        <v>0.85792340111752319</v>
      </c>
      <c r="N5" s="8">
        <f>IF('ETS Coverage'!$B9=1,'ETS Projections'!L$70*('Allowance Schedule'!N$10*('Carbon Leakage Risk'!$B5)+'Allowance Schedule'!N$11*(1-'Carbon Leakage Risk'!$B5)),IF('ETS Coverage'!$B9=2,'ETS Projections'!L$71,0))</f>
        <v>0.95998088009684113</v>
      </c>
      <c r="O5" s="8">
        <f>IF('ETS Coverage'!$B9=1,'ETS Projections'!M$70*('Allowance Schedule'!O$10*('Carbon Leakage Risk'!$B5)+'Allowance Schedule'!O$11*(1-'Carbon Leakage Risk'!$B5)),IF('ETS Coverage'!$B9=2,'ETS Projections'!M$71,0))</f>
        <v>1</v>
      </c>
      <c r="P5" s="8">
        <f>IF('ETS Coverage'!$B9=1,'ETS Projections'!N$70*('Allowance Schedule'!P$10*('Carbon Leakage Risk'!$B5)+'Allowance Schedule'!P$11*(1-'Carbon Leakage Risk'!$B5)),IF('ETS Coverage'!$B9=2,'ETS Projections'!N$71,0))</f>
        <v>1</v>
      </c>
      <c r="Q5" s="8">
        <f>IF('ETS Coverage'!$B9=1,'ETS Projections'!O$70*('Allowance Schedule'!Q$10*('Carbon Leakage Risk'!$B5)+'Allowance Schedule'!Q$11*(1-'Carbon Leakage Risk'!$B5)),IF('ETS Coverage'!$B9=2,'ETS Projections'!O$71,0))</f>
        <v>1</v>
      </c>
      <c r="R5" s="8">
        <f>IF('ETS Coverage'!$B9=1,'ETS Projections'!P$70*('Allowance Schedule'!R$10*('Carbon Leakage Risk'!$B5)+'Allowance Schedule'!R$11*(1-'Carbon Leakage Risk'!$B5)),IF('ETS Coverage'!$B9=2,'ETS Projections'!P$71,0))</f>
        <v>1</v>
      </c>
      <c r="S5" s="8">
        <f>IF('ETS Coverage'!$B9=1,'ETS Projections'!Q$70*('Allowance Schedule'!S$10*('Carbon Leakage Risk'!$B5)+'Allowance Schedule'!S$11*(1-'Carbon Leakage Risk'!$B5)),IF('ETS Coverage'!$B9=2,'ETS Projections'!Q$71,0))</f>
        <v>1</v>
      </c>
      <c r="T5" s="8">
        <f>IF('ETS Coverage'!$B9=1,'ETS Projections'!R$70*('Allowance Schedule'!T$10*('Carbon Leakage Risk'!$B5)+'Allowance Schedule'!T$11*(1-'Carbon Leakage Risk'!$B5)),IF('ETS Coverage'!$B9=2,'ETS Projections'!R$71,0))</f>
        <v>1</v>
      </c>
      <c r="U5" s="8">
        <f>IF('ETS Coverage'!$B9=1,'ETS Projections'!S$70*('Allowance Schedule'!U$10*('Carbon Leakage Risk'!$B5)+'Allowance Schedule'!U$11*(1-'Carbon Leakage Risk'!$B5)),IF('ETS Coverage'!$B9=2,'ETS Projections'!S$71,0))</f>
        <v>1</v>
      </c>
      <c r="V5" s="8">
        <f>IF('ETS Coverage'!$B9=1,'ETS Projections'!T$70*('Allowance Schedule'!V$10*('Carbon Leakage Risk'!$B5)+'Allowance Schedule'!V$11*(1-'Carbon Leakage Risk'!$B5)),IF('ETS Coverage'!$B9=2,'ETS Projections'!T$71,0))</f>
        <v>1</v>
      </c>
      <c r="W5" s="8">
        <f>IF('ETS Coverage'!$B9=1,'ETS Projections'!U$70*('Allowance Schedule'!W$10*('Carbon Leakage Risk'!$B5)+'Allowance Schedule'!W$11*(1-'Carbon Leakage Risk'!$B5)),IF('ETS Coverage'!$B9=2,'ETS Projections'!U$71,0))</f>
        <v>1</v>
      </c>
      <c r="X5" s="8">
        <f>IF('ETS Coverage'!$B9=1,'ETS Projections'!V$70*('Allowance Schedule'!X$10*('Carbon Leakage Risk'!$B5)+'Allowance Schedule'!X$11*(1-'Carbon Leakage Risk'!$B5)),IF('ETS Coverage'!$B9=2,'ETS Projections'!V$71,0))</f>
        <v>1</v>
      </c>
      <c r="Y5" s="8">
        <f>IF('ETS Coverage'!$B9=1,'ETS Projections'!W$70*('Allowance Schedule'!Y$10*('Carbon Leakage Risk'!$B5)+'Allowance Schedule'!Y$11*(1-'Carbon Leakage Risk'!$B5)),IF('ETS Coverage'!$B9=2,'ETS Projections'!W$71,0))</f>
        <v>1</v>
      </c>
      <c r="Z5" s="8">
        <f>IF('ETS Coverage'!$B9=1,'ETS Projections'!X$70*('Allowance Schedule'!Z$10*('Carbon Leakage Risk'!$B5)+'Allowance Schedule'!Z$11*(1-'Carbon Leakage Risk'!$B5)),IF('ETS Coverage'!$B9=2,'ETS Projections'!X$71,0))</f>
        <v>1</v>
      </c>
      <c r="AA5" s="8">
        <f>IF('ETS Coverage'!$B9=1,'ETS Projections'!Y$70*('Allowance Schedule'!AA$10*('Carbon Leakage Risk'!$B5)+'Allowance Schedule'!AA$11*(1-'Carbon Leakage Risk'!$B5)),IF('ETS Coverage'!$B9=2,'ETS Projections'!Y$71,0))</f>
        <v>1</v>
      </c>
      <c r="AB5" s="8">
        <f>IF('ETS Coverage'!$B9=1,'ETS Projections'!Z$70*('Allowance Schedule'!AB$10*('Carbon Leakage Risk'!$B5)+'Allowance Schedule'!AB$11*(1-'Carbon Leakage Risk'!$B5)),IF('ETS Coverage'!$B9=2,'ETS Projections'!Z$71,0))</f>
        <v>1</v>
      </c>
      <c r="AC5" s="8">
        <f>IF('ETS Coverage'!$B9=1,'ETS Projections'!AA$70*('Allowance Schedule'!AC$10*('Carbon Leakage Risk'!$B5)+'Allowance Schedule'!AC$11*(1-'Carbon Leakage Risk'!$B5)),IF('ETS Coverage'!$B9=2,'ETS Projections'!AA$71,0))</f>
        <v>1</v>
      </c>
      <c r="AD5" s="8">
        <f>IF('ETS Coverage'!$B9=1,'ETS Projections'!AB$70*('Allowance Schedule'!AD$10*('Carbon Leakage Risk'!$B5)+'Allowance Schedule'!AD$11*(1-'Carbon Leakage Risk'!$B5)),IF('ETS Coverage'!$B9=2,'ETS Projections'!AB$71,0))</f>
        <v>1</v>
      </c>
      <c r="AE5" s="8">
        <f>IF('ETS Coverage'!$B9=1,'ETS Projections'!AC$70*('Allowance Schedule'!AE$10*('Carbon Leakage Risk'!$B5)+'Allowance Schedule'!AE$11*(1-'Carbon Leakage Risk'!$B5)),IF('ETS Coverage'!$B9=2,'ETS Projections'!AC$71,0))</f>
        <v>1</v>
      </c>
      <c r="AF5" s="8">
        <f>IF('ETS Coverage'!$B9=1,'ETS Projections'!AD$70*('Allowance Schedule'!AF$10*('Carbon Leakage Risk'!$B5)+'Allowance Schedule'!AF$11*(1-'Carbon Leakage Risk'!$B5)),IF('ETS Coverage'!$B9=2,'ETS Projections'!AD$71,0))</f>
        <v>1</v>
      </c>
      <c r="AG5" s="8">
        <f>IF('ETS Coverage'!$B9=1,'ETS Projections'!AE$70*('Allowance Schedule'!AG$10*('Carbon Leakage Risk'!$B5)+'Allowance Schedule'!AG$11*(1-'Carbon Leakage Risk'!$B5)),IF('ETS Coverage'!$B9=2,'ETS Projections'!AE$71,0))</f>
        <v>1</v>
      </c>
    </row>
    <row r="6" spans="1:33" x14ac:dyDescent="0.35">
      <c r="B6" t="s">
        <v>3</v>
      </c>
      <c r="C6">
        <v>0</v>
      </c>
      <c r="D6">
        <v>0</v>
      </c>
      <c r="E6" s="8">
        <f>IF('ETS Coverage'!$B10=1,'ETS Projections'!C$70*('Allowance Schedule'!E$10*('Carbon Leakage Risk'!$B6)+'Allowance Schedule'!E$11*(1-'Carbon Leakage Risk'!$B6)),IF('ETS Coverage'!$B10=2,'ETS Projections'!C$71,0))</f>
        <v>0</v>
      </c>
      <c r="F6" s="8">
        <f>IF('ETS Coverage'!$B10=1,'ETS Projections'!D$70*('Allowance Schedule'!F$10*('Carbon Leakage Risk'!$B6)+'Allowance Schedule'!F$11*(1-'Carbon Leakage Risk'!$B6)),IF('ETS Coverage'!$B10=2,'ETS Projections'!D$71,0))</f>
        <v>0</v>
      </c>
      <c r="G6" s="8">
        <f>IF('ETS Coverage'!$B10=1,'ETS Projections'!E$70*('Allowance Schedule'!G$10*('Carbon Leakage Risk'!$B6)+'Allowance Schedule'!G$11*(1-'Carbon Leakage Risk'!$B6)),IF('ETS Coverage'!$B10=2,'ETS Projections'!E$71,0))</f>
        <v>0</v>
      </c>
      <c r="H6" s="8">
        <f>IF('ETS Coverage'!$B10=1,'ETS Projections'!F$70*('Allowance Schedule'!H$10*('Carbon Leakage Risk'!$B6)+'Allowance Schedule'!H$11*(1-'Carbon Leakage Risk'!$B6)),IF('ETS Coverage'!$B10=2,'ETS Projections'!F$71,0))</f>
        <v>0</v>
      </c>
      <c r="I6" s="8">
        <f>IF('ETS Coverage'!$B10=1,'ETS Projections'!G$70*('Allowance Schedule'!I$10*('Carbon Leakage Risk'!$B6)+'Allowance Schedule'!I$11*(1-'Carbon Leakage Risk'!$B6)),IF('ETS Coverage'!$B10=2,'ETS Projections'!G$71,0))</f>
        <v>0</v>
      </c>
      <c r="J6" s="8">
        <f>IF('ETS Coverage'!$B10=1,'ETS Projections'!H$70*('Allowance Schedule'!J$10*('Carbon Leakage Risk'!$B6)+'Allowance Schedule'!J$11*(1-'Carbon Leakage Risk'!$B6)),IF('ETS Coverage'!$B10=2,'ETS Projections'!H$71,0))</f>
        <v>0.45136590456397085</v>
      </c>
      <c r="K6" s="8">
        <f>IF('ETS Coverage'!$B10=1,'ETS Projections'!I$70*('Allowance Schedule'!K$10*('Carbon Leakage Risk'!$B6)+'Allowance Schedule'!K$11*(1-'Carbon Leakage Risk'!$B6)),IF('ETS Coverage'!$B10=2,'ETS Projections'!I$71,0))</f>
        <v>0.66393045842516363</v>
      </c>
      <c r="L6" s="8">
        <f>IF('ETS Coverage'!$B10=1,'ETS Projections'!J$70*('Allowance Schedule'!L$10*('Carbon Leakage Risk'!$B6)+'Allowance Schedule'!L$11*(1-'Carbon Leakage Risk'!$B6)),IF('ETS Coverage'!$B10=2,'ETS Projections'!J$71,0))</f>
        <v>0.77077996942773064</v>
      </c>
      <c r="M6" s="8">
        <f>IF('ETS Coverage'!$B10=1,'ETS Projections'!K$70*('Allowance Schedule'!M$10*('Carbon Leakage Risk'!$B6)+'Allowance Schedule'!M$11*(1-'Carbon Leakage Risk'!$B6)),IF('ETS Coverage'!$B10=2,'ETS Projections'!K$71,0))</f>
        <v>0.85792340111752319</v>
      </c>
      <c r="N6" s="8">
        <f>IF('ETS Coverage'!$B10=1,'ETS Projections'!L$70*('Allowance Schedule'!N$10*('Carbon Leakage Risk'!$B6)+'Allowance Schedule'!N$11*(1-'Carbon Leakage Risk'!$B6)),IF('ETS Coverage'!$B10=2,'ETS Projections'!L$71,0))</f>
        <v>0.95998088009684113</v>
      </c>
      <c r="O6" s="8">
        <f>IF('ETS Coverage'!$B10=1,'ETS Projections'!M$70*('Allowance Schedule'!O$10*('Carbon Leakage Risk'!$B6)+'Allowance Schedule'!O$11*(1-'Carbon Leakage Risk'!$B6)),IF('ETS Coverage'!$B10=2,'ETS Projections'!M$71,0))</f>
        <v>1</v>
      </c>
      <c r="P6" s="8">
        <f>IF('ETS Coverage'!$B10=1,'ETS Projections'!N$70*('Allowance Schedule'!P$10*('Carbon Leakage Risk'!$B6)+'Allowance Schedule'!P$11*(1-'Carbon Leakage Risk'!$B6)),IF('ETS Coverage'!$B10=2,'ETS Projections'!N$71,0))</f>
        <v>1</v>
      </c>
      <c r="Q6" s="8">
        <f>IF('ETS Coverage'!$B10=1,'ETS Projections'!O$70*('Allowance Schedule'!Q$10*('Carbon Leakage Risk'!$B6)+'Allowance Schedule'!Q$11*(1-'Carbon Leakage Risk'!$B6)),IF('ETS Coverage'!$B10=2,'ETS Projections'!O$71,0))</f>
        <v>1</v>
      </c>
      <c r="R6" s="8">
        <f>IF('ETS Coverage'!$B10=1,'ETS Projections'!P$70*('Allowance Schedule'!R$10*('Carbon Leakage Risk'!$B6)+'Allowance Schedule'!R$11*(1-'Carbon Leakage Risk'!$B6)),IF('ETS Coverage'!$B10=2,'ETS Projections'!P$71,0))</f>
        <v>1</v>
      </c>
      <c r="S6" s="8">
        <f>IF('ETS Coverage'!$B10=1,'ETS Projections'!Q$70*('Allowance Schedule'!S$10*('Carbon Leakage Risk'!$B6)+'Allowance Schedule'!S$11*(1-'Carbon Leakage Risk'!$B6)),IF('ETS Coverage'!$B10=2,'ETS Projections'!Q$71,0))</f>
        <v>1</v>
      </c>
      <c r="T6" s="8">
        <f>IF('ETS Coverage'!$B10=1,'ETS Projections'!R$70*('Allowance Schedule'!T$10*('Carbon Leakage Risk'!$B6)+'Allowance Schedule'!T$11*(1-'Carbon Leakage Risk'!$B6)),IF('ETS Coverage'!$B10=2,'ETS Projections'!R$71,0))</f>
        <v>1</v>
      </c>
      <c r="U6" s="8">
        <f>IF('ETS Coverage'!$B10=1,'ETS Projections'!S$70*('Allowance Schedule'!U$10*('Carbon Leakage Risk'!$B6)+'Allowance Schedule'!U$11*(1-'Carbon Leakage Risk'!$B6)),IF('ETS Coverage'!$B10=2,'ETS Projections'!S$71,0))</f>
        <v>1</v>
      </c>
      <c r="V6" s="8">
        <f>IF('ETS Coverage'!$B10=1,'ETS Projections'!T$70*('Allowance Schedule'!V$10*('Carbon Leakage Risk'!$B6)+'Allowance Schedule'!V$11*(1-'Carbon Leakage Risk'!$B6)),IF('ETS Coverage'!$B10=2,'ETS Projections'!T$71,0))</f>
        <v>1</v>
      </c>
      <c r="W6" s="8">
        <f>IF('ETS Coverage'!$B10=1,'ETS Projections'!U$70*('Allowance Schedule'!W$10*('Carbon Leakage Risk'!$B6)+'Allowance Schedule'!W$11*(1-'Carbon Leakage Risk'!$B6)),IF('ETS Coverage'!$B10=2,'ETS Projections'!U$71,0))</f>
        <v>1</v>
      </c>
      <c r="X6" s="8">
        <f>IF('ETS Coverage'!$B10=1,'ETS Projections'!V$70*('Allowance Schedule'!X$10*('Carbon Leakage Risk'!$B6)+'Allowance Schedule'!X$11*(1-'Carbon Leakage Risk'!$B6)),IF('ETS Coverage'!$B10=2,'ETS Projections'!V$71,0))</f>
        <v>1</v>
      </c>
      <c r="Y6" s="8">
        <f>IF('ETS Coverage'!$B10=1,'ETS Projections'!W$70*('Allowance Schedule'!Y$10*('Carbon Leakage Risk'!$B6)+'Allowance Schedule'!Y$11*(1-'Carbon Leakage Risk'!$B6)),IF('ETS Coverage'!$B10=2,'ETS Projections'!W$71,0))</f>
        <v>1</v>
      </c>
      <c r="Z6" s="8">
        <f>IF('ETS Coverage'!$B10=1,'ETS Projections'!X$70*('Allowance Schedule'!Z$10*('Carbon Leakage Risk'!$B6)+'Allowance Schedule'!Z$11*(1-'Carbon Leakage Risk'!$B6)),IF('ETS Coverage'!$B10=2,'ETS Projections'!X$71,0))</f>
        <v>1</v>
      </c>
      <c r="AA6" s="8">
        <f>IF('ETS Coverage'!$B10=1,'ETS Projections'!Y$70*('Allowance Schedule'!AA$10*('Carbon Leakage Risk'!$B6)+'Allowance Schedule'!AA$11*(1-'Carbon Leakage Risk'!$B6)),IF('ETS Coverage'!$B10=2,'ETS Projections'!Y$71,0))</f>
        <v>1</v>
      </c>
      <c r="AB6" s="8">
        <f>IF('ETS Coverage'!$B10=1,'ETS Projections'!Z$70*('Allowance Schedule'!AB$10*('Carbon Leakage Risk'!$B6)+'Allowance Schedule'!AB$11*(1-'Carbon Leakage Risk'!$B6)),IF('ETS Coverage'!$B10=2,'ETS Projections'!Z$71,0))</f>
        <v>1</v>
      </c>
      <c r="AC6" s="8">
        <f>IF('ETS Coverage'!$B10=1,'ETS Projections'!AA$70*('Allowance Schedule'!AC$10*('Carbon Leakage Risk'!$B6)+'Allowance Schedule'!AC$11*(1-'Carbon Leakage Risk'!$B6)),IF('ETS Coverage'!$B10=2,'ETS Projections'!AA$71,0))</f>
        <v>1</v>
      </c>
      <c r="AD6" s="8">
        <f>IF('ETS Coverage'!$B10=1,'ETS Projections'!AB$70*('Allowance Schedule'!AD$10*('Carbon Leakage Risk'!$B6)+'Allowance Schedule'!AD$11*(1-'Carbon Leakage Risk'!$B6)),IF('ETS Coverage'!$B10=2,'ETS Projections'!AB$71,0))</f>
        <v>1</v>
      </c>
      <c r="AE6" s="8">
        <f>IF('ETS Coverage'!$B10=1,'ETS Projections'!AC$70*('Allowance Schedule'!AE$10*('Carbon Leakage Risk'!$B6)+'Allowance Schedule'!AE$11*(1-'Carbon Leakage Risk'!$B6)),IF('ETS Coverage'!$B10=2,'ETS Projections'!AC$71,0))</f>
        <v>1</v>
      </c>
      <c r="AF6" s="8">
        <f>IF('ETS Coverage'!$B10=1,'ETS Projections'!AD$70*('Allowance Schedule'!AF$10*('Carbon Leakage Risk'!$B6)+'Allowance Schedule'!AF$11*(1-'Carbon Leakage Risk'!$B6)),IF('ETS Coverage'!$B10=2,'ETS Projections'!AD$71,0))</f>
        <v>1</v>
      </c>
      <c r="AG6" s="8">
        <f>IF('ETS Coverage'!$B10=1,'ETS Projections'!AE$70*('Allowance Schedule'!AG$10*('Carbon Leakage Risk'!$B6)+'Allowance Schedule'!AG$11*(1-'Carbon Leakage Risk'!$B6)),IF('ETS Coverage'!$B10=2,'ETS Projections'!AE$71,0))</f>
        <v>1</v>
      </c>
    </row>
    <row r="7" spans="1:33" x14ac:dyDescent="0.35">
      <c r="B7" t="s">
        <v>4</v>
      </c>
      <c r="C7">
        <v>0</v>
      </c>
      <c r="D7">
        <v>0</v>
      </c>
      <c r="E7" s="8">
        <f>IF('ETS Coverage'!$B11=1,'ETS Projections'!C$70*('Allowance Schedule'!E$10*('Carbon Leakage Risk'!$B7)+'Allowance Schedule'!E$11*(1-'Carbon Leakage Risk'!$B7)),IF('ETS Coverage'!$B11=2,'ETS Projections'!C$71,0))</f>
        <v>0</v>
      </c>
      <c r="F7" s="8">
        <f>IF('ETS Coverage'!$B11=1,'ETS Projections'!D$70*('Allowance Schedule'!F$10*('Carbon Leakage Risk'!$B7)+'Allowance Schedule'!F$11*(1-'Carbon Leakage Risk'!$B7)),IF('ETS Coverage'!$B11=2,'ETS Projections'!D$71,0))</f>
        <v>0</v>
      </c>
      <c r="G7" s="8">
        <f>IF('ETS Coverage'!$B11=1,'ETS Projections'!E$70*('Allowance Schedule'!G$10*('Carbon Leakage Risk'!$B7)+'Allowance Schedule'!G$11*(1-'Carbon Leakage Risk'!$B7)),IF('ETS Coverage'!$B11=2,'ETS Projections'!E$71,0))</f>
        <v>0</v>
      </c>
      <c r="H7" s="8">
        <f>IF('ETS Coverage'!$B11=1,'ETS Projections'!F$70*('Allowance Schedule'!H$10*('Carbon Leakage Risk'!$B7)+'Allowance Schedule'!H$11*(1-'Carbon Leakage Risk'!$B7)),IF('ETS Coverage'!$B11=2,'ETS Projections'!F$71,0))</f>
        <v>0</v>
      </c>
      <c r="I7" s="8">
        <f>IF('ETS Coverage'!$B11=1,'ETS Projections'!G$70*('Allowance Schedule'!I$10*('Carbon Leakage Risk'!$B7)+'Allowance Schedule'!I$11*(1-'Carbon Leakage Risk'!$B7)),IF('ETS Coverage'!$B11=2,'ETS Projections'!G$71,0))</f>
        <v>0</v>
      </c>
      <c r="J7" s="8">
        <f>IF('ETS Coverage'!$B11=1,'ETS Projections'!H$70*('Allowance Schedule'!J$10*('Carbon Leakage Risk'!$B7)+'Allowance Schedule'!J$11*(1-'Carbon Leakage Risk'!$B7)),IF('ETS Coverage'!$B11=2,'ETS Projections'!H$71,0))</f>
        <v>0.45136590456397085</v>
      </c>
      <c r="K7" s="8">
        <f>IF('ETS Coverage'!$B11=1,'ETS Projections'!I$70*('Allowance Schedule'!K$10*('Carbon Leakage Risk'!$B7)+'Allowance Schedule'!K$11*(1-'Carbon Leakage Risk'!$B7)),IF('ETS Coverage'!$B11=2,'ETS Projections'!I$71,0))</f>
        <v>0.66393045842516363</v>
      </c>
      <c r="L7" s="8">
        <f>IF('ETS Coverage'!$B11=1,'ETS Projections'!J$70*('Allowance Schedule'!L$10*('Carbon Leakage Risk'!$B7)+'Allowance Schedule'!L$11*(1-'Carbon Leakage Risk'!$B7)),IF('ETS Coverage'!$B11=2,'ETS Projections'!J$71,0))</f>
        <v>0.77077996942773064</v>
      </c>
      <c r="M7" s="8">
        <f>IF('ETS Coverage'!$B11=1,'ETS Projections'!K$70*('Allowance Schedule'!M$10*('Carbon Leakage Risk'!$B7)+'Allowance Schedule'!M$11*(1-'Carbon Leakage Risk'!$B7)),IF('ETS Coverage'!$B11=2,'ETS Projections'!K$71,0))</f>
        <v>0.85792340111752319</v>
      </c>
      <c r="N7" s="8">
        <f>IF('ETS Coverage'!$B11=1,'ETS Projections'!L$70*('Allowance Schedule'!N$10*('Carbon Leakage Risk'!$B7)+'Allowance Schedule'!N$11*(1-'Carbon Leakage Risk'!$B7)),IF('ETS Coverage'!$B11=2,'ETS Projections'!L$71,0))</f>
        <v>0.95998088009684113</v>
      </c>
      <c r="O7" s="8">
        <f>IF('ETS Coverage'!$B11=1,'ETS Projections'!M$70*('Allowance Schedule'!O$10*('Carbon Leakage Risk'!$B7)+'Allowance Schedule'!O$11*(1-'Carbon Leakage Risk'!$B7)),IF('ETS Coverage'!$B11=2,'ETS Projections'!M$71,0))</f>
        <v>1</v>
      </c>
      <c r="P7" s="8">
        <f>IF('ETS Coverage'!$B11=1,'ETS Projections'!N$70*('Allowance Schedule'!P$10*('Carbon Leakage Risk'!$B7)+'Allowance Schedule'!P$11*(1-'Carbon Leakage Risk'!$B7)),IF('ETS Coverage'!$B11=2,'ETS Projections'!N$71,0))</f>
        <v>1</v>
      </c>
      <c r="Q7" s="8">
        <f>IF('ETS Coverage'!$B11=1,'ETS Projections'!O$70*('Allowance Schedule'!Q$10*('Carbon Leakage Risk'!$B7)+'Allowance Schedule'!Q$11*(1-'Carbon Leakage Risk'!$B7)),IF('ETS Coverage'!$B11=2,'ETS Projections'!O$71,0))</f>
        <v>1</v>
      </c>
      <c r="R7" s="8">
        <f>IF('ETS Coverage'!$B11=1,'ETS Projections'!P$70*('Allowance Schedule'!R$10*('Carbon Leakage Risk'!$B7)+'Allowance Schedule'!R$11*(1-'Carbon Leakage Risk'!$B7)),IF('ETS Coverage'!$B11=2,'ETS Projections'!P$71,0))</f>
        <v>1</v>
      </c>
      <c r="S7" s="8">
        <f>IF('ETS Coverage'!$B11=1,'ETS Projections'!Q$70*('Allowance Schedule'!S$10*('Carbon Leakage Risk'!$B7)+'Allowance Schedule'!S$11*(1-'Carbon Leakage Risk'!$B7)),IF('ETS Coverage'!$B11=2,'ETS Projections'!Q$71,0))</f>
        <v>1</v>
      </c>
      <c r="T7" s="8">
        <f>IF('ETS Coverage'!$B11=1,'ETS Projections'!R$70*('Allowance Schedule'!T$10*('Carbon Leakage Risk'!$B7)+'Allowance Schedule'!T$11*(1-'Carbon Leakage Risk'!$B7)),IF('ETS Coverage'!$B11=2,'ETS Projections'!R$71,0))</f>
        <v>1</v>
      </c>
      <c r="U7" s="8">
        <f>IF('ETS Coverage'!$B11=1,'ETS Projections'!S$70*('Allowance Schedule'!U$10*('Carbon Leakage Risk'!$B7)+'Allowance Schedule'!U$11*(1-'Carbon Leakage Risk'!$B7)),IF('ETS Coverage'!$B11=2,'ETS Projections'!S$71,0))</f>
        <v>1</v>
      </c>
      <c r="V7" s="8">
        <f>IF('ETS Coverage'!$B11=1,'ETS Projections'!T$70*('Allowance Schedule'!V$10*('Carbon Leakage Risk'!$B7)+'Allowance Schedule'!V$11*(1-'Carbon Leakage Risk'!$B7)),IF('ETS Coverage'!$B11=2,'ETS Projections'!T$71,0))</f>
        <v>1</v>
      </c>
      <c r="W7" s="8">
        <f>IF('ETS Coverage'!$B11=1,'ETS Projections'!U$70*('Allowance Schedule'!W$10*('Carbon Leakage Risk'!$B7)+'Allowance Schedule'!W$11*(1-'Carbon Leakage Risk'!$B7)),IF('ETS Coverage'!$B11=2,'ETS Projections'!U$71,0))</f>
        <v>1</v>
      </c>
      <c r="X7" s="8">
        <f>IF('ETS Coverage'!$B11=1,'ETS Projections'!V$70*('Allowance Schedule'!X$10*('Carbon Leakage Risk'!$B7)+'Allowance Schedule'!X$11*(1-'Carbon Leakage Risk'!$B7)),IF('ETS Coverage'!$B11=2,'ETS Projections'!V$71,0))</f>
        <v>1</v>
      </c>
      <c r="Y7" s="8">
        <f>IF('ETS Coverage'!$B11=1,'ETS Projections'!W$70*('Allowance Schedule'!Y$10*('Carbon Leakage Risk'!$B7)+'Allowance Schedule'!Y$11*(1-'Carbon Leakage Risk'!$B7)),IF('ETS Coverage'!$B11=2,'ETS Projections'!W$71,0))</f>
        <v>1</v>
      </c>
      <c r="Z7" s="8">
        <f>IF('ETS Coverage'!$B11=1,'ETS Projections'!X$70*('Allowance Schedule'!Z$10*('Carbon Leakage Risk'!$B7)+'Allowance Schedule'!Z$11*(1-'Carbon Leakage Risk'!$B7)),IF('ETS Coverage'!$B11=2,'ETS Projections'!X$71,0))</f>
        <v>1</v>
      </c>
      <c r="AA7" s="8">
        <f>IF('ETS Coverage'!$B11=1,'ETS Projections'!Y$70*('Allowance Schedule'!AA$10*('Carbon Leakage Risk'!$B7)+'Allowance Schedule'!AA$11*(1-'Carbon Leakage Risk'!$B7)),IF('ETS Coverage'!$B11=2,'ETS Projections'!Y$71,0))</f>
        <v>1</v>
      </c>
      <c r="AB7" s="8">
        <f>IF('ETS Coverage'!$B11=1,'ETS Projections'!Z$70*('Allowance Schedule'!AB$10*('Carbon Leakage Risk'!$B7)+'Allowance Schedule'!AB$11*(1-'Carbon Leakage Risk'!$B7)),IF('ETS Coverage'!$B11=2,'ETS Projections'!Z$71,0))</f>
        <v>1</v>
      </c>
      <c r="AC7" s="8">
        <f>IF('ETS Coverage'!$B11=1,'ETS Projections'!AA$70*('Allowance Schedule'!AC$10*('Carbon Leakage Risk'!$B7)+'Allowance Schedule'!AC$11*(1-'Carbon Leakage Risk'!$B7)),IF('ETS Coverage'!$B11=2,'ETS Projections'!AA$71,0))</f>
        <v>1</v>
      </c>
      <c r="AD7" s="8">
        <f>IF('ETS Coverage'!$B11=1,'ETS Projections'!AB$70*('Allowance Schedule'!AD$10*('Carbon Leakage Risk'!$B7)+'Allowance Schedule'!AD$11*(1-'Carbon Leakage Risk'!$B7)),IF('ETS Coverage'!$B11=2,'ETS Projections'!AB$71,0))</f>
        <v>1</v>
      </c>
      <c r="AE7" s="8">
        <f>IF('ETS Coverage'!$B11=1,'ETS Projections'!AC$70*('Allowance Schedule'!AE$10*('Carbon Leakage Risk'!$B7)+'Allowance Schedule'!AE$11*(1-'Carbon Leakage Risk'!$B7)),IF('ETS Coverage'!$B11=2,'ETS Projections'!AC$71,0))</f>
        <v>1</v>
      </c>
      <c r="AF7" s="8">
        <f>IF('ETS Coverage'!$B11=1,'ETS Projections'!AD$70*('Allowance Schedule'!AF$10*('Carbon Leakage Risk'!$B7)+'Allowance Schedule'!AF$11*(1-'Carbon Leakage Risk'!$B7)),IF('ETS Coverage'!$B11=2,'ETS Projections'!AD$71,0))</f>
        <v>1</v>
      </c>
      <c r="AG7" s="8">
        <f>IF('ETS Coverage'!$B11=1,'ETS Projections'!AE$70*('Allowance Schedule'!AG$10*('Carbon Leakage Risk'!$B7)+'Allowance Schedule'!AG$11*(1-'Carbon Leakage Risk'!$B7)),IF('ETS Coverage'!$B11=2,'ETS Projections'!AE$71,0))</f>
        <v>1</v>
      </c>
    </row>
    <row r="8" spans="1:33" x14ac:dyDescent="0.35">
      <c r="B8" t="s">
        <v>5</v>
      </c>
      <c r="C8">
        <v>0</v>
      </c>
      <c r="D8">
        <v>0</v>
      </c>
      <c r="E8" s="8">
        <f>IF('ETS Coverage'!$B12=1,'ETS Projections'!C$70*('Allowance Schedule'!E$10*('Carbon Leakage Risk'!$B8)+'Allowance Schedule'!E$11*(1-'Carbon Leakage Risk'!$B8)),IF('ETS Coverage'!$B12=2,'ETS Projections'!C$71,0))</f>
        <v>0</v>
      </c>
      <c r="F8" s="8">
        <f>IF('ETS Coverage'!$B12=1,'ETS Projections'!D$70*('Allowance Schedule'!F$10*('Carbon Leakage Risk'!$B8)+'Allowance Schedule'!F$11*(1-'Carbon Leakage Risk'!$B8)),IF('ETS Coverage'!$B12=2,'ETS Projections'!D$71,0))</f>
        <v>0</v>
      </c>
      <c r="G8" s="8">
        <f>IF('ETS Coverage'!$B12=1,'ETS Projections'!E$70*('Allowance Schedule'!G$10*('Carbon Leakage Risk'!$B8)+'Allowance Schedule'!G$11*(1-'Carbon Leakage Risk'!$B8)),IF('ETS Coverage'!$B12=2,'ETS Projections'!E$71,0))</f>
        <v>0</v>
      </c>
      <c r="H8" s="8">
        <f>IF('ETS Coverage'!$B12=1,'ETS Projections'!F$70*('Allowance Schedule'!H$10*('Carbon Leakage Risk'!$B8)+'Allowance Schedule'!H$11*(1-'Carbon Leakage Risk'!$B8)),IF('ETS Coverage'!$B12=2,'ETS Projections'!F$71,0))</f>
        <v>0</v>
      </c>
      <c r="I8" s="8">
        <f>IF('ETS Coverage'!$B12=1,'ETS Projections'!G$70*('Allowance Schedule'!I$10*('Carbon Leakage Risk'!$B8)+'Allowance Schedule'!I$11*(1-'Carbon Leakage Risk'!$B8)),IF('ETS Coverage'!$B12=2,'ETS Projections'!G$71,0))</f>
        <v>0</v>
      </c>
      <c r="J8" s="8">
        <f>IF('ETS Coverage'!$B12=1,'ETS Projections'!H$70*('Allowance Schedule'!J$10*('Carbon Leakage Risk'!$B8)+'Allowance Schedule'!J$11*(1-'Carbon Leakage Risk'!$B8)),IF('ETS Coverage'!$B12=2,'ETS Projections'!H$71,0))</f>
        <v>0.45136590456397085</v>
      </c>
      <c r="K8" s="8">
        <f>IF('ETS Coverage'!$B12=1,'ETS Projections'!I$70*('Allowance Schedule'!K$10*('Carbon Leakage Risk'!$B8)+'Allowance Schedule'!K$11*(1-'Carbon Leakage Risk'!$B8)),IF('ETS Coverage'!$B12=2,'ETS Projections'!I$71,0))</f>
        <v>0.66393045842516363</v>
      </c>
      <c r="L8" s="8">
        <f>IF('ETS Coverage'!$B12=1,'ETS Projections'!J$70*('Allowance Schedule'!L$10*('Carbon Leakage Risk'!$B8)+'Allowance Schedule'!L$11*(1-'Carbon Leakage Risk'!$B8)),IF('ETS Coverage'!$B12=2,'ETS Projections'!J$71,0))</f>
        <v>0.77077996942773064</v>
      </c>
      <c r="M8" s="8">
        <f>IF('ETS Coverage'!$B12=1,'ETS Projections'!K$70*('Allowance Schedule'!M$10*('Carbon Leakage Risk'!$B8)+'Allowance Schedule'!M$11*(1-'Carbon Leakage Risk'!$B8)),IF('ETS Coverage'!$B12=2,'ETS Projections'!K$71,0))</f>
        <v>0.85792340111752319</v>
      </c>
      <c r="N8" s="8">
        <f>IF('ETS Coverage'!$B12=1,'ETS Projections'!L$70*('Allowance Schedule'!N$10*('Carbon Leakage Risk'!$B8)+'Allowance Schedule'!N$11*(1-'Carbon Leakage Risk'!$B8)),IF('ETS Coverage'!$B12=2,'ETS Projections'!L$71,0))</f>
        <v>0.95998088009684113</v>
      </c>
      <c r="O8" s="8">
        <f>IF('ETS Coverage'!$B12=1,'ETS Projections'!M$70*('Allowance Schedule'!O$10*('Carbon Leakage Risk'!$B8)+'Allowance Schedule'!O$11*(1-'Carbon Leakage Risk'!$B8)),IF('ETS Coverage'!$B12=2,'ETS Projections'!M$71,0))</f>
        <v>1</v>
      </c>
      <c r="P8" s="8">
        <f>IF('ETS Coverage'!$B12=1,'ETS Projections'!N$70*('Allowance Schedule'!P$10*('Carbon Leakage Risk'!$B8)+'Allowance Schedule'!P$11*(1-'Carbon Leakage Risk'!$B8)),IF('ETS Coverage'!$B12=2,'ETS Projections'!N$71,0))</f>
        <v>1</v>
      </c>
      <c r="Q8" s="8">
        <f>IF('ETS Coverage'!$B12=1,'ETS Projections'!O$70*('Allowance Schedule'!Q$10*('Carbon Leakage Risk'!$B8)+'Allowance Schedule'!Q$11*(1-'Carbon Leakage Risk'!$B8)),IF('ETS Coverage'!$B12=2,'ETS Projections'!O$71,0))</f>
        <v>1</v>
      </c>
      <c r="R8" s="8">
        <f>IF('ETS Coverage'!$B12=1,'ETS Projections'!P$70*('Allowance Schedule'!R$10*('Carbon Leakage Risk'!$B8)+'Allowance Schedule'!R$11*(1-'Carbon Leakage Risk'!$B8)),IF('ETS Coverage'!$B12=2,'ETS Projections'!P$71,0))</f>
        <v>1</v>
      </c>
      <c r="S8" s="8">
        <f>IF('ETS Coverage'!$B12=1,'ETS Projections'!Q$70*('Allowance Schedule'!S$10*('Carbon Leakage Risk'!$B8)+'Allowance Schedule'!S$11*(1-'Carbon Leakage Risk'!$B8)),IF('ETS Coverage'!$B12=2,'ETS Projections'!Q$71,0))</f>
        <v>1</v>
      </c>
      <c r="T8" s="8">
        <f>IF('ETS Coverage'!$B12=1,'ETS Projections'!R$70*('Allowance Schedule'!T$10*('Carbon Leakage Risk'!$B8)+'Allowance Schedule'!T$11*(1-'Carbon Leakage Risk'!$B8)),IF('ETS Coverage'!$B12=2,'ETS Projections'!R$71,0))</f>
        <v>1</v>
      </c>
      <c r="U8" s="8">
        <f>IF('ETS Coverage'!$B12=1,'ETS Projections'!S$70*('Allowance Schedule'!U$10*('Carbon Leakage Risk'!$B8)+'Allowance Schedule'!U$11*(1-'Carbon Leakage Risk'!$B8)),IF('ETS Coverage'!$B12=2,'ETS Projections'!S$71,0))</f>
        <v>1</v>
      </c>
      <c r="V8" s="8">
        <f>IF('ETS Coverage'!$B12=1,'ETS Projections'!T$70*('Allowance Schedule'!V$10*('Carbon Leakage Risk'!$B8)+'Allowance Schedule'!V$11*(1-'Carbon Leakage Risk'!$B8)),IF('ETS Coverage'!$B12=2,'ETS Projections'!T$71,0))</f>
        <v>1</v>
      </c>
      <c r="W8" s="8">
        <f>IF('ETS Coverage'!$B12=1,'ETS Projections'!U$70*('Allowance Schedule'!W$10*('Carbon Leakage Risk'!$B8)+'Allowance Schedule'!W$11*(1-'Carbon Leakage Risk'!$B8)),IF('ETS Coverage'!$B12=2,'ETS Projections'!U$71,0))</f>
        <v>1</v>
      </c>
      <c r="X8" s="8">
        <f>IF('ETS Coverage'!$B12=1,'ETS Projections'!V$70*('Allowance Schedule'!X$10*('Carbon Leakage Risk'!$B8)+'Allowance Schedule'!X$11*(1-'Carbon Leakage Risk'!$B8)),IF('ETS Coverage'!$B12=2,'ETS Projections'!V$71,0))</f>
        <v>1</v>
      </c>
      <c r="Y8" s="8">
        <f>IF('ETS Coverage'!$B12=1,'ETS Projections'!W$70*('Allowance Schedule'!Y$10*('Carbon Leakage Risk'!$B8)+'Allowance Schedule'!Y$11*(1-'Carbon Leakage Risk'!$B8)),IF('ETS Coverage'!$B12=2,'ETS Projections'!W$71,0))</f>
        <v>1</v>
      </c>
      <c r="Z8" s="8">
        <f>IF('ETS Coverage'!$B12=1,'ETS Projections'!X$70*('Allowance Schedule'!Z$10*('Carbon Leakage Risk'!$B8)+'Allowance Schedule'!Z$11*(1-'Carbon Leakage Risk'!$B8)),IF('ETS Coverage'!$B12=2,'ETS Projections'!X$71,0))</f>
        <v>1</v>
      </c>
      <c r="AA8" s="8">
        <f>IF('ETS Coverage'!$B12=1,'ETS Projections'!Y$70*('Allowance Schedule'!AA$10*('Carbon Leakage Risk'!$B8)+'Allowance Schedule'!AA$11*(1-'Carbon Leakage Risk'!$B8)),IF('ETS Coverage'!$B12=2,'ETS Projections'!Y$71,0))</f>
        <v>1</v>
      </c>
      <c r="AB8" s="8">
        <f>IF('ETS Coverage'!$B12=1,'ETS Projections'!Z$70*('Allowance Schedule'!AB$10*('Carbon Leakage Risk'!$B8)+'Allowance Schedule'!AB$11*(1-'Carbon Leakage Risk'!$B8)),IF('ETS Coverage'!$B12=2,'ETS Projections'!Z$71,0))</f>
        <v>1</v>
      </c>
      <c r="AC8" s="8">
        <f>IF('ETS Coverage'!$B12=1,'ETS Projections'!AA$70*('Allowance Schedule'!AC$10*('Carbon Leakage Risk'!$B8)+'Allowance Schedule'!AC$11*(1-'Carbon Leakage Risk'!$B8)),IF('ETS Coverage'!$B12=2,'ETS Projections'!AA$71,0))</f>
        <v>1</v>
      </c>
      <c r="AD8" s="8">
        <f>IF('ETS Coverage'!$B12=1,'ETS Projections'!AB$70*('Allowance Schedule'!AD$10*('Carbon Leakage Risk'!$B8)+'Allowance Schedule'!AD$11*(1-'Carbon Leakage Risk'!$B8)),IF('ETS Coverage'!$B12=2,'ETS Projections'!AB$71,0))</f>
        <v>1</v>
      </c>
      <c r="AE8" s="8">
        <f>IF('ETS Coverage'!$B12=1,'ETS Projections'!AC$70*('Allowance Schedule'!AE$10*('Carbon Leakage Risk'!$B8)+'Allowance Schedule'!AE$11*(1-'Carbon Leakage Risk'!$B8)),IF('ETS Coverage'!$B12=2,'ETS Projections'!AC$71,0))</f>
        <v>1</v>
      </c>
      <c r="AF8" s="8">
        <f>IF('ETS Coverage'!$B12=1,'ETS Projections'!AD$70*('Allowance Schedule'!AF$10*('Carbon Leakage Risk'!$B8)+'Allowance Schedule'!AF$11*(1-'Carbon Leakage Risk'!$B8)),IF('ETS Coverage'!$B12=2,'ETS Projections'!AD$71,0))</f>
        <v>1</v>
      </c>
      <c r="AG8" s="8">
        <f>IF('ETS Coverage'!$B12=1,'ETS Projections'!AE$70*('Allowance Schedule'!AG$10*('Carbon Leakage Risk'!$B8)+'Allowance Schedule'!AG$11*(1-'Carbon Leakage Risk'!$B8)),IF('ETS Coverage'!$B12=2,'ETS Projections'!AE$71,0))</f>
        <v>1</v>
      </c>
    </row>
    <row r="9" spans="1:33" x14ac:dyDescent="0.35">
      <c r="B9" t="s">
        <v>6</v>
      </c>
      <c r="C9">
        <v>0</v>
      </c>
      <c r="D9">
        <v>0</v>
      </c>
      <c r="E9" s="8">
        <f>IF('ETS Coverage'!$B13=1,'ETS Projections'!C$70*('Allowance Schedule'!E$10*('Carbon Leakage Risk'!$B9)+'Allowance Schedule'!E$11*(1-'Carbon Leakage Risk'!$B9)),IF('ETS Coverage'!$B13=2,'ETS Projections'!C$71,0))</f>
        <v>0</v>
      </c>
      <c r="F9" s="8">
        <f>IF('ETS Coverage'!$B13=1,'ETS Projections'!D$70*('Allowance Schedule'!F$10*('Carbon Leakage Risk'!$B9)+'Allowance Schedule'!F$11*(1-'Carbon Leakage Risk'!$B9)),IF('ETS Coverage'!$B13=2,'ETS Projections'!D$71,0))</f>
        <v>0</v>
      </c>
      <c r="G9" s="8">
        <f>IF('ETS Coverage'!$B13=1,'ETS Projections'!E$70*('Allowance Schedule'!G$10*('Carbon Leakage Risk'!$B9)+'Allowance Schedule'!G$11*(1-'Carbon Leakage Risk'!$B9)),IF('ETS Coverage'!$B13=2,'ETS Projections'!E$71,0))</f>
        <v>0</v>
      </c>
      <c r="H9" s="8">
        <f>IF('ETS Coverage'!$B13=1,'ETS Projections'!F$70*('Allowance Schedule'!H$10*('Carbon Leakage Risk'!$B9)+'Allowance Schedule'!H$11*(1-'Carbon Leakage Risk'!$B9)),IF('ETS Coverage'!$B13=2,'ETS Projections'!F$71,0))</f>
        <v>0</v>
      </c>
      <c r="I9" s="8">
        <f>IF('ETS Coverage'!$B13=1,'ETS Projections'!G$70*('Allowance Schedule'!I$10*('Carbon Leakage Risk'!$B9)+'Allowance Schedule'!I$11*(1-'Carbon Leakage Risk'!$B9)),IF('ETS Coverage'!$B13=2,'ETS Projections'!G$71,0))</f>
        <v>0</v>
      </c>
      <c r="J9" s="8">
        <f>IF('ETS Coverage'!$B13=1,'ETS Projections'!H$70*('Allowance Schedule'!J$10*('Carbon Leakage Risk'!$B9)+'Allowance Schedule'!J$11*(1-'Carbon Leakage Risk'!$B9)),IF('ETS Coverage'!$B13=2,'ETS Projections'!H$71,0))</f>
        <v>0.45136590456397085</v>
      </c>
      <c r="K9" s="8">
        <f>IF('ETS Coverage'!$B13=1,'ETS Projections'!I$70*('Allowance Schedule'!K$10*('Carbon Leakage Risk'!$B9)+'Allowance Schedule'!K$11*(1-'Carbon Leakage Risk'!$B9)),IF('ETS Coverage'!$B13=2,'ETS Projections'!I$71,0))</f>
        <v>0.66393045842516363</v>
      </c>
      <c r="L9" s="8">
        <f>IF('ETS Coverage'!$B13=1,'ETS Projections'!J$70*('Allowance Schedule'!L$10*('Carbon Leakage Risk'!$B9)+'Allowance Schedule'!L$11*(1-'Carbon Leakage Risk'!$B9)),IF('ETS Coverage'!$B13=2,'ETS Projections'!J$71,0))</f>
        <v>0.77077996942773064</v>
      </c>
      <c r="M9" s="8">
        <f>IF('ETS Coverage'!$B13=1,'ETS Projections'!K$70*('Allowance Schedule'!M$10*('Carbon Leakage Risk'!$B9)+'Allowance Schedule'!M$11*(1-'Carbon Leakage Risk'!$B9)),IF('ETS Coverage'!$B13=2,'ETS Projections'!K$71,0))</f>
        <v>0.85792340111752319</v>
      </c>
      <c r="N9" s="8">
        <f>IF('ETS Coverage'!$B13=1,'ETS Projections'!L$70*('Allowance Schedule'!N$10*('Carbon Leakage Risk'!$B9)+'Allowance Schedule'!N$11*(1-'Carbon Leakage Risk'!$B9)),IF('ETS Coverage'!$B13=2,'ETS Projections'!L$71,0))</f>
        <v>0.95998088009684113</v>
      </c>
      <c r="O9" s="8">
        <f>IF('ETS Coverage'!$B13=1,'ETS Projections'!M$70*('Allowance Schedule'!O$10*('Carbon Leakage Risk'!$B9)+'Allowance Schedule'!O$11*(1-'Carbon Leakage Risk'!$B9)),IF('ETS Coverage'!$B13=2,'ETS Projections'!M$71,0))</f>
        <v>1</v>
      </c>
      <c r="P9" s="8">
        <f>IF('ETS Coverage'!$B13=1,'ETS Projections'!N$70*('Allowance Schedule'!P$10*('Carbon Leakage Risk'!$B9)+'Allowance Schedule'!P$11*(1-'Carbon Leakage Risk'!$B9)),IF('ETS Coverage'!$B13=2,'ETS Projections'!N$71,0))</f>
        <v>1</v>
      </c>
      <c r="Q9" s="8">
        <f>IF('ETS Coverage'!$B13=1,'ETS Projections'!O$70*('Allowance Schedule'!Q$10*('Carbon Leakage Risk'!$B9)+'Allowance Schedule'!Q$11*(1-'Carbon Leakage Risk'!$B9)),IF('ETS Coverage'!$B13=2,'ETS Projections'!O$71,0))</f>
        <v>1</v>
      </c>
      <c r="R9" s="8">
        <f>IF('ETS Coverage'!$B13=1,'ETS Projections'!P$70*('Allowance Schedule'!R$10*('Carbon Leakage Risk'!$B9)+'Allowance Schedule'!R$11*(1-'Carbon Leakage Risk'!$B9)),IF('ETS Coverage'!$B13=2,'ETS Projections'!P$71,0))</f>
        <v>1</v>
      </c>
      <c r="S9" s="8">
        <f>IF('ETS Coverage'!$B13=1,'ETS Projections'!Q$70*('Allowance Schedule'!S$10*('Carbon Leakage Risk'!$B9)+'Allowance Schedule'!S$11*(1-'Carbon Leakage Risk'!$B9)),IF('ETS Coverage'!$B13=2,'ETS Projections'!Q$71,0))</f>
        <v>1</v>
      </c>
      <c r="T9" s="8">
        <f>IF('ETS Coverage'!$B13=1,'ETS Projections'!R$70*('Allowance Schedule'!T$10*('Carbon Leakage Risk'!$B9)+'Allowance Schedule'!T$11*(1-'Carbon Leakage Risk'!$B9)),IF('ETS Coverage'!$B13=2,'ETS Projections'!R$71,0))</f>
        <v>1</v>
      </c>
      <c r="U9" s="8">
        <f>IF('ETS Coverage'!$B13=1,'ETS Projections'!S$70*('Allowance Schedule'!U$10*('Carbon Leakage Risk'!$B9)+'Allowance Schedule'!U$11*(1-'Carbon Leakage Risk'!$B9)),IF('ETS Coverage'!$B13=2,'ETS Projections'!S$71,0))</f>
        <v>1</v>
      </c>
      <c r="V9" s="8">
        <f>IF('ETS Coverage'!$B13=1,'ETS Projections'!T$70*('Allowance Schedule'!V$10*('Carbon Leakage Risk'!$B9)+'Allowance Schedule'!V$11*(1-'Carbon Leakage Risk'!$B9)),IF('ETS Coverage'!$B13=2,'ETS Projections'!T$71,0))</f>
        <v>1</v>
      </c>
      <c r="W9" s="8">
        <f>IF('ETS Coverage'!$B13=1,'ETS Projections'!U$70*('Allowance Schedule'!W$10*('Carbon Leakage Risk'!$B9)+'Allowance Schedule'!W$11*(1-'Carbon Leakage Risk'!$B9)),IF('ETS Coverage'!$B13=2,'ETS Projections'!U$71,0))</f>
        <v>1</v>
      </c>
      <c r="X9" s="8">
        <f>IF('ETS Coverage'!$B13=1,'ETS Projections'!V$70*('Allowance Schedule'!X$10*('Carbon Leakage Risk'!$B9)+'Allowance Schedule'!X$11*(1-'Carbon Leakage Risk'!$B9)),IF('ETS Coverage'!$B13=2,'ETS Projections'!V$71,0))</f>
        <v>1</v>
      </c>
      <c r="Y9" s="8">
        <f>IF('ETS Coverage'!$B13=1,'ETS Projections'!W$70*('Allowance Schedule'!Y$10*('Carbon Leakage Risk'!$B9)+'Allowance Schedule'!Y$11*(1-'Carbon Leakage Risk'!$B9)),IF('ETS Coverage'!$B13=2,'ETS Projections'!W$71,0))</f>
        <v>1</v>
      </c>
      <c r="Z9" s="8">
        <f>IF('ETS Coverage'!$B13=1,'ETS Projections'!X$70*('Allowance Schedule'!Z$10*('Carbon Leakage Risk'!$B9)+'Allowance Schedule'!Z$11*(1-'Carbon Leakage Risk'!$B9)),IF('ETS Coverage'!$B13=2,'ETS Projections'!X$71,0))</f>
        <v>1</v>
      </c>
      <c r="AA9" s="8">
        <f>IF('ETS Coverage'!$B13=1,'ETS Projections'!Y$70*('Allowance Schedule'!AA$10*('Carbon Leakage Risk'!$B9)+'Allowance Schedule'!AA$11*(1-'Carbon Leakage Risk'!$B9)),IF('ETS Coverage'!$B13=2,'ETS Projections'!Y$71,0))</f>
        <v>1</v>
      </c>
      <c r="AB9" s="8">
        <f>IF('ETS Coverage'!$B13=1,'ETS Projections'!Z$70*('Allowance Schedule'!AB$10*('Carbon Leakage Risk'!$B9)+'Allowance Schedule'!AB$11*(1-'Carbon Leakage Risk'!$B9)),IF('ETS Coverage'!$B13=2,'ETS Projections'!Z$71,0))</f>
        <v>1</v>
      </c>
      <c r="AC9" s="8">
        <f>IF('ETS Coverage'!$B13=1,'ETS Projections'!AA$70*('Allowance Schedule'!AC$10*('Carbon Leakage Risk'!$B9)+'Allowance Schedule'!AC$11*(1-'Carbon Leakage Risk'!$B9)),IF('ETS Coverage'!$B13=2,'ETS Projections'!AA$71,0))</f>
        <v>1</v>
      </c>
      <c r="AD9" s="8">
        <f>IF('ETS Coverage'!$B13=1,'ETS Projections'!AB$70*('Allowance Schedule'!AD$10*('Carbon Leakage Risk'!$B9)+'Allowance Schedule'!AD$11*(1-'Carbon Leakage Risk'!$B9)),IF('ETS Coverage'!$B13=2,'ETS Projections'!AB$71,0))</f>
        <v>1</v>
      </c>
      <c r="AE9" s="8">
        <f>IF('ETS Coverage'!$B13=1,'ETS Projections'!AC$70*('Allowance Schedule'!AE$10*('Carbon Leakage Risk'!$B9)+'Allowance Schedule'!AE$11*(1-'Carbon Leakage Risk'!$B9)),IF('ETS Coverage'!$B13=2,'ETS Projections'!AC$71,0))</f>
        <v>1</v>
      </c>
      <c r="AF9" s="8">
        <f>IF('ETS Coverage'!$B13=1,'ETS Projections'!AD$70*('Allowance Schedule'!AF$10*('Carbon Leakage Risk'!$B9)+'Allowance Schedule'!AF$11*(1-'Carbon Leakage Risk'!$B9)),IF('ETS Coverage'!$B13=2,'ETS Projections'!AD$71,0))</f>
        <v>1</v>
      </c>
      <c r="AG9" s="8">
        <f>IF('ETS Coverage'!$B13=1,'ETS Projections'!AE$70*('Allowance Schedule'!AG$10*('Carbon Leakage Risk'!$B9)+'Allowance Schedule'!AG$11*(1-'Carbon Leakage Risk'!$B9)),IF('ETS Coverage'!$B13=2,'ETS Projections'!AE$71,0))</f>
        <v>1</v>
      </c>
    </row>
    <row r="10" spans="1:33" x14ac:dyDescent="0.35">
      <c r="B10" t="s">
        <v>7</v>
      </c>
      <c r="C10">
        <v>0</v>
      </c>
      <c r="D10">
        <v>0</v>
      </c>
      <c r="E10" s="8">
        <f>IF('ETS Coverage'!$B14=1,'ETS Projections'!C$70*('Allowance Schedule'!E$10*('Carbon Leakage Risk'!$B10)+'Allowance Schedule'!E$11*(1-'Carbon Leakage Risk'!$B10)),IF('ETS Coverage'!$B14=2,'ETS Projections'!C$71,0))</f>
        <v>0</v>
      </c>
      <c r="F10" s="8">
        <f>IF('ETS Coverage'!$B14=1,'ETS Projections'!D$70*('Allowance Schedule'!F$10*('Carbon Leakage Risk'!$B10)+'Allowance Schedule'!F$11*(1-'Carbon Leakage Risk'!$B10)),IF('ETS Coverage'!$B14=2,'ETS Projections'!D$71,0))</f>
        <v>0</v>
      </c>
      <c r="G10" s="8">
        <f>IF('ETS Coverage'!$B14=1,'ETS Projections'!E$70*('Allowance Schedule'!G$10*('Carbon Leakage Risk'!$B10)+'Allowance Schedule'!G$11*(1-'Carbon Leakage Risk'!$B10)),IF('ETS Coverage'!$B14=2,'ETS Projections'!E$71,0))</f>
        <v>0</v>
      </c>
      <c r="H10" s="8">
        <f>IF('ETS Coverage'!$B14=1,'ETS Projections'!F$70*('Allowance Schedule'!H$10*('Carbon Leakage Risk'!$B10)+'Allowance Schedule'!H$11*(1-'Carbon Leakage Risk'!$B10)),IF('ETS Coverage'!$B14=2,'ETS Projections'!F$71,0))</f>
        <v>0</v>
      </c>
      <c r="I10" s="8">
        <f>IF('ETS Coverage'!$B14=1,'ETS Projections'!G$70*('Allowance Schedule'!I$10*('Carbon Leakage Risk'!$B10)+'Allowance Schedule'!I$11*(1-'Carbon Leakage Risk'!$B10)),IF('ETS Coverage'!$B14=2,'ETS Projections'!G$71,0))</f>
        <v>0</v>
      </c>
      <c r="J10" s="8">
        <f>IF('ETS Coverage'!$B14=1,'ETS Projections'!H$70*('Allowance Schedule'!J$10*('Carbon Leakage Risk'!$B10)+'Allowance Schedule'!J$11*(1-'Carbon Leakage Risk'!$B10)),IF('ETS Coverage'!$B14=2,'ETS Projections'!H$71,0))</f>
        <v>0.45136590456397085</v>
      </c>
      <c r="K10" s="8">
        <f>IF('ETS Coverage'!$B14=1,'ETS Projections'!I$70*('Allowance Schedule'!K$10*('Carbon Leakage Risk'!$B10)+'Allowance Schedule'!K$11*(1-'Carbon Leakage Risk'!$B10)),IF('ETS Coverage'!$B14=2,'ETS Projections'!I$71,0))</f>
        <v>0.66393045842516363</v>
      </c>
      <c r="L10" s="8">
        <f>IF('ETS Coverage'!$B14=1,'ETS Projections'!J$70*('Allowance Schedule'!L$10*('Carbon Leakage Risk'!$B10)+'Allowance Schedule'!L$11*(1-'Carbon Leakage Risk'!$B10)),IF('ETS Coverage'!$B14=2,'ETS Projections'!J$71,0))</f>
        <v>0.77077996942773064</v>
      </c>
      <c r="M10" s="8">
        <f>IF('ETS Coverage'!$B14=1,'ETS Projections'!K$70*('Allowance Schedule'!M$10*('Carbon Leakage Risk'!$B10)+'Allowance Schedule'!M$11*(1-'Carbon Leakage Risk'!$B10)),IF('ETS Coverage'!$B14=2,'ETS Projections'!K$71,0))</f>
        <v>0.85792340111752319</v>
      </c>
      <c r="N10" s="8">
        <f>IF('ETS Coverage'!$B14=1,'ETS Projections'!L$70*('Allowance Schedule'!N$10*('Carbon Leakage Risk'!$B10)+'Allowance Schedule'!N$11*(1-'Carbon Leakage Risk'!$B10)),IF('ETS Coverage'!$B14=2,'ETS Projections'!L$71,0))</f>
        <v>0.95998088009684113</v>
      </c>
      <c r="O10" s="8">
        <f>IF('ETS Coverage'!$B14=1,'ETS Projections'!M$70*('Allowance Schedule'!O$10*('Carbon Leakage Risk'!$B10)+'Allowance Schedule'!O$11*(1-'Carbon Leakage Risk'!$B10)),IF('ETS Coverage'!$B14=2,'ETS Projections'!M$71,0))</f>
        <v>1</v>
      </c>
      <c r="P10" s="8">
        <f>IF('ETS Coverage'!$B14=1,'ETS Projections'!N$70*('Allowance Schedule'!P$10*('Carbon Leakage Risk'!$B10)+'Allowance Schedule'!P$11*(1-'Carbon Leakage Risk'!$B10)),IF('ETS Coverage'!$B14=2,'ETS Projections'!N$71,0))</f>
        <v>1</v>
      </c>
      <c r="Q10" s="8">
        <f>IF('ETS Coverage'!$B14=1,'ETS Projections'!O$70*('Allowance Schedule'!Q$10*('Carbon Leakage Risk'!$B10)+'Allowance Schedule'!Q$11*(1-'Carbon Leakage Risk'!$B10)),IF('ETS Coverage'!$B14=2,'ETS Projections'!O$71,0))</f>
        <v>1</v>
      </c>
      <c r="R10" s="8">
        <f>IF('ETS Coverage'!$B14=1,'ETS Projections'!P$70*('Allowance Schedule'!R$10*('Carbon Leakage Risk'!$B10)+'Allowance Schedule'!R$11*(1-'Carbon Leakage Risk'!$B10)),IF('ETS Coverage'!$B14=2,'ETS Projections'!P$71,0))</f>
        <v>1</v>
      </c>
      <c r="S10" s="8">
        <f>IF('ETS Coverage'!$B14=1,'ETS Projections'!Q$70*('Allowance Schedule'!S$10*('Carbon Leakage Risk'!$B10)+'Allowance Schedule'!S$11*(1-'Carbon Leakage Risk'!$B10)),IF('ETS Coverage'!$B14=2,'ETS Projections'!Q$71,0))</f>
        <v>1</v>
      </c>
      <c r="T10" s="8">
        <f>IF('ETS Coverage'!$B14=1,'ETS Projections'!R$70*('Allowance Schedule'!T$10*('Carbon Leakage Risk'!$B10)+'Allowance Schedule'!T$11*(1-'Carbon Leakage Risk'!$B10)),IF('ETS Coverage'!$B14=2,'ETS Projections'!R$71,0))</f>
        <v>1</v>
      </c>
      <c r="U10" s="8">
        <f>IF('ETS Coverage'!$B14=1,'ETS Projections'!S$70*('Allowance Schedule'!U$10*('Carbon Leakage Risk'!$B10)+'Allowance Schedule'!U$11*(1-'Carbon Leakage Risk'!$B10)),IF('ETS Coverage'!$B14=2,'ETS Projections'!S$71,0))</f>
        <v>1</v>
      </c>
      <c r="V10" s="8">
        <f>IF('ETS Coverage'!$B14=1,'ETS Projections'!T$70*('Allowance Schedule'!V$10*('Carbon Leakage Risk'!$B10)+'Allowance Schedule'!V$11*(1-'Carbon Leakage Risk'!$B10)),IF('ETS Coverage'!$B14=2,'ETS Projections'!T$71,0))</f>
        <v>1</v>
      </c>
      <c r="W10" s="8">
        <f>IF('ETS Coverage'!$B14=1,'ETS Projections'!U$70*('Allowance Schedule'!W$10*('Carbon Leakage Risk'!$B10)+'Allowance Schedule'!W$11*(1-'Carbon Leakage Risk'!$B10)),IF('ETS Coverage'!$B14=2,'ETS Projections'!U$71,0))</f>
        <v>1</v>
      </c>
      <c r="X10" s="8">
        <f>IF('ETS Coverage'!$B14=1,'ETS Projections'!V$70*('Allowance Schedule'!X$10*('Carbon Leakage Risk'!$B10)+'Allowance Schedule'!X$11*(1-'Carbon Leakage Risk'!$B10)),IF('ETS Coverage'!$B14=2,'ETS Projections'!V$71,0))</f>
        <v>1</v>
      </c>
      <c r="Y10" s="8">
        <f>IF('ETS Coverage'!$B14=1,'ETS Projections'!W$70*('Allowance Schedule'!Y$10*('Carbon Leakage Risk'!$B10)+'Allowance Schedule'!Y$11*(1-'Carbon Leakage Risk'!$B10)),IF('ETS Coverage'!$B14=2,'ETS Projections'!W$71,0))</f>
        <v>1</v>
      </c>
      <c r="Z10" s="8">
        <f>IF('ETS Coverage'!$B14=1,'ETS Projections'!X$70*('Allowance Schedule'!Z$10*('Carbon Leakage Risk'!$B10)+'Allowance Schedule'!Z$11*(1-'Carbon Leakage Risk'!$B10)),IF('ETS Coverage'!$B14=2,'ETS Projections'!X$71,0))</f>
        <v>1</v>
      </c>
      <c r="AA10" s="8">
        <f>IF('ETS Coverage'!$B14=1,'ETS Projections'!Y$70*('Allowance Schedule'!AA$10*('Carbon Leakage Risk'!$B10)+'Allowance Schedule'!AA$11*(1-'Carbon Leakage Risk'!$B10)),IF('ETS Coverage'!$B14=2,'ETS Projections'!Y$71,0))</f>
        <v>1</v>
      </c>
      <c r="AB10" s="8">
        <f>IF('ETS Coverage'!$B14=1,'ETS Projections'!Z$70*('Allowance Schedule'!AB$10*('Carbon Leakage Risk'!$B10)+'Allowance Schedule'!AB$11*(1-'Carbon Leakage Risk'!$B10)),IF('ETS Coverage'!$B14=2,'ETS Projections'!Z$71,0))</f>
        <v>1</v>
      </c>
      <c r="AC10" s="8">
        <f>IF('ETS Coverage'!$B14=1,'ETS Projections'!AA$70*('Allowance Schedule'!AC$10*('Carbon Leakage Risk'!$B10)+'Allowance Schedule'!AC$11*(1-'Carbon Leakage Risk'!$B10)),IF('ETS Coverage'!$B14=2,'ETS Projections'!AA$71,0))</f>
        <v>1</v>
      </c>
      <c r="AD10" s="8">
        <f>IF('ETS Coverage'!$B14=1,'ETS Projections'!AB$70*('Allowance Schedule'!AD$10*('Carbon Leakage Risk'!$B10)+'Allowance Schedule'!AD$11*(1-'Carbon Leakage Risk'!$B10)),IF('ETS Coverage'!$B14=2,'ETS Projections'!AB$71,0))</f>
        <v>1</v>
      </c>
      <c r="AE10" s="8">
        <f>IF('ETS Coverage'!$B14=1,'ETS Projections'!AC$70*('Allowance Schedule'!AE$10*('Carbon Leakage Risk'!$B10)+'Allowance Schedule'!AE$11*(1-'Carbon Leakage Risk'!$B10)),IF('ETS Coverage'!$B14=2,'ETS Projections'!AC$71,0))</f>
        <v>1</v>
      </c>
      <c r="AF10" s="8">
        <f>IF('ETS Coverage'!$B14=1,'ETS Projections'!AD$70*('Allowance Schedule'!AF$10*('Carbon Leakage Risk'!$B10)+'Allowance Schedule'!AF$11*(1-'Carbon Leakage Risk'!$B10)),IF('ETS Coverage'!$B14=2,'ETS Projections'!AD$71,0))</f>
        <v>1</v>
      </c>
      <c r="AG10" s="8">
        <f>IF('ETS Coverage'!$B14=1,'ETS Projections'!AE$70*('Allowance Schedule'!AG$10*('Carbon Leakage Risk'!$B10)+'Allowance Schedule'!AG$11*(1-'Carbon Leakage Risk'!$B10)),IF('ETS Coverage'!$B14=2,'ETS Projections'!AE$71,0))</f>
        <v>1</v>
      </c>
    </row>
    <row r="11" spans="1:33" x14ac:dyDescent="0.35">
      <c r="B11" t="s">
        <v>8</v>
      </c>
      <c r="C11">
        <v>0</v>
      </c>
      <c r="D11">
        <v>0</v>
      </c>
      <c r="E11" s="8">
        <f>IF('ETS Coverage'!$B15=1,'ETS Projections'!C$70*('Allowance Schedule'!E$10*('Carbon Leakage Risk'!$B11)+'Allowance Schedule'!E$11*(1-'Carbon Leakage Risk'!$B11)),IF('ETS Coverage'!$B15=2,'ETS Projections'!C$71,0))</f>
        <v>6.957039479710536E-3</v>
      </c>
      <c r="F11" s="8">
        <f>IF('ETS Coverage'!$B15=1,'ETS Projections'!D$70*('Allowance Schedule'!F$10*('Carbon Leakage Risk'!$B11)+'Allowance Schedule'!F$11*(1-'Carbon Leakage Risk'!$B11)),IF('ETS Coverage'!$B15=2,'ETS Projections'!D$71,0))</f>
        <v>6.957039479710536E-3</v>
      </c>
      <c r="G11" s="8">
        <f>IF('ETS Coverage'!$B15=1,'ETS Projections'!E$70*('Allowance Schedule'!G$10*('Carbon Leakage Risk'!$B11)+'Allowance Schedule'!G$11*(1-'Carbon Leakage Risk'!$B11)),IF('ETS Coverage'!$B15=2,'ETS Projections'!E$71,0))</f>
        <v>6.957039479710536E-3</v>
      </c>
      <c r="H11" s="8">
        <f>IF('ETS Coverage'!$B15=1,'ETS Projections'!F$70*('Allowance Schedule'!H$10*('Carbon Leakage Risk'!$B11)+'Allowance Schedule'!H$11*(1-'Carbon Leakage Risk'!$B11)),IF('ETS Coverage'!$B15=2,'ETS Projections'!F$71,0))</f>
        <v>6.957039479710536E-3</v>
      </c>
      <c r="I11" s="8">
        <f>IF('ETS Coverage'!$B15=1,'ETS Projections'!G$70*('Allowance Schedule'!I$10*('Carbon Leakage Risk'!$B11)+'Allowance Schedule'!I$11*(1-'Carbon Leakage Risk'!$B11)),IF('ETS Coverage'!$B15=2,'ETS Projections'!G$71,0))</f>
        <v>3.1708573784006606E-2</v>
      </c>
      <c r="J11" s="8">
        <f>IF('ETS Coverage'!$B15=1,'ETS Projections'!H$70*('Allowance Schedule'!J$10*('Carbon Leakage Risk'!$B11)+'Allowance Schedule'!J$11*(1-'Carbon Leakage Risk'!$B11)),IF('ETS Coverage'!$B15=2,'ETS Projections'!H$71,0))</f>
        <v>5.7205505175414527E-2</v>
      </c>
      <c r="K11" s="8">
        <f>IF('ETS Coverage'!$B15=1,'ETS Projections'!I$70*('Allowance Schedule'!K$10*('Carbon Leakage Risk'!$B11)+'Allowance Schedule'!K$11*(1-'Carbon Leakage Risk'!$B11)),IF('ETS Coverage'!$B15=2,'ETS Projections'!I$71,0))</f>
        <v>0.10745397087111841</v>
      </c>
      <c r="L11" s="8">
        <f>IF('ETS Coverage'!$B15=1,'ETS Projections'!J$70*('Allowance Schedule'!L$10*('Carbon Leakage Risk'!$B11)+'Allowance Schedule'!L$11*(1-'Carbon Leakage Risk'!$B11)),IF('ETS Coverage'!$B15=2,'ETS Projections'!J$71,0))</f>
        <v>0.2319570394797105</v>
      </c>
      <c r="M11" s="8">
        <f>IF('ETS Coverage'!$B15=1,'ETS Projections'!K$70*('Allowance Schedule'!M$10*('Carbon Leakage Risk'!$B11)+'Allowance Schedule'!M$11*(1-'Carbon Leakage Risk'!$B11)),IF('ETS Coverage'!$B15=2,'ETS Projections'!K$71,0))</f>
        <v>0.49011839333150131</v>
      </c>
      <c r="N11" s="8">
        <f>IF('ETS Coverage'!$B15=1,'ETS Projections'!L$70*('Allowance Schedule'!N$10*('Carbon Leakage Risk'!$B11)+'Allowance Schedule'!N$11*(1-'Carbon Leakage Risk'!$B11)),IF('ETS Coverage'!$B15=2,'ETS Projections'!L$71,0))</f>
        <v>0.61387606485298152</v>
      </c>
      <c r="O11" s="8">
        <f>IF('ETS Coverage'!$B15=1,'ETS Projections'!M$70*('Allowance Schedule'!O$10*('Carbon Leakage Risk'!$B11)+'Allowance Schedule'!O$11*(1-'Carbon Leakage Risk'!$B11)),IF('ETS Coverage'!$B15=2,'ETS Projections'!M$71,0))</f>
        <v>0.67796857964197832</v>
      </c>
      <c r="P11" s="8">
        <f>IF('ETS Coverage'!$B15=1,'ETS Projections'!N$70*('Allowance Schedule'!P$10*('Carbon Leakage Risk'!$B11)+'Allowance Schedule'!P$11*(1-'Carbon Leakage Risk'!$B11)),IF('ETS Coverage'!$B15=2,'ETS Projections'!N$71,0))</f>
        <v>0.70647446788667934</v>
      </c>
      <c r="Q11" s="8">
        <f>IF('ETS Coverage'!$B15=1,'ETS Projections'!O$70*('Allowance Schedule'!Q$10*('Carbon Leakage Risk'!$B11)+'Allowance Schedule'!Q$11*(1-'Carbon Leakage Risk'!$B11)),IF('ETS Coverage'!$B15=2,'ETS Projections'!O$71,0))</f>
        <v>0.76702920449344913</v>
      </c>
      <c r="R11" s="8">
        <f>IF('ETS Coverage'!$B15=1,'ETS Projections'!P$70*('Allowance Schedule'!R$10*('Carbon Leakage Risk'!$B11)+'Allowance Schedule'!R$11*(1-'Carbon Leakage Risk'!$B11)),IF('ETS Coverage'!$B15=2,'ETS Projections'!P$71,0))</f>
        <v>0.71887152156448098</v>
      </c>
      <c r="S11" s="8">
        <f>IF('ETS Coverage'!$B15=1,'ETS Projections'!Q$70*('Allowance Schedule'!S$10*('Carbon Leakage Risk'!$B11)+'Allowance Schedule'!S$11*(1-'Carbon Leakage Risk'!$B11)),IF('ETS Coverage'!$B15=2,'ETS Projections'!Q$71,0))</f>
        <v>0.68980453195441105</v>
      </c>
      <c r="T11" s="8">
        <f>IF('ETS Coverage'!$B15=1,'ETS Projections'!R$70*('Allowance Schedule'!T$10*('Carbon Leakage Risk'!$B11)+'Allowance Schedule'!T$11*(1-'Carbon Leakage Risk'!$B11)),IF('ETS Coverage'!$B15=2,'ETS Projections'!R$71,0))</f>
        <v>0.66563926421639297</v>
      </c>
      <c r="U11" s="8">
        <f>IF('ETS Coverage'!$B15=1,'ETS Projections'!S$70*('Allowance Schedule'!U$10*('Carbon Leakage Risk'!$B11)+'Allowance Schedule'!U$11*(1-'Carbon Leakage Risk'!$B11)),IF('ETS Coverage'!$B15=2,'ETS Projections'!S$71,0))</f>
        <v>0.64618847711678717</v>
      </c>
      <c r="V11" s="8">
        <f>IF('ETS Coverage'!$B15=1,'ETS Projections'!T$70*('Allowance Schedule'!V$10*('Carbon Leakage Risk'!$B11)+'Allowance Schedule'!V$11*(1-'Carbon Leakage Risk'!$B11)),IF('ETS Coverage'!$B15=2,'ETS Projections'!T$71,0))</f>
        <v>0.6304675233748841</v>
      </c>
      <c r="W11" s="8">
        <f>IF('ETS Coverage'!$B15=1,'ETS Projections'!U$70*('Allowance Schedule'!W$10*('Carbon Leakage Risk'!$B11)+'Allowance Schedule'!W$11*(1-'Carbon Leakage Risk'!$B11)),IF('ETS Coverage'!$B15=2,'ETS Projections'!U$71,0))</f>
        <v>0.61775493845911467</v>
      </c>
      <c r="X11" s="8">
        <f>IF('ETS Coverage'!$B15=1,'ETS Projections'!V$70*('Allowance Schedule'!X$10*('Carbon Leakage Risk'!$B11)+'Allowance Schedule'!X$11*(1-'Carbon Leakage Risk'!$B11)),IF('ETS Coverage'!$B15=2,'ETS Projections'!V$71,0))</f>
        <v>0.62308739476792896</v>
      </c>
      <c r="Y11" s="8">
        <f>IF('ETS Coverage'!$B15=1,'ETS Projections'!W$70*('Allowance Schedule'!Y$10*('Carbon Leakage Risk'!$B11)+'Allowance Schedule'!Y$11*(1-'Carbon Leakage Risk'!$B11)),IF('ETS Coverage'!$B15=2,'ETS Projections'!W$71,0))</f>
        <v>0.62891664700627326</v>
      </c>
      <c r="Z11" s="8">
        <f>IF('ETS Coverage'!$B15=1,'ETS Projections'!X$70*('Allowance Schedule'!Z$10*('Carbon Leakage Risk'!$B11)+'Allowance Schedule'!Z$11*(1-'Carbon Leakage Risk'!$B11)),IF('ETS Coverage'!$B15=2,'ETS Projections'!X$71,0))</f>
        <v>0.63521305905982683</v>
      </c>
      <c r="AA11" s="8">
        <f>IF('ETS Coverage'!$B15=1,'ETS Projections'!Y$70*('Allowance Schedule'!AA$10*('Carbon Leakage Risk'!$B11)+'Allowance Schedule'!AA$11*(1-'Carbon Leakage Risk'!$B11)),IF('ETS Coverage'!$B15=2,'ETS Projections'!Y$71,0))</f>
        <v>0.641951661578396</v>
      </c>
      <c r="AB11" s="8">
        <f>IF('ETS Coverage'!$B15=1,'ETS Projections'!Z$70*('Allowance Schedule'!AB$10*('Carbon Leakage Risk'!$B11)+'Allowance Schedule'!AB$11*(1-'Carbon Leakage Risk'!$B11)),IF('ETS Coverage'!$B15=2,'ETS Projections'!Z$71,0))</f>
        <v>0.64991874023548524</v>
      </c>
      <c r="AC11" s="8">
        <f>IF('ETS Coverage'!$B15=1,'ETS Projections'!AA$70*('Allowance Schedule'!AC$10*('Carbon Leakage Risk'!$B11)+'Allowance Schedule'!AC$11*(1-'Carbon Leakage Risk'!$B11)),IF('ETS Coverage'!$B15=2,'ETS Projections'!AA$71,0))</f>
        <v>0.6719213131081081</v>
      </c>
      <c r="AD11" s="8">
        <f>IF('ETS Coverage'!$B15=1,'ETS Projections'!AB$70*('Allowance Schedule'!AD$10*('Carbon Leakage Risk'!$B11)+'Allowance Schedule'!AD$11*(1-'Carbon Leakage Risk'!$B11)),IF('ETS Coverage'!$B15=2,'ETS Projections'!AB$71,0))</f>
        <v>0.69434436309455783</v>
      </c>
      <c r="AE11" s="8">
        <f>IF('ETS Coverage'!$B15=1,'ETS Projections'!AC$70*('Allowance Schedule'!AE$10*('Carbon Leakage Risk'!$B11)+'Allowance Schedule'!AE$11*(1-'Carbon Leakage Risk'!$B11)),IF('ETS Coverage'!$B15=2,'ETS Projections'!AC$71,0))</f>
        <v>0.71719848448643142</v>
      </c>
      <c r="AF11" s="8">
        <f>IF('ETS Coverage'!$B15=1,'ETS Projections'!AD$70*('Allowance Schedule'!AF$10*('Carbon Leakage Risk'!$B11)+'Allowance Schedule'!AF$11*(1-'Carbon Leakage Risk'!$B11)),IF('ETS Coverage'!$B15=2,'ETS Projections'!AD$71,0))</f>
        <v>0.74049442492889994</v>
      </c>
      <c r="AG11" s="8">
        <f>IF('ETS Coverage'!$B15=1,'ETS Projections'!AE$70*('Allowance Schedule'!AG$10*('Carbon Leakage Risk'!$B11)+'Allowance Schedule'!AG$11*(1-'Carbon Leakage Risk'!$B11)),IF('ETS Coverage'!$B15=2,'ETS Projections'!AE$71,0))</f>
        <v>0.76424309180226624</v>
      </c>
    </row>
    <row r="12" spans="1:33" x14ac:dyDescent="0.35">
      <c r="B12" t="s">
        <v>9</v>
      </c>
      <c r="C12">
        <v>0</v>
      </c>
      <c r="D12">
        <v>0</v>
      </c>
      <c r="E12" s="8">
        <f>IF('ETS Coverage'!$B16=1,'ETS Projections'!C$70*('Allowance Schedule'!E$10*('Carbon Leakage Risk'!$B12)+'Allowance Schedule'!E$11*(1-'Carbon Leakage Risk'!$B12)),IF('ETS Coverage'!$B16=2,'ETS Projections'!C$71,0))</f>
        <v>0</v>
      </c>
      <c r="F12" s="8">
        <f>IF('ETS Coverage'!$B16=1,'ETS Projections'!D$70*('Allowance Schedule'!F$10*('Carbon Leakage Risk'!$B12)+'Allowance Schedule'!F$11*(1-'Carbon Leakage Risk'!$B12)),IF('ETS Coverage'!$B16=2,'ETS Projections'!D$71,0))</f>
        <v>0</v>
      </c>
      <c r="G12" s="8">
        <f>IF('ETS Coverage'!$B16=1,'ETS Projections'!E$70*('Allowance Schedule'!G$10*('Carbon Leakage Risk'!$B12)+'Allowance Schedule'!G$11*(1-'Carbon Leakage Risk'!$B12)),IF('ETS Coverage'!$B16=2,'ETS Projections'!E$71,0))</f>
        <v>0</v>
      </c>
      <c r="H12" s="8">
        <f>IF('ETS Coverage'!$B16=1,'ETS Projections'!F$70*('Allowance Schedule'!H$10*('Carbon Leakage Risk'!$B12)+'Allowance Schedule'!H$11*(1-'Carbon Leakage Risk'!$B12)),IF('ETS Coverage'!$B16=2,'ETS Projections'!F$71,0))</f>
        <v>0</v>
      </c>
      <c r="I12" s="8">
        <f>IF('ETS Coverage'!$B16=1,'ETS Projections'!G$70*('Allowance Schedule'!I$10*('Carbon Leakage Risk'!$B12)+'Allowance Schedule'!I$11*(1-'Carbon Leakage Risk'!$B12)),IF('ETS Coverage'!$B16=2,'ETS Projections'!G$71,0))</f>
        <v>2.5000000000000022E-2</v>
      </c>
      <c r="J12" s="8">
        <f>IF('ETS Coverage'!$B16=1,'ETS Projections'!H$70*('Allowance Schedule'!J$10*('Carbon Leakage Risk'!$B12)+'Allowance Schedule'!J$11*(1-'Carbon Leakage Risk'!$B12)),IF('ETS Coverage'!$B16=2,'ETS Projections'!H$71,0))</f>
        <v>5.0000000000000044E-2</v>
      </c>
      <c r="K12" s="8">
        <f>IF('ETS Coverage'!$B16=1,'ETS Projections'!I$70*('Allowance Schedule'!K$10*('Carbon Leakage Risk'!$B12)+'Allowance Schedule'!K$11*(1-'Carbon Leakage Risk'!$B12)),IF('ETS Coverage'!$B16=2,'ETS Projections'!I$71,0))</f>
        <v>9.9999999999999978E-2</v>
      </c>
      <c r="L12" s="8">
        <f>IF('ETS Coverage'!$B16=1,'ETS Projections'!J$70*('Allowance Schedule'!L$10*('Carbon Leakage Risk'!$B12)+'Allowance Schedule'!L$11*(1-'Carbon Leakage Risk'!$B12)),IF('ETS Coverage'!$B16=2,'ETS Projections'!J$71,0))</f>
        <v>0.22499999999999998</v>
      </c>
      <c r="M12" s="8">
        <f>IF('ETS Coverage'!$B16=1,'ETS Projections'!K$70*('Allowance Schedule'!M$10*('Carbon Leakage Risk'!$B12)+'Allowance Schedule'!M$11*(1-'Carbon Leakage Risk'!$B12)),IF('ETS Coverage'!$B16=2,'ETS Projections'!K$71,0))</f>
        <v>0.48499999999999999</v>
      </c>
      <c r="N12" s="8">
        <f>IF('ETS Coverage'!$B16=1,'ETS Projections'!L$70*('Allowance Schedule'!N$10*('Carbon Leakage Risk'!$B12)+'Allowance Schedule'!N$11*(1-'Carbon Leakage Risk'!$B12)),IF('ETS Coverage'!$B16=2,'ETS Projections'!L$71,0))</f>
        <v>0.61</v>
      </c>
      <c r="O12" s="8">
        <f>IF('ETS Coverage'!$B16=1,'ETS Projections'!M$70*('Allowance Schedule'!O$10*('Carbon Leakage Risk'!$B12)+'Allowance Schedule'!O$11*(1-'Carbon Leakage Risk'!$B12)),IF('ETS Coverage'!$B16=2,'ETS Projections'!M$71,0))</f>
        <v>0.67554787893254264</v>
      </c>
      <c r="P12" s="8">
        <f>IF('ETS Coverage'!$B16=1,'ETS Projections'!N$70*('Allowance Schedule'!P$10*('Carbon Leakage Risk'!$B12)+'Allowance Schedule'!P$11*(1-'Carbon Leakage Risk'!$B12)),IF('ETS Coverage'!$B16=2,'ETS Projections'!N$71,0))</f>
        <v>0.70533329774742748</v>
      </c>
      <c r="Q12" s="8">
        <f>IF('ETS Coverage'!$B16=1,'ETS Projections'!O$70*('Allowance Schedule'!Q$10*('Carbon Leakage Risk'!$B12)+'Allowance Schedule'!Q$11*(1-'Carbon Leakage Risk'!$B12)),IF('ETS Coverage'!$B16=2,'ETS Projections'!O$71,0))</f>
        <v>0.76702920449344913</v>
      </c>
      <c r="R12" s="8">
        <f>IF('ETS Coverage'!$B16=1,'ETS Projections'!P$70*('Allowance Schedule'!R$10*('Carbon Leakage Risk'!$B12)+'Allowance Schedule'!R$11*(1-'Carbon Leakage Risk'!$B12)),IF('ETS Coverage'!$B16=2,'ETS Projections'!P$71,0))</f>
        <v>0.71887152156448098</v>
      </c>
      <c r="S12" s="8">
        <f>IF('ETS Coverage'!$B16=1,'ETS Projections'!Q$70*('Allowance Schedule'!S$10*('Carbon Leakage Risk'!$B12)+'Allowance Schedule'!S$11*(1-'Carbon Leakage Risk'!$B12)),IF('ETS Coverage'!$B16=2,'ETS Projections'!Q$71,0))</f>
        <v>0.68980453195441105</v>
      </c>
      <c r="T12" s="8">
        <f>IF('ETS Coverage'!$B16=1,'ETS Projections'!R$70*('Allowance Schedule'!T$10*('Carbon Leakage Risk'!$B12)+'Allowance Schedule'!T$11*(1-'Carbon Leakage Risk'!$B12)),IF('ETS Coverage'!$B16=2,'ETS Projections'!R$71,0))</f>
        <v>0.66563926421639297</v>
      </c>
      <c r="U12" s="8">
        <f>IF('ETS Coverage'!$B16=1,'ETS Projections'!S$70*('Allowance Schedule'!U$10*('Carbon Leakage Risk'!$B12)+'Allowance Schedule'!U$11*(1-'Carbon Leakage Risk'!$B12)),IF('ETS Coverage'!$B16=2,'ETS Projections'!S$71,0))</f>
        <v>0.64618847711678717</v>
      </c>
      <c r="V12" s="8">
        <f>IF('ETS Coverage'!$B16=1,'ETS Projections'!T$70*('Allowance Schedule'!V$10*('Carbon Leakage Risk'!$B12)+'Allowance Schedule'!V$11*(1-'Carbon Leakage Risk'!$B12)),IF('ETS Coverage'!$B16=2,'ETS Projections'!T$71,0))</f>
        <v>0.6304675233748841</v>
      </c>
      <c r="W12" s="8">
        <f>IF('ETS Coverage'!$B16=1,'ETS Projections'!U$70*('Allowance Schedule'!W$10*('Carbon Leakage Risk'!$B12)+'Allowance Schedule'!W$11*(1-'Carbon Leakage Risk'!$B12)),IF('ETS Coverage'!$B16=2,'ETS Projections'!U$71,0))</f>
        <v>0.61775493845911467</v>
      </c>
      <c r="X12" s="8">
        <f>IF('ETS Coverage'!$B16=1,'ETS Projections'!V$70*('Allowance Schedule'!X$10*('Carbon Leakage Risk'!$B12)+'Allowance Schedule'!X$11*(1-'Carbon Leakage Risk'!$B12)),IF('ETS Coverage'!$B16=2,'ETS Projections'!V$71,0))</f>
        <v>0.62308739476792896</v>
      </c>
      <c r="Y12" s="8">
        <f>IF('ETS Coverage'!$B16=1,'ETS Projections'!W$70*('Allowance Schedule'!Y$10*('Carbon Leakage Risk'!$B12)+'Allowance Schedule'!Y$11*(1-'Carbon Leakage Risk'!$B12)),IF('ETS Coverage'!$B16=2,'ETS Projections'!W$71,0))</f>
        <v>0.62891664700627326</v>
      </c>
      <c r="Z12" s="8">
        <f>IF('ETS Coverage'!$B16=1,'ETS Projections'!X$70*('Allowance Schedule'!Z$10*('Carbon Leakage Risk'!$B12)+'Allowance Schedule'!Z$11*(1-'Carbon Leakage Risk'!$B12)),IF('ETS Coverage'!$B16=2,'ETS Projections'!X$71,0))</f>
        <v>0.63521305905982683</v>
      </c>
      <c r="AA12" s="8">
        <f>IF('ETS Coverage'!$B16=1,'ETS Projections'!Y$70*('Allowance Schedule'!AA$10*('Carbon Leakage Risk'!$B12)+'Allowance Schedule'!AA$11*(1-'Carbon Leakage Risk'!$B12)),IF('ETS Coverage'!$B16=2,'ETS Projections'!Y$71,0))</f>
        <v>0.641951661578396</v>
      </c>
      <c r="AB12" s="8">
        <f>IF('ETS Coverage'!$B16=1,'ETS Projections'!Z$70*('Allowance Schedule'!AB$10*('Carbon Leakage Risk'!$B12)+'Allowance Schedule'!AB$11*(1-'Carbon Leakage Risk'!$B12)),IF('ETS Coverage'!$B16=2,'ETS Projections'!Z$71,0))</f>
        <v>0.64991874023548524</v>
      </c>
      <c r="AC12" s="8">
        <f>IF('ETS Coverage'!$B16=1,'ETS Projections'!AA$70*('Allowance Schedule'!AC$10*('Carbon Leakage Risk'!$B12)+'Allowance Schedule'!AC$11*(1-'Carbon Leakage Risk'!$B12)),IF('ETS Coverage'!$B16=2,'ETS Projections'!AA$71,0))</f>
        <v>0.6719213131081081</v>
      </c>
      <c r="AD12" s="8">
        <f>IF('ETS Coverage'!$B16=1,'ETS Projections'!AB$70*('Allowance Schedule'!AD$10*('Carbon Leakage Risk'!$B12)+'Allowance Schedule'!AD$11*(1-'Carbon Leakage Risk'!$B12)),IF('ETS Coverage'!$B16=2,'ETS Projections'!AB$71,0))</f>
        <v>0.69434436309455783</v>
      </c>
      <c r="AE12" s="8">
        <f>IF('ETS Coverage'!$B16=1,'ETS Projections'!AC$70*('Allowance Schedule'!AE$10*('Carbon Leakage Risk'!$B12)+'Allowance Schedule'!AE$11*(1-'Carbon Leakage Risk'!$B12)),IF('ETS Coverage'!$B16=2,'ETS Projections'!AC$71,0))</f>
        <v>0.71719848448643142</v>
      </c>
      <c r="AF12" s="8">
        <f>IF('ETS Coverage'!$B16=1,'ETS Projections'!AD$70*('Allowance Schedule'!AF$10*('Carbon Leakage Risk'!$B12)+'Allowance Schedule'!AF$11*(1-'Carbon Leakage Risk'!$B12)),IF('ETS Coverage'!$B16=2,'ETS Projections'!AD$71,0))</f>
        <v>0.74049442492889994</v>
      </c>
      <c r="AG12" s="8">
        <f>IF('ETS Coverage'!$B16=1,'ETS Projections'!AE$70*('Allowance Schedule'!AG$10*('Carbon Leakage Risk'!$B12)+'Allowance Schedule'!AG$11*(1-'Carbon Leakage Risk'!$B12)),IF('ETS Coverage'!$B16=2,'ETS Projections'!AE$71,0))</f>
        <v>0.76424309180226624</v>
      </c>
    </row>
    <row r="13" spans="1:33" x14ac:dyDescent="0.35">
      <c r="B13" t="s">
        <v>10</v>
      </c>
      <c r="C13">
        <v>0</v>
      </c>
      <c r="D13">
        <v>0</v>
      </c>
      <c r="E13" s="8">
        <f>IF('ETS Coverage'!$B17=1,'ETS Projections'!C$70*('Allowance Schedule'!E$10*('Carbon Leakage Risk'!$B13)+'Allowance Schedule'!E$11*(1-'Carbon Leakage Risk'!$B13)),IF('ETS Coverage'!$B17=2,'ETS Projections'!C$71,0))</f>
        <v>6.8786093204405027E-2</v>
      </c>
      <c r="F13" s="8">
        <f>IF('ETS Coverage'!$B17=1,'ETS Projections'!D$70*('Allowance Schedule'!F$10*('Carbon Leakage Risk'!$B13)+'Allowance Schedule'!F$11*(1-'Carbon Leakage Risk'!$B13)),IF('ETS Coverage'!$B17=2,'ETS Projections'!D$71,0))</f>
        <v>6.8786093204405027E-2</v>
      </c>
      <c r="G13" s="8">
        <f>IF('ETS Coverage'!$B17=1,'ETS Projections'!E$70*('Allowance Schedule'!G$10*('Carbon Leakage Risk'!$B13)+'Allowance Schedule'!G$11*(1-'Carbon Leakage Risk'!$B13)),IF('ETS Coverage'!$B17=2,'ETS Projections'!E$71,0))</f>
        <v>6.8786093204405027E-2</v>
      </c>
      <c r="H13" s="8">
        <f>IF('ETS Coverage'!$B17=1,'ETS Projections'!F$70*('Allowance Schedule'!H$10*('Carbon Leakage Risk'!$B13)+'Allowance Schedule'!H$11*(1-'Carbon Leakage Risk'!$B13)),IF('ETS Coverage'!$B17=2,'ETS Projections'!F$71,0))</f>
        <v>6.8786093204405027E-2</v>
      </c>
      <c r="I13" s="8">
        <f>IF('ETS Coverage'!$B17=1,'ETS Projections'!G$70*('Allowance Schedule'!I$10*('Carbon Leakage Risk'!$B13)+'Allowance Schedule'!I$11*(1-'Carbon Leakage Risk'!$B13)),IF('ETS Coverage'!$B17=2,'ETS Projections'!G$71,0))</f>
        <v>9.1329447018533433E-2</v>
      </c>
      <c r="J13" s="8">
        <f>IF('ETS Coverage'!$B17=1,'ETS Projections'!H$70*('Allowance Schedule'!J$10*('Carbon Leakage Risk'!$B13)+'Allowance Schedule'!J$11*(1-'Carbon Leakage Risk'!$B13)),IF('ETS Coverage'!$B17=2,'ETS Projections'!H$71,0))</f>
        <v>0.12124273939027669</v>
      </c>
      <c r="K13" s="8">
        <f>IF('ETS Coverage'!$B17=1,'ETS Projections'!I$70*('Allowance Schedule'!K$10*('Carbon Leakage Risk'!$B13)+'Allowance Schedule'!K$11*(1-'Carbon Leakage Risk'!$B13)),IF('ETS Coverage'!$B17=2,'ETS Projections'!I$71,0))</f>
        <v>0.17369938557614822</v>
      </c>
      <c r="L13" s="8">
        <f>IF('ETS Coverage'!$B17=1,'ETS Projections'!J$70*('Allowance Schedule'!L$10*('Carbon Leakage Risk'!$B13)+'Allowance Schedule'!L$11*(1-'Carbon Leakage Risk'!$B13)),IF('ETS Coverage'!$B17=2,'ETS Projections'!J$71,0))</f>
        <v>0.29378609320440502</v>
      </c>
      <c r="M13" s="8">
        <f>IF('ETS Coverage'!$B17=1,'ETS Projections'!K$70*('Allowance Schedule'!M$10*('Carbon Leakage Risk'!$B13)+'Allowance Schedule'!M$11*(1-'Carbon Leakage Risk'!$B13)),IF('ETS Coverage'!$B17=2,'ETS Projections'!K$71,0))</f>
        <v>0.53560691142895511</v>
      </c>
      <c r="N13" s="8">
        <f>IF('ETS Coverage'!$B17=1,'ETS Projections'!L$70*('Allowance Schedule'!N$10*('Carbon Leakage Risk'!$B13)+'Allowance Schedule'!N$11*(1-'Carbon Leakage Risk'!$B13)),IF('ETS Coverage'!$B17=2,'ETS Projections'!L$71,0))</f>
        <v>0.6483236804995971</v>
      </c>
      <c r="O13" s="8">
        <f>IF('ETS Coverage'!$B17=1,'ETS Projections'!M$70*('Allowance Schedule'!O$10*('Carbon Leakage Risk'!$B13)+'Allowance Schedule'!O$11*(1-'Carbon Leakage Risk'!$B13)),IF('ETS Coverage'!$B17=2,'ETS Projections'!M$71,0))</f>
        <v>0.69948198842046772</v>
      </c>
      <c r="P13" s="8">
        <f>IF('ETS Coverage'!$B17=1,'ETS Projections'!N$70*('Allowance Schedule'!P$10*('Carbon Leakage Risk'!$B13)+'Allowance Schedule'!P$11*(1-'Carbon Leakage Risk'!$B13)),IF('ETS Coverage'!$B17=2,'ETS Projections'!N$71,0))</f>
        <v>0.71661634936580532</v>
      </c>
      <c r="Q13" s="8">
        <f>IF('ETS Coverage'!$B17=1,'ETS Projections'!O$70*('Allowance Schedule'!Q$10*('Carbon Leakage Risk'!$B13)+'Allowance Schedule'!Q$11*(1-'Carbon Leakage Risk'!$B13)),IF('ETS Coverage'!$B17=2,'ETS Projections'!O$71,0))</f>
        <v>0.76702920449344913</v>
      </c>
      <c r="R13" s="8">
        <f>IF('ETS Coverage'!$B17=1,'ETS Projections'!P$70*('Allowance Schedule'!R$10*('Carbon Leakage Risk'!$B13)+'Allowance Schedule'!R$11*(1-'Carbon Leakage Risk'!$B13)),IF('ETS Coverage'!$B17=2,'ETS Projections'!P$71,0))</f>
        <v>0.71887152156448098</v>
      </c>
      <c r="S13" s="8">
        <f>IF('ETS Coverage'!$B17=1,'ETS Projections'!Q$70*('Allowance Schedule'!S$10*('Carbon Leakage Risk'!$B13)+'Allowance Schedule'!S$11*(1-'Carbon Leakage Risk'!$B13)),IF('ETS Coverage'!$B17=2,'ETS Projections'!Q$71,0))</f>
        <v>0.68980453195441105</v>
      </c>
      <c r="T13" s="8">
        <f>IF('ETS Coverage'!$B17=1,'ETS Projections'!R$70*('Allowance Schedule'!T$10*('Carbon Leakage Risk'!$B13)+'Allowance Schedule'!T$11*(1-'Carbon Leakage Risk'!$B13)),IF('ETS Coverage'!$B17=2,'ETS Projections'!R$71,0))</f>
        <v>0.66563926421639297</v>
      </c>
      <c r="U13" s="8">
        <f>IF('ETS Coverage'!$B17=1,'ETS Projections'!S$70*('Allowance Schedule'!U$10*('Carbon Leakage Risk'!$B13)+'Allowance Schedule'!U$11*(1-'Carbon Leakage Risk'!$B13)),IF('ETS Coverage'!$B17=2,'ETS Projections'!S$71,0))</f>
        <v>0.64618847711678717</v>
      </c>
      <c r="V13" s="8">
        <f>IF('ETS Coverage'!$B17=1,'ETS Projections'!T$70*('Allowance Schedule'!V$10*('Carbon Leakage Risk'!$B13)+'Allowance Schedule'!V$11*(1-'Carbon Leakage Risk'!$B13)),IF('ETS Coverage'!$B17=2,'ETS Projections'!T$71,0))</f>
        <v>0.6304675233748841</v>
      </c>
      <c r="W13" s="8">
        <f>IF('ETS Coverage'!$B17=1,'ETS Projections'!U$70*('Allowance Schedule'!W$10*('Carbon Leakage Risk'!$B13)+'Allowance Schedule'!W$11*(1-'Carbon Leakage Risk'!$B13)),IF('ETS Coverage'!$B17=2,'ETS Projections'!U$71,0))</f>
        <v>0.61775493845911467</v>
      </c>
      <c r="X13" s="8">
        <f>IF('ETS Coverage'!$B17=1,'ETS Projections'!V$70*('Allowance Schedule'!X$10*('Carbon Leakage Risk'!$B13)+'Allowance Schedule'!X$11*(1-'Carbon Leakage Risk'!$B13)),IF('ETS Coverage'!$B17=2,'ETS Projections'!V$71,0))</f>
        <v>0.62308739476792896</v>
      </c>
      <c r="Y13" s="8">
        <f>IF('ETS Coverage'!$B17=1,'ETS Projections'!W$70*('Allowance Schedule'!Y$10*('Carbon Leakage Risk'!$B13)+'Allowance Schedule'!Y$11*(1-'Carbon Leakage Risk'!$B13)),IF('ETS Coverage'!$B17=2,'ETS Projections'!W$71,0))</f>
        <v>0.62891664700627326</v>
      </c>
      <c r="Z13" s="8">
        <f>IF('ETS Coverage'!$B17=1,'ETS Projections'!X$70*('Allowance Schedule'!Z$10*('Carbon Leakage Risk'!$B13)+'Allowance Schedule'!Z$11*(1-'Carbon Leakage Risk'!$B13)),IF('ETS Coverage'!$B17=2,'ETS Projections'!X$71,0))</f>
        <v>0.63521305905982683</v>
      </c>
      <c r="AA13" s="8">
        <f>IF('ETS Coverage'!$B17=1,'ETS Projections'!Y$70*('Allowance Schedule'!AA$10*('Carbon Leakage Risk'!$B13)+'Allowance Schedule'!AA$11*(1-'Carbon Leakage Risk'!$B13)),IF('ETS Coverage'!$B17=2,'ETS Projections'!Y$71,0))</f>
        <v>0.641951661578396</v>
      </c>
      <c r="AB13" s="8">
        <f>IF('ETS Coverage'!$B17=1,'ETS Projections'!Z$70*('Allowance Schedule'!AB$10*('Carbon Leakage Risk'!$B13)+'Allowance Schedule'!AB$11*(1-'Carbon Leakage Risk'!$B13)),IF('ETS Coverage'!$B17=2,'ETS Projections'!Z$71,0))</f>
        <v>0.64991874023548524</v>
      </c>
      <c r="AC13" s="8">
        <f>IF('ETS Coverage'!$B17=1,'ETS Projections'!AA$70*('Allowance Schedule'!AC$10*('Carbon Leakage Risk'!$B13)+'Allowance Schedule'!AC$11*(1-'Carbon Leakage Risk'!$B13)),IF('ETS Coverage'!$B17=2,'ETS Projections'!AA$71,0))</f>
        <v>0.6719213131081081</v>
      </c>
      <c r="AD13" s="8">
        <f>IF('ETS Coverage'!$B17=1,'ETS Projections'!AB$70*('Allowance Schedule'!AD$10*('Carbon Leakage Risk'!$B13)+'Allowance Schedule'!AD$11*(1-'Carbon Leakage Risk'!$B13)),IF('ETS Coverage'!$B17=2,'ETS Projections'!AB$71,0))</f>
        <v>0.69434436309455783</v>
      </c>
      <c r="AE13" s="8">
        <f>IF('ETS Coverage'!$B17=1,'ETS Projections'!AC$70*('Allowance Schedule'!AE$10*('Carbon Leakage Risk'!$B13)+'Allowance Schedule'!AE$11*(1-'Carbon Leakage Risk'!$B13)),IF('ETS Coverage'!$B17=2,'ETS Projections'!AC$71,0))</f>
        <v>0.71719848448643142</v>
      </c>
      <c r="AF13" s="8">
        <f>IF('ETS Coverage'!$B17=1,'ETS Projections'!AD$70*('Allowance Schedule'!AF$10*('Carbon Leakage Risk'!$B13)+'Allowance Schedule'!AF$11*(1-'Carbon Leakage Risk'!$B13)),IF('ETS Coverage'!$B17=2,'ETS Projections'!AD$71,0))</f>
        <v>0.74049442492889994</v>
      </c>
      <c r="AG13" s="8">
        <f>IF('ETS Coverage'!$B17=1,'ETS Projections'!AE$70*('Allowance Schedule'!AG$10*('Carbon Leakage Risk'!$B13)+'Allowance Schedule'!AG$11*(1-'Carbon Leakage Risk'!$B13)),IF('ETS Coverage'!$B17=2,'ETS Projections'!AE$71,0))</f>
        <v>0.76424309180226624</v>
      </c>
    </row>
    <row r="14" spans="1:33" x14ac:dyDescent="0.35">
      <c r="B14" t="s">
        <v>11</v>
      </c>
      <c r="C14">
        <v>0</v>
      </c>
      <c r="D14">
        <v>0</v>
      </c>
      <c r="E14" s="8">
        <f>IF('ETS Coverage'!$B18=1,'ETS Projections'!C$70*('Allowance Schedule'!E$10*('Carbon Leakage Risk'!$B14)+'Allowance Schedule'!E$11*(1-'Carbon Leakage Risk'!$B14)),IF('ETS Coverage'!$B18=2,'ETS Projections'!C$71,0))</f>
        <v>0</v>
      </c>
      <c r="F14" s="8">
        <f>IF('ETS Coverage'!$B18=1,'ETS Projections'!D$70*('Allowance Schedule'!F$10*('Carbon Leakage Risk'!$B14)+'Allowance Schedule'!F$11*(1-'Carbon Leakage Risk'!$B14)),IF('ETS Coverage'!$B18=2,'ETS Projections'!D$71,0))</f>
        <v>0</v>
      </c>
      <c r="G14" s="8">
        <f>IF('ETS Coverage'!$B18=1,'ETS Projections'!E$70*('Allowance Schedule'!G$10*('Carbon Leakage Risk'!$B14)+'Allowance Schedule'!G$11*(1-'Carbon Leakage Risk'!$B14)),IF('ETS Coverage'!$B18=2,'ETS Projections'!E$71,0))</f>
        <v>0</v>
      </c>
      <c r="H14" s="8">
        <f>IF('ETS Coverage'!$B18=1,'ETS Projections'!F$70*('Allowance Schedule'!H$10*('Carbon Leakage Risk'!$B14)+'Allowance Schedule'!H$11*(1-'Carbon Leakage Risk'!$B14)),IF('ETS Coverage'!$B18=2,'ETS Projections'!F$71,0))</f>
        <v>0</v>
      </c>
      <c r="I14" s="8">
        <f>IF('ETS Coverage'!$B18=1,'ETS Projections'!G$70*('Allowance Schedule'!I$10*('Carbon Leakage Risk'!$B14)+'Allowance Schedule'!I$11*(1-'Carbon Leakage Risk'!$B14)),IF('ETS Coverage'!$B18=2,'ETS Projections'!G$71,0))</f>
        <v>0</v>
      </c>
      <c r="J14" s="8">
        <f>IF('ETS Coverage'!$B18=1,'ETS Projections'!H$70*('Allowance Schedule'!J$10*('Carbon Leakage Risk'!$B14)+'Allowance Schedule'!J$11*(1-'Carbon Leakage Risk'!$B14)),IF('ETS Coverage'!$B18=2,'ETS Projections'!H$71,0))</f>
        <v>0.45136590456397085</v>
      </c>
      <c r="K14" s="8">
        <f>IF('ETS Coverage'!$B18=1,'ETS Projections'!I$70*('Allowance Schedule'!K$10*('Carbon Leakage Risk'!$B14)+'Allowance Schedule'!K$11*(1-'Carbon Leakage Risk'!$B14)),IF('ETS Coverage'!$B18=2,'ETS Projections'!I$71,0))</f>
        <v>0.66393045842516363</v>
      </c>
      <c r="L14" s="8">
        <f>IF('ETS Coverage'!$B18=1,'ETS Projections'!J$70*('Allowance Schedule'!L$10*('Carbon Leakage Risk'!$B14)+'Allowance Schedule'!L$11*(1-'Carbon Leakage Risk'!$B14)),IF('ETS Coverage'!$B18=2,'ETS Projections'!J$71,0))</f>
        <v>0.77077996942773064</v>
      </c>
      <c r="M14" s="8">
        <f>IF('ETS Coverage'!$B18=1,'ETS Projections'!K$70*('Allowance Schedule'!M$10*('Carbon Leakage Risk'!$B14)+'Allowance Schedule'!M$11*(1-'Carbon Leakage Risk'!$B14)),IF('ETS Coverage'!$B18=2,'ETS Projections'!K$71,0))</f>
        <v>0.85792340111752319</v>
      </c>
      <c r="N14" s="8">
        <f>IF('ETS Coverage'!$B18=1,'ETS Projections'!L$70*('Allowance Schedule'!N$10*('Carbon Leakage Risk'!$B14)+'Allowance Schedule'!N$11*(1-'Carbon Leakage Risk'!$B14)),IF('ETS Coverage'!$B18=2,'ETS Projections'!L$71,0))</f>
        <v>0.95998088009684113</v>
      </c>
      <c r="O14" s="8">
        <f>IF('ETS Coverage'!$B18=1,'ETS Projections'!M$70*('Allowance Schedule'!O$10*('Carbon Leakage Risk'!$B14)+'Allowance Schedule'!O$11*(1-'Carbon Leakage Risk'!$B14)),IF('ETS Coverage'!$B18=2,'ETS Projections'!M$71,0))</f>
        <v>1</v>
      </c>
      <c r="P14" s="8">
        <f>IF('ETS Coverage'!$B18=1,'ETS Projections'!N$70*('Allowance Schedule'!P$10*('Carbon Leakage Risk'!$B14)+'Allowance Schedule'!P$11*(1-'Carbon Leakage Risk'!$B14)),IF('ETS Coverage'!$B18=2,'ETS Projections'!N$71,0))</f>
        <v>1</v>
      </c>
      <c r="Q14" s="8">
        <f>IF('ETS Coverage'!$B18=1,'ETS Projections'!O$70*('Allowance Schedule'!Q$10*('Carbon Leakage Risk'!$B14)+'Allowance Schedule'!Q$11*(1-'Carbon Leakage Risk'!$B14)),IF('ETS Coverage'!$B18=2,'ETS Projections'!O$71,0))</f>
        <v>1</v>
      </c>
      <c r="R14" s="8">
        <f>IF('ETS Coverage'!$B18=1,'ETS Projections'!P$70*('Allowance Schedule'!R$10*('Carbon Leakage Risk'!$B14)+'Allowance Schedule'!R$11*(1-'Carbon Leakage Risk'!$B14)),IF('ETS Coverage'!$B18=2,'ETS Projections'!P$71,0))</f>
        <v>1</v>
      </c>
      <c r="S14" s="8">
        <f>IF('ETS Coverage'!$B18=1,'ETS Projections'!Q$70*('Allowance Schedule'!S$10*('Carbon Leakage Risk'!$B14)+'Allowance Schedule'!S$11*(1-'Carbon Leakage Risk'!$B14)),IF('ETS Coverage'!$B18=2,'ETS Projections'!Q$71,0))</f>
        <v>1</v>
      </c>
      <c r="T14" s="8">
        <f>IF('ETS Coverage'!$B18=1,'ETS Projections'!R$70*('Allowance Schedule'!T$10*('Carbon Leakage Risk'!$B14)+'Allowance Schedule'!T$11*(1-'Carbon Leakage Risk'!$B14)),IF('ETS Coverage'!$B18=2,'ETS Projections'!R$71,0))</f>
        <v>1</v>
      </c>
      <c r="U14" s="8">
        <f>IF('ETS Coverage'!$B18=1,'ETS Projections'!S$70*('Allowance Schedule'!U$10*('Carbon Leakage Risk'!$B14)+'Allowance Schedule'!U$11*(1-'Carbon Leakage Risk'!$B14)),IF('ETS Coverage'!$B18=2,'ETS Projections'!S$71,0))</f>
        <v>1</v>
      </c>
      <c r="V14" s="8">
        <f>IF('ETS Coverage'!$B18=1,'ETS Projections'!T$70*('Allowance Schedule'!V$10*('Carbon Leakage Risk'!$B14)+'Allowance Schedule'!V$11*(1-'Carbon Leakage Risk'!$B14)),IF('ETS Coverage'!$B18=2,'ETS Projections'!T$71,0))</f>
        <v>1</v>
      </c>
      <c r="W14" s="8">
        <f>IF('ETS Coverage'!$B18=1,'ETS Projections'!U$70*('Allowance Schedule'!W$10*('Carbon Leakage Risk'!$B14)+'Allowance Schedule'!W$11*(1-'Carbon Leakage Risk'!$B14)),IF('ETS Coverage'!$B18=2,'ETS Projections'!U$71,0))</f>
        <v>1</v>
      </c>
      <c r="X14" s="8">
        <f>IF('ETS Coverage'!$B18=1,'ETS Projections'!V$70*('Allowance Schedule'!X$10*('Carbon Leakage Risk'!$B14)+'Allowance Schedule'!X$11*(1-'Carbon Leakage Risk'!$B14)),IF('ETS Coverage'!$B18=2,'ETS Projections'!V$71,0))</f>
        <v>1</v>
      </c>
      <c r="Y14" s="8">
        <f>IF('ETS Coverage'!$B18=1,'ETS Projections'!W$70*('Allowance Schedule'!Y$10*('Carbon Leakage Risk'!$B14)+'Allowance Schedule'!Y$11*(1-'Carbon Leakage Risk'!$B14)),IF('ETS Coverage'!$B18=2,'ETS Projections'!W$71,0))</f>
        <v>1</v>
      </c>
      <c r="Z14" s="8">
        <f>IF('ETS Coverage'!$B18=1,'ETS Projections'!X$70*('Allowance Schedule'!Z$10*('Carbon Leakage Risk'!$B14)+'Allowance Schedule'!Z$11*(1-'Carbon Leakage Risk'!$B14)),IF('ETS Coverage'!$B18=2,'ETS Projections'!X$71,0))</f>
        <v>1</v>
      </c>
      <c r="AA14" s="8">
        <f>IF('ETS Coverage'!$B18=1,'ETS Projections'!Y$70*('Allowance Schedule'!AA$10*('Carbon Leakage Risk'!$B14)+'Allowance Schedule'!AA$11*(1-'Carbon Leakage Risk'!$B14)),IF('ETS Coverage'!$B18=2,'ETS Projections'!Y$71,0))</f>
        <v>1</v>
      </c>
      <c r="AB14" s="8">
        <f>IF('ETS Coverage'!$B18=1,'ETS Projections'!Z$70*('Allowance Schedule'!AB$10*('Carbon Leakage Risk'!$B14)+'Allowance Schedule'!AB$11*(1-'Carbon Leakage Risk'!$B14)),IF('ETS Coverage'!$B18=2,'ETS Projections'!Z$71,0))</f>
        <v>1</v>
      </c>
      <c r="AC14" s="8">
        <f>IF('ETS Coverage'!$B18=1,'ETS Projections'!AA$70*('Allowance Schedule'!AC$10*('Carbon Leakage Risk'!$B14)+'Allowance Schedule'!AC$11*(1-'Carbon Leakage Risk'!$B14)),IF('ETS Coverage'!$B18=2,'ETS Projections'!AA$71,0))</f>
        <v>1</v>
      </c>
      <c r="AD14" s="8">
        <f>IF('ETS Coverage'!$B18=1,'ETS Projections'!AB$70*('Allowance Schedule'!AD$10*('Carbon Leakage Risk'!$B14)+'Allowance Schedule'!AD$11*(1-'Carbon Leakage Risk'!$B14)),IF('ETS Coverage'!$B18=2,'ETS Projections'!AB$71,0))</f>
        <v>1</v>
      </c>
      <c r="AE14" s="8">
        <f>IF('ETS Coverage'!$B18=1,'ETS Projections'!AC$70*('Allowance Schedule'!AE$10*('Carbon Leakage Risk'!$B14)+'Allowance Schedule'!AE$11*(1-'Carbon Leakage Risk'!$B14)),IF('ETS Coverage'!$B18=2,'ETS Projections'!AC$71,0))</f>
        <v>1</v>
      </c>
      <c r="AF14" s="8">
        <f>IF('ETS Coverage'!$B18=1,'ETS Projections'!AD$70*('Allowance Schedule'!AF$10*('Carbon Leakage Risk'!$B14)+'Allowance Schedule'!AF$11*(1-'Carbon Leakage Risk'!$B14)),IF('ETS Coverage'!$B18=2,'ETS Projections'!AD$71,0))</f>
        <v>1</v>
      </c>
      <c r="AG14" s="8">
        <f>IF('ETS Coverage'!$B18=1,'ETS Projections'!AE$70*('Allowance Schedule'!AG$10*('Carbon Leakage Risk'!$B14)+'Allowance Schedule'!AG$11*(1-'Carbon Leakage Risk'!$B14)),IF('ETS Coverage'!$B18=2,'ETS Projections'!AE$71,0))</f>
        <v>1</v>
      </c>
    </row>
    <row r="15" spans="1:33" x14ac:dyDescent="0.35">
      <c r="B15" t="s">
        <v>12</v>
      </c>
      <c r="C15">
        <v>0</v>
      </c>
      <c r="D15">
        <v>0</v>
      </c>
      <c r="E15" s="8">
        <f>IF('ETS Coverage'!$B19=1,'ETS Projections'!C$70*('Allowance Schedule'!E$10*('Carbon Leakage Risk'!$B15)+'Allowance Schedule'!E$11*(1-'Carbon Leakage Risk'!$B15)),IF('ETS Coverage'!$B19=2,'ETS Projections'!C$71,0))</f>
        <v>0</v>
      </c>
      <c r="F15" s="8">
        <f>IF('ETS Coverage'!$B19=1,'ETS Projections'!D$70*('Allowance Schedule'!F$10*('Carbon Leakage Risk'!$B15)+'Allowance Schedule'!F$11*(1-'Carbon Leakage Risk'!$B15)),IF('ETS Coverage'!$B19=2,'ETS Projections'!D$71,0))</f>
        <v>0</v>
      </c>
      <c r="G15" s="8">
        <f>IF('ETS Coverage'!$B19=1,'ETS Projections'!E$70*('Allowance Schedule'!G$10*('Carbon Leakage Risk'!$B15)+'Allowance Schedule'!G$11*(1-'Carbon Leakage Risk'!$B15)),IF('ETS Coverage'!$B19=2,'ETS Projections'!E$71,0))</f>
        <v>0</v>
      </c>
      <c r="H15" s="8">
        <f>IF('ETS Coverage'!$B19=1,'ETS Projections'!F$70*('Allowance Schedule'!H$10*('Carbon Leakage Risk'!$B15)+'Allowance Schedule'!H$11*(1-'Carbon Leakage Risk'!$B15)),IF('ETS Coverage'!$B19=2,'ETS Projections'!F$71,0))</f>
        <v>0</v>
      </c>
      <c r="I15" s="8">
        <f>IF('ETS Coverage'!$B19=1,'ETS Projections'!G$70*('Allowance Schedule'!I$10*('Carbon Leakage Risk'!$B15)+'Allowance Schedule'!I$11*(1-'Carbon Leakage Risk'!$B15)),IF('ETS Coverage'!$B19=2,'ETS Projections'!G$71,0))</f>
        <v>2.5000000000000022E-2</v>
      </c>
      <c r="J15" s="8">
        <f>IF('ETS Coverage'!$B19=1,'ETS Projections'!H$70*('Allowance Schedule'!J$10*('Carbon Leakage Risk'!$B15)+'Allowance Schedule'!J$11*(1-'Carbon Leakage Risk'!$B15)),IF('ETS Coverage'!$B19=2,'ETS Projections'!H$71,0))</f>
        <v>5.0000000000000044E-2</v>
      </c>
      <c r="K15" s="8">
        <f>IF('ETS Coverage'!$B19=1,'ETS Projections'!I$70*('Allowance Schedule'!K$10*('Carbon Leakage Risk'!$B15)+'Allowance Schedule'!K$11*(1-'Carbon Leakage Risk'!$B15)),IF('ETS Coverage'!$B19=2,'ETS Projections'!I$71,0))</f>
        <v>9.9999999999999978E-2</v>
      </c>
      <c r="L15" s="8">
        <f>IF('ETS Coverage'!$B19=1,'ETS Projections'!J$70*('Allowance Schedule'!L$10*('Carbon Leakage Risk'!$B15)+'Allowance Schedule'!L$11*(1-'Carbon Leakage Risk'!$B15)),IF('ETS Coverage'!$B19=2,'ETS Projections'!J$71,0))</f>
        <v>0.22499999999999998</v>
      </c>
      <c r="M15" s="8">
        <f>IF('ETS Coverage'!$B19=1,'ETS Projections'!K$70*('Allowance Schedule'!M$10*('Carbon Leakage Risk'!$B15)+'Allowance Schedule'!M$11*(1-'Carbon Leakage Risk'!$B15)),IF('ETS Coverage'!$B19=2,'ETS Projections'!K$71,0))</f>
        <v>0.48499999999999999</v>
      </c>
      <c r="N15" s="8">
        <f>IF('ETS Coverage'!$B19=1,'ETS Projections'!L$70*('Allowance Schedule'!N$10*('Carbon Leakage Risk'!$B15)+'Allowance Schedule'!N$11*(1-'Carbon Leakage Risk'!$B15)),IF('ETS Coverage'!$B19=2,'ETS Projections'!L$71,0))</f>
        <v>0.61</v>
      </c>
      <c r="O15" s="8">
        <f>IF('ETS Coverage'!$B19=1,'ETS Projections'!M$70*('Allowance Schedule'!O$10*('Carbon Leakage Risk'!$B15)+'Allowance Schedule'!O$11*(1-'Carbon Leakage Risk'!$B15)),IF('ETS Coverage'!$B19=2,'ETS Projections'!M$71,0))</f>
        <v>0.67554787893254264</v>
      </c>
      <c r="P15" s="8">
        <f>IF('ETS Coverage'!$B19=1,'ETS Projections'!N$70*('Allowance Schedule'!P$10*('Carbon Leakage Risk'!$B15)+'Allowance Schedule'!P$11*(1-'Carbon Leakage Risk'!$B15)),IF('ETS Coverage'!$B19=2,'ETS Projections'!N$71,0))</f>
        <v>0.70533329774742748</v>
      </c>
      <c r="Q15" s="8">
        <f>IF('ETS Coverage'!$B19=1,'ETS Projections'!O$70*('Allowance Schedule'!Q$10*('Carbon Leakage Risk'!$B15)+'Allowance Schedule'!Q$11*(1-'Carbon Leakage Risk'!$B15)),IF('ETS Coverage'!$B19=2,'ETS Projections'!O$71,0))</f>
        <v>0.76702920449344913</v>
      </c>
      <c r="R15" s="8">
        <f>IF('ETS Coverage'!$B19=1,'ETS Projections'!P$70*('Allowance Schedule'!R$10*('Carbon Leakage Risk'!$B15)+'Allowance Schedule'!R$11*(1-'Carbon Leakage Risk'!$B15)),IF('ETS Coverage'!$B19=2,'ETS Projections'!P$71,0))</f>
        <v>0.71887152156448098</v>
      </c>
      <c r="S15" s="8">
        <f>IF('ETS Coverage'!$B19=1,'ETS Projections'!Q$70*('Allowance Schedule'!S$10*('Carbon Leakage Risk'!$B15)+'Allowance Schedule'!S$11*(1-'Carbon Leakage Risk'!$B15)),IF('ETS Coverage'!$B19=2,'ETS Projections'!Q$71,0))</f>
        <v>0.68980453195441105</v>
      </c>
      <c r="T15" s="8">
        <f>IF('ETS Coverage'!$B19=1,'ETS Projections'!R$70*('Allowance Schedule'!T$10*('Carbon Leakage Risk'!$B15)+'Allowance Schedule'!T$11*(1-'Carbon Leakage Risk'!$B15)),IF('ETS Coverage'!$B19=2,'ETS Projections'!R$71,0))</f>
        <v>0.66563926421639297</v>
      </c>
      <c r="U15" s="8">
        <f>IF('ETS Coverage'!$B19=1,'ETS Projections'!S$70*('Allowance Schedule'!U$10*('Carbon Leakage Risk'!$B15)+'Allowance Schedule'!U$11*(1-'Carbon Leakage Risk'!$B15)),IF('ETS Coverage'!$B19=2,'ETS Projections'!S$71,0))</f>
        <v>0.64618847711678717</v>
      </c>
      <c r="V15" s="8">
        <f>IF('ETS Coverage'!$B19=1,'ETS Projections'!T$70*('Allowance Schedule'!V$10*('Carbon Leakage Risk'!$B15)+'Allowance Schedule'!V$11*(1-'Carbon Leakage Risk'!$B15)),IF('ETS Coverage'!$B19=2,'ETS Projections'!T$71,0))</f>
        <v>0.6304675233748841</v>
      </c>
      <c r="W15" s="8">
        <f>IF('ETS Coverage'!$B19=1,'ETS Projections'!U$70*('Allowance Schedule'!W$10*('Carbon Leakage Risk'!$B15)+'Allowance Schedule'!W$11*(1-'Carbon Leakage Risk'!$B15)),IF('ETS Coverage'!$B19=2,'ETS Projections'!U$71,0))</f>
        <v>0.61775493845911467</v>
      </c>
      <c r="X15" s="8">
        <f>IF('ETS Coverage'!$B19=1,'ETS Projections'!V$70*('Allowance Schedule'!X$10*('Carbon Leakage Risk'!$B15)+'Allowance Schedule'!X$11*(1-'Carbon Leakage Risk'!$B15)),IF('ETS Coverage'!$B19=2,'ETS Projections'!V$71,0))</f>
        <v>0.62308739476792896</v>
      </c>
      <c r="Y15" s="8">
        <f>IF('ETS Coverage'!$B19=1,'ETS Projections'!W$70*('Allowance Schedule'!Y$10*('Carbon Leakage Risk'!$B15)+'Allowance Schedule'!Y$11*(1-'Carbon Leakage Risk'!$B15)),IF('ETS Coverage'!$B19=2,'ETS Projections'!W$71,0))</f>
        <v>0.62891664700627326</v>
      </c>
      <c r="Z15" s="8">
        <f>IF('ETS Coverage'!$B19=1,'ETS Projections'!X$70*('Allowance Schedule'!Z$10*('Carbon Leakage Risk'!$B15)+'Allowance Schedule'!Z$11*(1-'Carbon Leakage Risk'!$B15)),IF('ETS Coverage'!$B19=2,'ETS Projections'!X$71,0))</f>
        <v>0.63521305905982683</v>
      </c>
      <c r="AA15" s="8">
        <f>IF('ETS Coverage'!$B19=1,'ETS Projections'!Y$70*('Allowance Schedule'!AA$10*('Carbon Leakage Risk'!$B15)+'Allowance Schedule'!AA$11*(1-'Carbon Leakage Risk'!$B15)),IF('ETS Coverage'!$B19=2,'ETS Projections'!Y$71,0))</f>
        <v>0.641951661578396</v>
      </c>
      <c r="AB15" s="8">
        <f>IF('ETS Coverage'!$B19=1,'ETS Projections'!Z$70*('Allowance Schedule'!AB$10*('Carbon Leakage Risk'!$B15)+'Allowance Schedule'!AB$11*(1-'Carbon Leakage Risk'!$B15)),IF('ETS Coverage'!$B19=2,'ETS Projections'!Z$71,0))</f>
        <v>0.64991874023548524</v>
      </c>
      <c r="AC15" s="8">
        <f>IF('ETS Coverage'!$B19=1,'ETS Projections'!AA$70*('Allowance Schedule'!AC$10*('Carbon Leakage Risk'!$B15)+'Allowance Schedule'!AC$11*(1-'Carbon Leakage Risk'!$B15)),IF('ETS Coverage'!$B19=2,'ETS Projections'!AA$71,0))</f>
        <v>0.6719213131081081</v>
      </c>
      <c r="AD15" s="8">
        <f>IF('ETS Coverage'!$B19=1,'ETS Projections'!AB$70*('Allowance Schedule'!AD$10*('Carbon Leakage Risk'!$B15)+'Allowance Schedule'!AD$11*(1-'Carbon Leakage Risk'!$B15)),IF('ETS Coverage'!$B19=2,'ETS Projections'!AB$71,0))</f>
        <v>0.69434436309455783</v>
      </c>
      <c r="AE15" s="8">
        <f>IF('ETS Coverage'!$B19=1,'ETS Projections'!AC$70*('Allowance Schedule'!AE$10*('Carbon Leakage Risk'!$B15)+'Allowance Schedule'!AE$11*(1-'Carbon Leakage Risk'!$B15)),IF('ETS Coverage'!$B19=2,'ETS Projections'!AC$71,0))</f>
        <v>0.71719848448643142</v>
      </c>
      <c r="AF15" s="8">
        <f>IF('ETS Coverage'!$B19=1,'ETS Projections'!AD$70*('Allowance Schedule'!AF$10*('Carbon Leakage Risk'!$B15)+'Allowance Schedule'!AF$11*(1-'Carbon Leakage Risk'!$B15)),IF('ETS Coverage'!$B19=2,'ETS Projections'!AD$71,0))</f>
        <v>0.74049442492889994</v>
      </c>
      <c r="AG15" s="8">
        <f>IF('ETS Coverage'!$B19=1,'ETS Projections'!AE$70*('Allowance Schedule'!AG$10*('Carbon Leakage Risk'!$B15)+'Allowance Schedule'!AG$11*(1-'Carbon Leakage Risk'!$B15)),IF('ETS Coverage'!$B19=2,'ETS Projections'!AE$71,0))</f>
        <v>0.76424309180226624</v>
      </c>
    </row>
    <row r="16" spans="1:33" x14ac:dyDescent="0.35">
      <c r="B16" t="s">
        <v>13</v>
      </c>
      <c r="C16">
        <v>0</v>
      </c>
      <c r="D16">
        <v>0</v>
      </c>
      <c r="E16" s="8">
        <f>IF('ETS Coverage'!$B20=1,'ETS Projections'!C$70*('Allowance Schedule'!E$10*('Carbon Leakage Risk'!$B16)+'Allowance Schedule'!E$11*(1-'Carbon Leakage Risk'!$B16)),IF('ETS Coverage'!$B20=2,'ETS Projections'!C$71,0))</f>
        <v>0</v>
      </c>
      <c r="F16" s="8">
        <f>IF('ETS Coverage'!$B20=1,'ETS Projections'!D$70*('Allowance Schedule'!F$10*('Carbon Leakage Risk'!$B16)+'Allowance Schedule'!F$11*(1-'Carbon Leakage Risk'!$B16)),IF('ETS Coverage'!$B20=2,'ETS Projections'!D$71,0))</f>
        <v>0</v>
      </c>
      <c r="G16" s="8">
        <f>IF('ETS Coverage'!$B20=1,'ETS Projections'!E$70*('Allowance Schedule'!G$10*('Carbon Leakage Risk'!$B16)+'Allowance Schedule'!G$11*(1-'Carbon Leakage Risk'!$B16)),IF('ETS Coverage'!$B20=2,'ETS Projections'!E$71,0))</f>
        <v>0</v>
      </c>
      <c r="H16" s="8">
        <f>IF('ETS Coverage'!$B20=1,'ETS Projections'!F$70*('Allowance Schedule'!H$10*('Carbon Leakage Risk'!$B16)+'Allowance Schedule'!H$11*(1-'Carbon Leakage Risk'!$B16)),IF('ETS Coverage'!$B20=2,'ETS Projections'!F$71,0))</f>
        <v>0</v>
      </c>
      <c r="I16" s="8">
        <f>IF('ETS Coverage'!$B20=1,'ETS Projections'!G$70*('Allowance Schedule'!I$10*('Carbon Leakage Risk'!$B16)+'Allowance Schedule'!I$11*(1-'Carbon Leakage Risk'!$B16)),IF('ETS Coverage'!$B20=2,'ETS Projections'!G$71,0))</f>
        <v>2.5000000000000022E-2</v>
      </c>
      <c r="J16" s="8">
        <f>IF('ETS Coverage'!$B20=1,'ETS Projections'!H$70*('Allowance Schedule'!J$10*('Carbon Leakage Risk'!$B16)+'Allowance Schedule'!J$11*(1-'Carbon Leakage Risk'!$B16)),IF('ETS Coverage'!$B20=2,'ETS Projections'!H$71,0))</f>
        <v>5.0000000000000044E-2</v>
      </c>
      <c r="K16" s="8">
        <f>IF('ETS Coverage'!$B20=1,'ETS Projections'!I$70*('Allowance Schedule'!K$10*('Carbon Leakage Risk'!$B16)+'Allowance Schedule'!K$11*(1-'Carbon Leakage Risk'!$B16)),IF('ETS Coverage'!$B20=2,'ETS Projections'!I$71,0))</f>
        <v>9.9999999999999978E-2</v>
      </c>
      <c r="L16" s="8">
        <f>IF('ETS Coverage'!$B20=1,'ETS Projections'!J$70*('Allowance Schedule'!L$10*('Carbon Leakage Risk'!$B16)+'Allowance Schedule'!L$11*(1-'Carbon Leakage Risk'!$B16)),IF('ETS Coverage'!$B20=2,'ETS Projections'!J$71,0))</f>
        <v>0.22499999999999998</v>
      </c>
      <c r="M16" s="8">
        <f>IF('ETS Coverage'!$B20=1,'ETS Projections'!K$70*('Allowance Schedule'!M$10*('Carbon Leakage Risk'!$B16)+'Allowance Schedule'!M$11*(1-'Carbon Leakage Risk'!$B16)),IF('ETS Coverage'!$B20=2,'ETS Projections'!K$71,0))</f>
        <v>0.48499999999999999</v>
      </c>
      <c r="N16" s="8">
        <f>IF('ETS Coverage'!$B20=1,'ETS Projections'!L$70*('Allowance Schedule'!N$10*('Carbon Leakage Risk'!$B16)+'Allowance Schedule'!N$11*(1-'Carbon Leakage Risk'!$B16)),IF('ETS Coverage'!$B20=2,'ETS Projections'!L$71,0))</f>
        <v>0.61</v>
      </c>
      <c r="O16" s="8">
        <f>IF('ETS Coverage'!$B20=1,'ETS Projections'!M$70*('Allowance Schedule'!O$10*('Carbon Leakage Risk'!$B16)+'Allowance Schedule'!O$11*(1-'Carbon Leakage Risk'!$B16)),IF('ETS Coverage'!$B20=2,'ETS Projections'!M$71,0))</f>
        <v>0.67554787893254264</v>
      </c>
      <c r="P16" s="8">
        <f>IF('ETS Coverage'!$B20=1,'ETS Projections'!N$70*('Allowance Schedule'!P$10*('Carbon Leakage Risk'!$B16)+'Allowance Schedule'!P$11*(1-'Carbon Leakage Risk'!$B16)),IF('ETS Coverage'!$B20=2,'ETS Projections'!N$71,0))</f>
        <v>0.70533329774742748</v>
      </c>
      <c r="Q16" s="8">
        <f>IF('ETS Coverage'!$B20=1,'ETS Projections'!O$70*('Allowance Schedule'!Q$10*('Carbon Leakage Risk'!$B16)+'Allowance Schedule'!Q$11*(1-'Carbon Leakage Risk'!$B16)),IF('ETS Coverage'!$B20=2,'ETS Projections'!O$71,0))</f>
        <v>0.76702920449344913</v>
      </c>
      <c r="R16" s="8">
        <f>IF('ETS Coverage'!$B20=1,'ETS Projections'!P$70*('Allowance Schedule'!R$10*('Carbon Leakage Risk'!$B16)+'Allowance Schedule'!R$11*(1-'Carbon Leakage Risk'!$B16)),IF('ETS Coverage'!$B20=2,'ETS Projections'!P$71,0))</f>
        <v>0.71887152156448098</v>
      </c>
      <c r="S16" s="8">
        <f>IF('ETS Coverage'!$B20=1,'ETS Projections'!Q$70*('Allowance Schedule'!S$10*('Carbon Leakage Risk'!$B16)+'Allowance Schedule'!S$11*(1-'Carbon Leakage Risk'!$B16)),IF('ETS Coverage'!$B20=2,'ETS Projections'!Q$71,0))</f>
        <v>0.68980453195441105</v>
      </c>
      <c r="T16" s="8">
        <f>IF('ETS Coverage'!$B20=1,'ETS Projections'!R$70*('Allowance Schedule'!T$10*('Carbon Leakage Risk'!$B16)+'Allowance Schedule'!T$11*(1-'Carbon Leakage Risk'!$B16)),IF('ETS Coverage'!$B20=2,'ETS Projections'!R$71,0))</f>
        <v>0.66563926421639297</v>
      </c>
      <c r="U16" s="8">
        <f>IF('ETS Coverage'!$B20=1,'ETS Projections'!S$70*('Allowance Schedule'!U$10*('Carbon Leakage Risk'!$B16)+'Allowance Schedule'!U$11*(1-'Carbon Leakage Risk'!$B16)),IF('ETS Coverage'!$B20=2,'ETS Projections'!S$71,0))</f>
        <v>0.64618847711678717</v>
      </c>
      <c r="V16" s="8">
        <f>IF('ETS Coverage'!$B20=1,'ETS Projections'!T$70*('Allowance Schedule'!V$10*('Carbon Leakage Risk'!$B16)+'Allowance Schedule'!V$11*(1-'Carbon Leakage Risk'!$B16)),IF('ETS Coverage'!$B20=2,'ETS Projections'!T$71,0))</f>
        <v>0.6304675233748841</v>
      </c>
      <c r="W16" s="8">
        <f>IF('ETS Coverage'!$B20=1,'ETS Projections'!U$70*('Allowance Schedule'!W$10*('Carbon Leakage Risk'!$B16)+'Allowance Schedule'!W$11*(1-'Carbon Leakage Risk'!$B16)),IF('ETS Coverage'!$B20=2,'ETS Projections'!U$71,0))</f>
        <v>0.61775493845911467</v>
      </c>
      <c r="X16" s="8">
        <f>IF('ETS Coverage'!$B20=1,'ETS Projections'!V$70*('Allowance Schedule'!X$10*('Carbon Leakage Risk'!$B16)+'Allowance Schedule'!X$11*(1-'Carbon Leakage Risk'!$B16)),IF('ETS Coverage'!$B20=2,'ETS Projections'!V$71,0))</f>
        <v>0.62308739476792896</v>
      </c>
      <c r="Y16" s="8">
        <f>IF('ETS Coverage'!$B20=1,'ETS Projections'!W$70*('Allowance Schedule'!Y$10*('Carbon Leakage Risk'!$B16)+'Allowance Schedule'!Y$11*(1-'Carbon Leakage Risk'!$B16)),IF('ETS Coverage'!$B20=2,'ETS Projections'!W$71,0))</f>
        <v>0.62891664700627326</v>
      </c>
      <c r="Z16" s="8">
        <f>IF('ETS Coverage'!$B20=1,'ETS Projections'!X$70*('Allowance Schedule'!Z$10*('Carbon Leakage Risk'!$B16)+'Allowance Schedule'!Z$11*(1-'Carbon Leakage Risk'!$B16)),IF('ETS Coverage'!$B20=2,'ETS Projections'!X$71,0))</f>
        <v>0.63521305905982683</v>
      </c>
      <c r="AA16" s="8">
        <f>IF('ETS Coverage'!$B20=1,'ETS Projections'!Y$70*('Allowance Schedule'!AA$10*('Carbon Leakage Risk'!$B16)+'Allowance Schedule'!AA$11*(1-'Carbon Leakage Risk'!$B16)),IF('ETS Coverage'!$B20=2,'ETS Projections'!Y$71,0))</f>
        <v>0.641951661578396</v>
      </c>
      <c r="AB16" s="8">
        <f>IF('ETS Coverage'!$B20=1,'ETS Projections'!Z$70*('Allowance Schedule'!AB$10*('Carbon Leakage Risk'!$B16)+'Allowance Schedule'!AB$11*(1-'Carbon Leakage Risk'!$B16)),IF('ETS Coverage'!$B20=2,'ETS Projections'!Z$71,0))</f>
        <v>0.64991874023548524</v>
      </c>
      <c r="AC16" s="8">
        <f>IF('ETS Coverage'!$B20=1,'ETS Projections'!AA$70*('Allowance Schedule'!AC$10*('Carbon Leakage Risk'!$B16)+'Allowance Schedule'!AC$11*(1-'Carbon Leakage Risk'!$B16)),IF('ETS Coverage'!$B20=2,'ETS Projections'!AA$71,0))</f>
        <v>0.6719213131081081</v>
      </c>
      <c r="AD16" s="8">
        <f>IF('ETS Coverage'!$B20=1,'ETS Projections'!AB$70*('Allowance Schedule'!AD$10*('Carbon Leakage Risk'!$B16)+'Allowance Schedule'!AD$11*(1-'Carbon Leakage Risk'!$B16)),IF('ETS Coverage'!$B20=2,'ETS Projections'!AB$71,0))</f>
        <v>0.69434436309455783</v>
      </c>
      <c r="AE16" s="8">
        <f>IF('ETS Coverage'!$B20=1,'ETS Projections'!AC$70*('Allowance Schedule'!AE$10*('Carbon Leakage Risk'!$B16)+'Allowance Schedule'!AE$11*(1-'Carbon Leakage Risk'!$B16)),IF('ETS Coverage'!$B20=2,'ETS Projections'!AC$71,0))</f>
        <v>0.71719848448643142</v>
      </c>
      <c r="AF16" s="8">
        <f>IF('ETS Coverage'!$B20=1,'ETS Projections'!AD$70*('Allowance Schedule'!AF$10*('Carbon Leakage Risk'!$B16)+'Allowance Schedule'!AF$11*(1-'Carbon Leakage Risk'!$B16)),IF('ETS Coverage'!$B20=2,'ETS Projections'!AD$71,0))</f>
        <v>0.74049442492889994</v>
      </c>
      <c r="AG16" s="8">
        <f>IF('ETS Coverage'!$B20=1,'ETS Projections'!AE$70*('Allowance Schedule'!AG$10*('Carbon Leakage Risk'!$B16)+'Allowance Schedule'!AG$11*(1-'Carbon Leakage Risk'!$B16)),IF('ETS Coverage'!$B20=2,'ETS Projections'!AE$71,0))</f>
        <v>0.76424309180226624</v>
      </c>
    </row>
    <row r="17" spans="2:33" x14ac:dyDescent="0.35">
      <c r="B17" t="s">
        <v>14</v>
      </c>
      <c r="C17">
        <v>0</v>
      </c>
      <c r="D17">
        <v>0</v>
      </c>
      <c r="E17" s="8">
        <f>IF('ETS Coverage'!$B21=1,'ETS Projections'!C$70*('Allowance Schedule'!E$10*('Carbon Leakage Risk'!$B17)+'Allowance Schedule'!E$11*(1-'Carbon Leakage Risk'!$B17)),IF('ETS Coverage'!$B21=2,'ETS Projections'!C$71,0))</f>
        <v>0</v>
      </c>
      <c r="F17" s="8">
        <f>IF('ETS Coverage'!$B21=1,'ETS Projections'!D$70*('Allowance Schedule'!F$10*('Carbon Leakage Risk'!$B17)+'Allowance Schedule'!F$11*(1-'Carbon Leakage Risk'!$B17)),IF('ETS Coverage'!$B21=2,'ETS Projections'!D$71,0))</f>
        <v>0</v>
      </c>
      <c r="G17" s="8">
        <f>IF('ETS Coverage'!$B21=1,'ETS Projections'!E$70*('Allowance Schedule'!G$10*('Carbon Leakage Risk'!$B17)+'Allowance Schedule'!G$11*(1-'Carbon Leakage Risk'!$B17)),IF('ETS Coverage'!$B21=2,'ETS Projections'!E$71,0))</f>
        <v>0</v>
      </c>
      <c r="H17" s="8">
        <f>IF('ETS Coverage'!$B21=1,'ETS Projections'!F$70*('Allowance Schedule'!H$10*('Carbon Leakage Risk'!$B17)+'Allowance Schedule'!H$11*(1-'Carbon Leakage Risk'!$B17)),IF('ETS Coverage'!$B21=2,'ETS Projections'!F$71,0))</f>
        <v>0</v>
      </c>
      <c r="I17" s="8">
        <f>IF('ETS Coverage'!$B21=1,'ETS Projections'!G$70*('Allowance Schedule'!I$10*('Carbon Leakage Risk'!$B17)+'Allowance Schedule'!I$11*(1-'Carbon Leakage Risk'!$B17)),IF('ETS Coverage'!$B21=2,'ETS Projections'!G$71,0))</f>
        <v>2.5000000000000022E-2</v>
      </c>
      <c r="J17" s="8">
        <f>IF('ETS Coverage'!$B21=1,'ETS Projections'!H$70*('Allowance Schedule'!J$10*('Carbon Leakage Risk'!$B17)+'Allowance Schedule'!J$11*(1-'Carbon Leakage Risk'!$B17)),IF('ETS Coverage'!$B21=2,'ETS Projections'!H$71,0))</f>
        <v>5.0000000000000044E-2</v>
      </c>
      <c r="K17" s="8">
        <f>IF('ETS Coverage'!$B21=1,'ETS Projections'!I$70*('Allowance Schedule'!K$10*('Carbon Leakage Risk'!$B17)+'Allowance Schedule'!K$11*(1-'Carbon Leakage Risk'!$B17)),IF('ETS Coverage'!$B21=2,'ETS Projections'!I$71,0))</f>
        <v>9.9999999999999978E-2</v>
      </c>
      <c r="L17" s="8">
        <f>IF('ETS Coverage'!$B21=1,'ETS Projections'!J$70*('Allowance Schedule'!L$10*('Carbon Leakage Risk'!$B17)+'Allowance Schedule'!L$11*(1-'Carbon Leakage Risk'!$B17)),IF('ETS Coverage'!$B21=2,'ETS Projections'!J$71,0))</f>
        <v>0.22499999999999998</v>
      </c>
      <c r="M17" s="8">
        <f>IF('ETS Coverage'!$B21=1,'ETS Projections'!K$70*('Allowance Schedule'!M$10*('Carbon Leakage Risk'!$B17)+'Allowance Schedule'!M$11*(1-'Carbon Leakage Risk'!$B17)),IF('ETS Coverage'!$B21=2,'ETS Projections'!K$71,0))</f>
        <v>0.48499999999999999</v>
      </c>
      <c r="N17" s="8">
        <f>IF('ETS Coverage'!$B21=1,'ETS Projections'!L$70*('Allowance Schedule'!N$10*('Carbon Leakage Risk'!$B17)+'Allowance Schedule'!N$11*(1-'Carbon Leakage Risk'!$B17)),IF('ETS Coverage'!$B21=2,'ETS Projections'!L$71,0))</f>
        <v>0.61</v>
      </c>
      <c r="O17" s="8">
        <f>IF('ETS Coverage'!$B21=1,'ETS Projections'!M$70*('Allowance Schedule'!O$10*('Carbon Leakage Risk'!$B17)+'Allowance Schedule'!O$11*(1-'Carbon Leakage Risk'!$B17)),IF('ETS Coverage'!$B21=2,'ETS Projections'!M$71,0))</f>
        <v>0.67554787893254264</v>
      </c>
      <c r="P17" s="8">
        <f>IF('ETS Coverage'!$B21=1,'ETS Projections'!N$70*('Allowance Schedule'!P$10*('Carbon Leakage Risk'!$B17)+'Allowance Schedule'!P$11*(1-'Carbon Leakage Risk'!$B17)),IF('ETS Coverage'!$B21=2,'ETS Projections'!N$71,0))</f>
        <v>0.70533329774742748</v>
      </c>
      <c r="Q17" s="8">
        <f>IF('ETS Coverage'!$B21=1,'ETS Projections'!O$70*('Allowance Schedule'!Q$10*('Carbon Leakage Risk'!$B17)+'Allowance Schedule'!Q$11*(1-'Carbon Leakage Risk'!$B17)),IF('ETS Coverage'!$B21=2,'ETS Projections'!O$71,0))</f>
        <v>0.76702920449344913</v>
      </c>
      <c r="R17" s="8">
        <f>IF('ETS Coverage'!$B21=1,'ETS Projections'!P$70*('Allowance Schedule'!R$10*('Carbon Leakage Risk'!$B17)+'Allowance Schedule'!R$11*(1-'Carbon Leakage Risk'!$B17)),IF('ETS Coverage'!$B21=2,'ETS Projections'!P$71,0))</f>
        <v>0.71887152156448098</v>
      </c>
      <c r="S17" s="8">
        <f>IF('ETS Coverage'!$B21=1,'ETS Projections'!Q$70*('Allowance Schedule'!S$10*('Carbon Leakage Risk'!$B17)+'Allowance Schedule'!S$11*(1-'Carbon Leakage Risk'!$B17)),IF('ETS Coverage'!$B21=2,'ETS Projections'!Q$71,0))</f>
        <v>0.68980453195441105</v>
      </c>
      <c r="T17" s="8">
        <f>IF('ETS Coverage'!$B21=1,'ETS Projections'!R$70*('Allowance Schedule'!T$10*('Carbon Leakage Risk'!$B17)+'Allowance Schedule'!T$11*(1-'Carbon Leakage Risk'!$B17)),IF('ETS Coverage'!$B21=2,'ETS Projections'!R$71,0))</f>
        <v>0.66563926421639297</v>
      </c>
      <c r="U17" s="8">
        <f>IF('ETS Coverage'!$B21=1,'ETS Projections'!S$70*('Allowance Schedule'!U$10*('Carbon Leakage Risk'!$B17)+'Allowance Schedule'!U$11*(1-'Carbon Leakage Risk'!$B17)),IF('ETS Coverage'!$B21=2,'ETS Projections'!S$71,0))</f>
        <v>0.64618847711678717</v>
      </c>
      <c r="V17" s="8">
        <f>IF('ETS Coverage'!$B21=1,'ETS Projections'!T$70*('Allowance Schedule'!V$10*('Carbon Leakage Risk'!$B17)+'Allowance Schedule'!V$11*(1-'Carbon Leakage Risk'!$B17)),IF('ETS Coverage'!$B21=2,'ETS Projections'!T$71,0))</f>
        <v>0.6304675233748841</v>
      </c>
      <c r="W17" s="8">
        <f>IF('ETS Coverage'!$B21=1,'ETS Projections'!U$70*('Allowance Schedule'!W$10*('Carbon Leakage Risk'!$B17)+'Allowance Schedule'!W$11*(1-'Carbon Leakage Risk'!$B17)),IF('ETS Coverage'!$B21=2,'ETS Projections'!U$71,0))</f>
        <v>0.61775493845911467</v>
      </c>
      <c r="X17" s="8">
        <f>IF('ETS Coverage'!$B21=1,'ETS Projections'!V$70*('Allowance Schedule'!X$10*('Carbon Leakage Risk'!$B17)+'Allowance Schedule'!X$11*(1-'Carbon Leakage Risk'!$B17)),IF('ETS Coverage'!$B21=2,'ETS Projections'!V$71,0))</f>
        <v>0.62308739476792896</v>
      </c>
      <c r="Y17" s="8">
        <f>IF('ETS Coverage'!$B21=1,'ETS Projections'!W$70*('Allowance Schedule'!Y$10*('Carbon Leakage Risk'!$B17)+'Allowance Schedule'!Y$11*(1-'Carbon Leakage Risk'!$B17)),IF('ETS Coverage'!$B21=2,'ETS Projections'!W$71,0))</f>
        <v>0.62891664700627326</v>
      </c>
      <c r="Z17" s="8">
        <f>IF('ETS Coverage'!$B21=1,'ETS Projections'!X$70*('Allowance Schedule'!Z$10*('Carbon Leakage Risk'!$B17)+'Allowance Schedule'!Z$11*(1-'Carbon Leakage Risk'!$B17)),IF('ETS Coverage'!$B21=2,'ETS Projections'!X$71,0))</f>
        <v>0.63521305905982683</v>
      </c>
      <c r="AA17" s="8">
        <f>IF('ETS Coverage'!$B21=1,'ETS Projections'!Y$70*('Allowance Schedule'!AA$10*('Carbon Leakage Risk'!$B17)+'Allowance Schedule'!AA$11*(1-'Carbon Leakage Risk'!$B17)),IF('ETS Coverage'!$B21=2,'ETS Projections'!Y$71,0))</f>
        <v>0.641951661578396</v>
      </c>
      <c r="AB17" s="8">
        <f>IF('ETS Coverage'!$B21=1,'ETS Projections'!Z$70*('Allowance Schedule'!AB$10*('Carbon Leakage Risk'!$B17)+'Allowance Schedule'!AB$11*(1-'Carbon Leakage Risk'!$B17)),IF('ETS Coverage'!$B21=2,'ETS Projections'!Z$71,0))</f>
        <v>0.64991874023548524</v>
      </c>
      <c r="AC17" s="8">
        <f>IF('ETS Coverage'!$B21=1,'ETS Projections'!AA$70*('Allowance Schedule'!AC$10*('Carbon Leakage Risk'!$B17)+'Allowance Schedule'!AC$11*(1-'Carbon Leakage Risk'!$B17)),IF('ETS Coverage'!$B21=2,'ETS Projections'!AA$71,0))</f>
        <v>0.6719213131081081</v>
      </c>
      <c r="AD17" s="8">
        <f>IF('ETS Coverage'!$B21=1,'ETS Projections'!AB$70*('Allowance Schedule'!AD$10*('Carbon Leakage Risk'!$B17)+'Allowance Schedule'!AD$11*(1-'Carbon Leakage Risk'!$B17)),IF('ETS Coverage'!$B21=2,'ETS Projections'!AB$71,0))</f>
        <v>0.69434436309455783</v>
      </c>
      <c r="AE17" s="8">
        <f>IF('ETS Coverage'!$B21=1,'ETS Projections'!AC$70*('Allowance Schedule'!AE$10*('Carbon Leakage Risk'!$B17)+'Allowance Schedule'!AE$11*(1-'Carbon Leakage Risk'!$B17)),IF('ETS Coverage'!$B21=2,'ETS Projections'!AC$71,0))</f>
        <v>0.71719848448643142</v>
      </c>
      <c r="AF17" s="8">
        <f>IF('ETS Coverage'!$B21=1,'ETS Projections'!AD$70*('Allowance Schedule'!AF$10*('Carbon Leakage Risk'!$B17)+'Allowance Schedule'!AF$11*(1-'Carbon Leakage Risk'!$B17)),IF('ETS Coverage'!$B21=2,'ETS Projections'!AD$71,0))</f>
        <v>0.74049442492889994</v>
      </c>
      <c r="AG17" s="8">
        <f>IF('ETS Coverage'!$B21=1,'ETS Projections'!AE$70*('Allowance Schedule'!AG$10*('Carbon Leakage Risk'!$B17)+'Allowance Schedule'!AG$11*(1-'Carbon Leakage Risk'!$B17)),IF('ETS Coverage'!$B21=2,'ETS Projections'!AE$71,0))</f>
        <v>0.76424309180226624</v>
      </c>
    </row>
    <row r="18" spans="2:33" x14ac:dyDescent="0.35">
      <c r="B18" t="s">
        <v>15</v>
      </c>
      <c r="C18">
        <v>0</v>
      </c>
      <c r="D18">
        <v>0</v>
      </c>
      <c r="E18" s="8">
        <f>IF('ETS Coverage'!$B22=1,'ETS Projections'!C$70*('Allowance Schedule'!E$10*('Carbon Leakage Risk'!$B18)+'Allowance Schedule'!E$11*(1-'Carbon Leakage Risk'!$B18)),IF('ETS Coverage'!$B22=2,'ETS Projections'!C$71,0))</f>
        <v>0</v>
      </c>
      <c r="F18" s="8">
        <f>IF('ETS Coverage'!$B22=1,'ETS Projections'!D$70*('Allowance Schedule'!F$10*('Carbon Leakage Risk'!$B18)+'Allowance Schedule'!F$11*(1-'Carbon Leakage Risk'!$B18)),IF('ETS Coverage'!$B22=2,'ETS Projections'!D$71,0))</f>
        <v>0</v>
      </c>
      <c r="G18" s="8">
        <f>IF('ETS Coverage'!$B22=1,'ETS Projections'!E$70*('Allowance Schedule'!G$10*('Carbon Leakage Risk'!$B18)+'Allowance Schedule'!G$11*(1-'Carbon Leakage Risk'!$B18)),IF('ETS Coverage'!$B22=2,'ETS Projections'!E$71,0))</f>
        <v>0</v>
      </c>
      <c r="H18" s="8">
        <f>IF('ETS Coverage'!$B22=1,'ETS Projections'!F$70*('Allowance Schedule'!H$10*('Carbon Leakage Risk'!$B18)+'Allowance Schedule'!H$11*(1-'Carbon Leakage Risk'!$B18)),IF('ETS Coverage'!$B22=2,'ETS Projections'!F$71,0))</f>
        <v>0</v>
      </c>
      <c r="I18" s="8">
        <f>IF('ETS Coverage'!$B22=1,'ETS Projections'!G$70*('Allowance Schedule'!I$10*('Carbon Leakage Risk'!$B18)+'Allowance Schedule'!I$11*(1-'Carbon Leakage Risk'!$B18)),IF('ETS Coverage'!$B22=2,'ETS Projections'!G$71,0))</f>
        <v>2.5000000000000022E-2</v>
      </c>
      <c r="J18" s="8">
        <f>IF('ETS Coverage'!$B22=1,'ETS Projections'!H$70*('Allowance Schedule'!J$10*('Carbon Leakage Risk'!$B18)+'Allowance Schedule'!J$11*(1-'Carbon Leakage Risk'!$B18)),IF('ETS Coverage'!$B22=2,'ETS Projections'!H$71,0))</f>
        <v>5.0000000000000044E-2</v>
      </c>
      <c r="K18" s="8">
        <f>IF('ETS Coverage'!$B22=1,'ETS Projections'!I$70*('Allowance Schedule'!K$10*('Carbon Leakage Risk'!$B18)+'Allowance Schedule'!K$11*(1-'Carbon Leakage Risk'!$B18)),IF('ETS Coverage'!$B22=2,'ETS Projections'!I$71,0))</f>
        <v>9.9999999999999978E-2</v>
      </c>
      <c r="L18" s="8">
        <f>IF('ETS Coverage'!$B22=1,'ETS Projections'!J$70*('Allowance Schedule'!L$10*('Carbon Leakage Risk'!$B18)+'Allowance Schedule'!L$11*(1-'Carbon Leakage Risk'!$B18)),IF('ETS Coverage'!$B22=2,'ETS Projections'!J$71,0))</f>
        <v>0.22499999999999998</v>
      </c>
      <c r="M18" s="8">
        <f>IF('ETS Coverage'!$B22=1,'ETS Projections'!K$70*('Allowance Schedule'!M$10*('Carbon Leakage Risk'!$B18)+'Allowance Schedule'!M$11*(1-'Carbon Leakage Risk'!$B18)),IF('ETS Coverage'!$B22=2,'ETS Projections'!K$71,0))</f>
        <v>0.48499999999999999</v>
      </c>
      <c r="N18" s="8">
        <f>IF('ETS Coverage'!$B22=1,'ETS Projections'!L$70*('Allowance Schedule'!N$10*('Carbon Leakage Risk'!$B18)+'Allowance Schedule'!N$11*(1-'Carbon Leakage Risk'!$B18)),IF('ETS Coverage'!$B22=2,'ETS Projections'!L$71,0))</f>
        <v>0.61</v>
      </c>
      <c r="O18" s="8">
        <f>IF('ETS Coverage'!$B22=1,'ETS Projections'!M$70*('Allowance Schedule'!O$10*('Carbon Leakage Risk'!$B18)+'Allowance Schedule'!O$11*(1-'Carbon Leakage Risk'!$B18)),IF('ETS Coverage'!$B22=2,'ETS Projections'!M$71,0))</f>
        <v>0.67554787893254264</v>
      </c>
      <c r="P18" s="8">
        <f>IF('ETS Coverage'!$B22=1,'ETS Projections'!N$70*('Allowance Schedule'!P$10*('Carbon Leakage Risk'!$B18)+'Allowance Schedule'!P$11*(1-'Carbon Leakage Risk'!$B18)),IF('ETS Coverage'!$B22=2,'ETS Projections'!N$71,0))</f>
        <v>0.70533329774742748</v>
      </c>
      <c r="Q18" s="8">
        <f>IF('ETS Coverage'!$B22=1,'ETS Projections'!O$70*('Allowance Schedule'!Q$10*('Carbon Leakage Risk'!$B18)+'Allowance Schedule'!Q$11*(1-'Carbon Leakage Risk'!$B18)),IF('ETS Coverage'!$B22=2,'ETS Projections'!O$71,0))</f>
        <v>0.76702920449344913</v>
      </c>
      <c r="R18" s="8">
        <f>IF('ETS Coverage'!$B22=1,'ETS Projections'!P$70*('Allowance Schedule'!R$10*('Carbon Leakage Risk'!$B18)+'Allowance Schedule'!R$11*(1-'Carbon Leakage Risk'!$B18)),IF('ETS Coverage'!$B22=2,'ETS Projections'!P$71,0))</f>
        <v>0.71887152156448098</v>
      </c>
      <c r="S18" s="8">
        <f>IF('ETS Coverage'!$B22=1,'ETS Projections'!Q$70*('Allowance Schedule'!S$10*('Carbon Leakage Risk'!$B18)+'Allowance Schedule'!S$11*(1-'Carbon Leakage Risk'!$B18)),IF('ETS Coverage'!$B22=2,'ETS Projections'!Q$71,0))</f>
        <v>0.68980453195441105</v>
      </c>
      <c r="T18" s="8">
        <f>IF('ETS Coverage'!$B22=1,'ETS Projections'!R$70*('Allowance Schedule'!T$10*('Carbon Leakage Risk'!$B18)+'Allowance Schedule'!T$11*(1-'Carbon Leakage Risk'!$B18)),IF('ETS Coverage'!$B22=2,'ETS Projections'!R$71,0))</f>
        <v>0.66563926421639297</v>
      </c>
      <c r="U18" s="8">
        <f>IF('ETS Coverage'!$B22=1,'ETS Projections'!S$70*('Allowance Schedule'!U$10*('Carbon Leakage Risk'!$B18)+'Allowance Schedule'!U$11*(1-'Carbon Leakage Risk'!$B18)),IF('ETS Coverage'!$B22=2,'ETS Projections'!S$71,0))</f>
        <v>0.64618847711678717</v>
      </c>
      <c r="V18" s="8">
        <f>IF('ETS Coverage'!$B22=1,'ETS Projections'!T$70*('Allowance Schedule'!V$10*('Carbon Leakage Risk'!$B18)+'Allowance Schedule'!V$11*(1-'Carbon Leakage Risk'!$B18)),IF('ETS Coverage'!$B22=2,'ETS Projections'!T$71,0))</f>
        <v>0.6304675233748841</v>
      </c>
      <c r="W18" s="8">
        <f>IF('ETS Coverage'!$B22=1,'ETS Projections'!U$70*('Allowance Schedule'!W$10*('Carbon Leakage Risk'!$B18)+'Allowance Schedule'!W$11*(1-'Carbon Leakage Risk'!$B18)),IF('ETS Coverage'!$B22=2,'ETS Projections'!U$71,0))</f>
        <v>0.61775493845911467</v>
      </c>
      <c r="X18" s="8">
        <f>IF('ETS Coverage'!$B22=1,'ETS Projections'!V$70*('Allowance Schedule'!X$10*('Carbon Leakage Risk'!$B18)+'Allowance Schedule'!X$11*(1-'Carbon Leakage Risk'!$B18)),IF('ETS Coverage'!$B22=2,'ETS Projections'!V$71,0))</f>
        <v>0.62308739476792896</v>
      </c>
      <c r="Y18" s="8">
        <f>IF('ETS Coverage'!$B22=1,'ETS Projections'!W$70*('Allowance Schedule'!Y$10*('Carbon Leakage Risk'!$B18)+'Allowance Schedule'!Y$11*(1-'Carbon Leakage Risk'!$B18)),IF('ETS Coverage'!$B22=2,'ETS Projections'!W$71,0))</f>
        <v>0.62891664700627326</v>
      </c>
      <c r="Z18" s="8">
        <f>IF('ETS Coverage'!$B22=1,'ETS Projections'!X$70*('Allowance Schedule'!Z$10*('Carbon Leakage Risk'!$B18)+'Allowance Schedule'!Z$11*(1-'Carbon Leakage Risk'!$B18)),IF('ETS Coverage'!$B22=2,'ETS Projections'!X$71,0))</f>
        <v>0.63521305905982683</v>
      </c>
      <c r="AA18" s="8">
        <f>IF('ETS Coverage'!$B22=1,'ETS Projections'!Y$70*('Allowance Schedule'!AA$10*('Carbon Leakage Risk'!$B18)+'Allowance Schedule'!AA$11*(1-'Carbon Leakage Risk'!$B18)),IF('ETS Coverage'!$B22=2,'ETS Projections'!Y$71,0))</f>
        <v>0.641951661578396</v>
      </c>
      <c r="AB18" s="8">
        <f>IF('ETS Coverage'!$B22=1,'ETS Projections'!Z$70*('Allowance Schedule'!AB$10*('Carbon Leakage Risk'!$B18)+'Allowance Schedule'!AB$11*(1-'Carbon Leakage Risk'!$B18)),IF('ETS Coverage'!$B22=2,'ETS Projections'!Z$71,0))</f>
        <v>0.64991874023548524</v>
      </c>
      <c r="AC18" s="8">
        <f>IF('ETS Coverage'!$B22=1,'ETS Projections'!AA$70*('Allowance Schedule'!AC$10*('Carbon Leakage Risk'!$B18)+'Allowance Schedule'!AC$11*(1-'Carbon Leakage Risk'!$B18)),IF('ETS Coverage'!$B22=2,'ETS Projections'!AA$71,0))</f>
        <v>0.6719213131081081</v>
      </c>
      <c r="AD18" s="8">
        <f>IF('ETS Coverage'!$B22=1,'ETS Projections'!AB$70*('Allowance Schedule'!AD$10*('Carbon Leakage Risk'!$B18)+'Allowance Schedule'!AD$11*(1-'Carbon Leakage Risk'!$B18)),IF('ETS Coverage'!$B22=2,'ETS Projections'!AB$71,0))</f>
        <v>0.69434436309455783</v>
      </c>
      <c r="AE18" s="8">
        <f>IF('ETS Coverage'!$B22=1,'ETS Projections'!AC$70*('Allowance Schedule'!AE$10*('Carbon Leakage Risk'!$B18)+'Allowance Schedule'!AE$11*(1-'Carbon Leakage Risk'!$B18)),IF('ETS Coverage'!$B22=2,'ETS Projections'!AC$71,0))</f>
        <v>0.71719848448643142</v>
      </c>
      <c r="AF18" s="8">
        <f>IF('ETS Coverage'!$B22=1,'ETS Projections'!AD$70*('Allowance Schedule'!AF$10*('Carbon Leakage Risk'!$B18)+'Allowance Schedule'!AF$11*(1-'Carbon Leakage Risk'!$B18)),IF('ETS Coverage'!$B22=2,'ETS Projections'!AD$71,0))</f>
        <v>0.74049442492889994</v>
      </c>
      <c r="AG18" s="8">
        <f>IF('ETS Coverage'!$B22=1,'ETS Projections'!AE$70*('Allowance Schedule'!AG$10*('Carbon Leakage Risk'!$B18)+'Allowance Schedule'!AG$11*(1-'Carbon Leakage Risk'!$B18)),IF('ETS Coverage'!$B22=2,'ETS Projections'!AE$71,0))</f>
        <v>0.76424309180226624</v>
      </c>
    </row>
    <row r="19" spans="2:33" x14ac:dyDescent="0.35">
      <c r="B19" t="s">
        <v>16</v>
      </c>
      <c r="C19">
        <v>0</v>
      </c>
      <c r="D19">
        <v>0</v>
      </c>
      <c r="E19" s="8">
        <f>IF('ETS Coverage'!$B23=1,'ETS Projections'!C$70*('Allowance Schedule'!E$10*('Carbon Leakage Risk'!$B19)+'Allowance Schedule'!E$11*(1-'Carbon Leakage Risk'!$B19)),IF('ETS Coverage'!$B23=2,'ETS Projections'!C$71,0))</f>
        <v>0</v>
      </c>
      <c r="F19" s="8">
        <f>IF('ETS Coverage'!$B23=1,'ETS Projections'!D$70*('Allowance Schedule'!F$10*('Carbon Leakage Risk'!$B19)+'Allowance Schedule'!F$11*(1-'Carbon Leakage Risk'!$B19)),IF('ETS Coverage'!$B23=2,'ETS Projections'!D$71,0))</f>
        <v>0</v>
      </c>
      <c r="G19" s="8">
        <f>IF('ETS Coverage'!$B23=1,'ETS Projections'!E$70*('Allowance Schedule'!G$10*('Carbon Leakage Risk'!$B19)+'Allowance Schedule'!G$11*(1-'Carbon Leakage Risk'!$B19)),IF('ETS Coverage'!$B23=2,'ETS Projections'!E$71,0))</f>
        <v>0</v>
      </c>
      <c r="H19" s="8">
        <f>IF('ETS Coverage'!$B23=1,'ETS Projections'!F$70*('Allowance Schedule'!H$10*('Carbon Leakage Risk'!$B19)+'Allowance Schedule'!H$11*(1-'Carbon Leakage Risk'!$B19)),IF('ETS Coverage'!$B23=2,'ETS Projections'!F$71,0))</f>
        <v>0</v>
      </c>
      <c r="I19" s="8">
        <f>IF('ETS Coverage'!$B23=1,'ETS Projections'!G$70*('Allowance Schedule'!I$10*('Carbon Leakage Risk'!$B19)+'Allowance Schedule'!I$11*(1-'Carbon Leakage Risk'!$B19)),IF('ETS Coverage'!$B23=2,'ETS Projections'!G$71,0))</f>
        <v>0</v>
      </c>
      <c r="J19" s="8">
        <f>IF('ETS Coverage'!$B23=1,'ETS Projections'!H$70*('Allowance Schedule'!J$10*('Carbon Leakage Risk'!$B19)+'Allowance Schedule'!J$11*(1-'Carbon Leakage Risk'!$B19)),IF('ETS Coverage'!$B23=2,'ETS Projections'!H$71,0))</f>
        <v>0.45136590456397085</v>
      </c>
      <c r="K19" s="8">
        <f>IF('ETS Coverage'!$B23=1,'ETS Projections'!I$70*('Allowance Schedule'!K$10*('Carbon Leakage Risk'!$B19)+'Allowance Schedule'!K$11*(1-'Carbon Leakage Risk'!$B19)),IF('ETS Coverage'!$B23=2,'ETS Projections'!I$71,0))</f>
        <v>0.66393045842516363</v>
      </c>
      <c r="L19" s="8">
        <f>IF('ETS Coverage'!$B23=1,'ETS Projections'!J$70*('Allowance Schedule'!L$10*('Carbon Leakage Risk'!$B19)+'Allowance Schedule'!L$11*(1-'Carbon Leakage Risk'!$B19)),IF('ETS Coverage'!$B23=2,'ETS Projections'!J$71,0))</f>
        <v>0.77077996942773064</v>
      </c>
      <c r="M19" s="8">
        <f>IF('ETS Coverage'!$B23=1,'ETS Projections'!K$70*('Allowance Schedule'!M$10*('Carbon Leakage Risk'!$B19)+'Allowance Schedule'!M$11*(1-'Carbon Leakage Risk'!$B19)),IF('ETS Coverage'!$B23=2,'ETS Projections'!K$71,0))</f>
        <v>0.85792340111752319</v>
      </c>
      <c r="N19" s="8">
        <f>IF('ETS Coverage'!$B23=1,'ETS Projections'!L$70*('Allowance Schedule'!N$10*('Carbon Leakage Risk'!$B19)+'Allowance Schedule'!N$11*(1-'Carbon Leakage Risk'!$B19)),IF('ETS Coverage'!$B23=2,'ETS Projections'!L$71,0))</f>
        <v>0.95998088009684113</v>
      </c>
      <c r="O19" s="8">
        <f>IF('ETS Coverage'!$B23=1,'ETS Projections'!M$70*('Allowance Schedule'!O$10*('Carbon Leakage Risk'!$B19)+'Allowance Schedule'!O$11*(1-'Carbon Leakage Risk'!$B19)),IF('ETS Coverage'!$B23=2,'ETS Projections'!M$71,0))</f>
        <v>1</v>
      </c>
      <c r="P19" s="8">
        <f>IF('ETS Coverage'!$B23=1,'ETS Projections'!N$70*('Allowance Schedule'!P$10*('Carbon Leakage Risk'!$B19)+'Allowance Schedule'!P$11*(1-'Carbon Leakage Risk'!$B19)),IF('ETS Coverage'!$B23=2,'ETS Projections'!N$71,0))</f>
        <v>1</v>
      </c>
      <c r="Q19" s="8">
        <f>IF('ETS Coverage'!$B23=1,'ETS Projections'!O$70*('Allowance Schedule'!Q$10*('Carbon Leakage Risk'!$B19)+'Allowance Schedule'!Q$11*(1-'Carbon Leakage Risk'!$B19)),IF('ETS Coverage'!$B23=2,'ETS Projections'!O$71,0))</f>
        <v>1</v>
      </c>
      <c r="R19" s="8">
        <f>IF('ETS Coverage'!$B23=1,'ETS Projections'!P$70*('Allowance Schedule'!R$10*('Carbon Leakage Risk'!$B19)+'Allowance Schedule'!R$11*(1-'Carbon Leakage Risk'!$B19)),IF('ETS Coverage'!$B23=2,'ETS Projections'!P$71,0))</f>
        <v>1</v>
      </c>
      <c r="S19" s="8">
        <f>IF('ETS Coverage'!$B23=1,'ETS Projections'!Q$70*('Allowance Schedule'!S$10*('Carbon Leakage Risk'!$B19)+'Allowance Schedule'!S$11*(1-'Carbon Leakage Risk'!$B19)),IF('ETS Coverage'!$B23=2,'ETS Projections'!Q$71,0))</f>
        <v>1</v>
      </c>
      <c r="T19" s="8">
        <f>IF('ETS Coverage'!$B23=1,'ETS Projections'!R$70*('Allowance Schedule'!T$10*('Carbon Leakage Risk'!$B19)+'Allowance Schedule'!T$11*(1-'Carbon Leakage Risk'!$B19)),IF('ETS Coverage'!$B23=2,'ETS Projections'!R$71,0))</f>
        <v>1</v>
      </c>
      <c r="U19" s="8">
        <f>IF('ETS Coverage'!$B23=1,'ETS Projections'!S$70*('Allowance Schedule'!U$10*('Carbon Leakage Risk'!$B19)+'Allowance Schedule'!U$11*(1-'Carbon Leakage Risk'!$B19)),IF('ETS Coverage'!$B23=2,'ETS Projections'!S$71,0))</f>
        <v>1</v>
      </c>
      <c r="V19" s="8">
        <f>IF('ETS Coverage'!$B23=1,'ETS Projections'!T$70*('Allowance Schedule'!V$10*('Carbon Leakage Risk'!$B19)+'Allowance Schedule'!V$11*(1-'Carbon Leakage Risk'!$B19)),IF('ETS Coverage'!$B23=2,'ETS Projections'!T$71,0))</f>
        <v>1</v>
      </c>
      <c r="W19" s="8">
        <f>IF('ETS Coverage'!$B23=1,'ETS Projections'!U$70*('Allowance Schedule'!W$10*('Carbon Leakage Risk'!$B19)+'Allowance Schedule'!W$11*(1-'Carbon Leakage Risk'!$B19)),IF('ETS Coverage'!$B23=2,'ETS Projections'!U$71,0))</f>
        <v>1</v>
      </c>
      <c r="X19" s="8">
        <f>IF('ETS Coverage'!$B23=1,'ETS Projections'!V$70*('Allowance Schedule'!X$10*('Carbon Leakage Risk'!$B19)+'Allowance Schedule'!X$11*(1-'Carbon Leakage Risk'!$B19)),IF('ETS Coverage'!$B23=2,'ETS Projections'!V$71,0))</f>
        <v>1</v>
      </c>
      <c r="Y19" s="8">
        <f>IF('ETS Coverage'!$B23=1,'ETS Projections'!W$70*('Allowance Schedule'!Y$10*('Carbon Leakage Risk'!$B19)+'Allowance Schedule'!Y$11*(1-'Carbon Leakage Risk'!$B19)),IF('ETS Coverage'!$B23=2,'ETS Projections'!W$71,0))</f>
        <v>1</v>
      </c>
      <c r="Z19" s="8">
        <f>IF('ETS Coverage'!$B23=1,'ETS Projections'!X$70*('Allowance Schedule'!Z$10*('Carbon Leakage Risk'!$B19)+'Allowance Schedule'!Z$11*(1-'Carbon Leakage Risk'!$B19)),IF('ETS Coverage'!$B23=2,'ETS Projections'!X$71,0))</f>
        <v>1</v>
      </c>
      <c r="AA19" s="8">
        <f>IF('ETS Coverage'!$B23=1,'ETS Projections'!Y$70*('Allowance Schedule'!AA$10*('Carbon Leakage Risk'!$B19)+'Allowance Schedule'!AA$11*(1-'Carbon Leakage Risk'!$B19)),IF('ETS Coverage'!$B23=2,'ETS Projections'!Y$71,0))</f>
        <v>1</v>
      </c>
      <c r="AB19" s="8">
        <f>IF('ETS Coverage'!$B23=1,'ETS Projections'!Z$70*('Allowance Schedule'!AB$10*('Carbon Leakage Risk'!$B19)+'Allowance Schedule'!AB$11*(1-'Carbon Leakage Risk'!$B19)),IF('ETS Coverage'!$B23=2,'ETS Projections'!Z$71,0))</f>
        <v>1</v>
      </c>
      <c r="AC19" s="8">
        <f>IF('ETS Coverage'!$B23=1,'ETS Projections'!AA$70*('Allowance Schedule'!AC$10*('Carbon Leakage Risk'!$B19)+'Allowance Schedule'!AC$11*(1-'Carbon Leakage Risk'!$B19)),IF('ETS Coverage'!$B23=2,'ETS Projections'!AA$71,0))</f>
        <v>1</v>
      </c>
      <c r="AD19" s="8">
        <f>IF('ETS Coverage'!$B23=1,'ETS Projections'!AB$70*('Allowance Schedule'!AD$10*('Carbon Leakage Risk'!$B19)+'Allowance Schedule'!AD$11*(1-'Carbon Leakage Risk'!$B19)),IF('ETS Coverage'!$B23=2,'ETS Projections'!AB$71,0))</f>
        <v>1</v>
      </c>
      <c r="AE19" s="8">
        <f>IF('ETS Coverage'!$B23=1,'ETS Projections'!AC$70*('Allowance Schedule'!AE$10*('Carbon Leakage Risk'!$B19)+'Allowance Schedule'!AE$11*(1-'Carbon Leakage Risk'!$B19)),IF('ETS Coverage'!$B23=2,'ETS Projections'!AC$71,0))</f>
        <v>1</v>
      </c>
      <c r="AF19" s="8">
        <f>IF('ETS Coverage'!$B23=1,'ETS Projections'!AD$70*('Allowance Schedule'!AF$10*('Carbon Leakage Risk'!$B19)+'Allowance Schedule'!AF$11*(1-'Carbon Leakage Risk'!$B19)),IF('ETS Coverage'!$B23=2,'ETS Projections'!AD$71,0))</f>
        <v>1</v>
      </c>
      <c r="AG19" s="8">
        <f>IF('ETS Coverage'!$B23=1,'ETS Projections'!AE$70*('Allowance Schedule'!AG$10*('Carbon Leakage Risk'!$B19)+'Allowance Schedule'!AG$11*(1-'Carbon Leakage Risk'!$B19)),IF('ETS Coverage'!$B23=2,'ETS Projections'!AE$71,0))</f>
        <v>1</v>
      </c>
    </row>
    <row r="20" spans="2:33" x14ac:dyDescent="0.35">
      <c r="B20" t="s">
        <v>17</v>
      </c>
      <c r="C20">
        <v>0</v>
      </c>
      <c r="D20">
        <v>0</v>
      </c>
      <c r="E20" s="8">
        <f>IF('ETS Coverage'!$B24=1,'ETS Projections'!C$70*('Allowance Schedule'!E$10*('Carbon Leakage Risk'!$B20)+'Allowance Schedule'!E$11*(1-'Carbon Leakage Risk'!$B20)),IF('ETS Coverage'!$B24=2,'ETS Projections'!C$71,0))</f>
        <v>0</v>
      </c>
      <c r="F20" s="8">
        <f>IF('ETS Coverage'!$B24=1,'ETS Projections'!D$70*('Allowance Schedule'!F$10*('Carbon Leakage Risk'!$B20)+'Allowance Schedule'!F$11*(1-'Carbon Leakage Risk'!$B20)),IF('ETS Coverage'!$B24=2,'ETS Projections'!D$71,0))</f>
        <v>0</v>
      </c>
      <c r="G20" s="8">
        <f>IF('ETS Coverage'!$B24=1,'ETS Projections'!E$70*('Allowance Schedule'!G$10*('Carbon Leakage Risk'!$B20)+'Allowance Schedule'!G$11*(1-'Carbon Leakage Risk'!$B20)),IF('ETS Coverage'!$B24=2,'ETS Projections'!E$71,0))</f>
        <v>0</v>
      </c>
      <c r="H20" s="8">
        <f>IF('ETS Coverage'!$B24=1,'ETS Projections'!F$70*('Allowance Schedule'!H$10*('Carbon Leakage Risk'!$B20)+'Allowance Schedule'!H$11*(1-'Carbon Leakage Risk'!$B20)),IF('ETS Coverage'!$B24=2,'ETS Projections'!F$71,0))</f>
        <v>0</v>
      </c>
      <c r="I20" s="8">
        <f>IF('ETS Coverage'!$B24=1,'ETS Projections'!G$70*('Allowance Schedule'!I$10*('Carbon Leakage Risk'!$B20)+'Allowance Schedule'!I$11*(1-'Carbon Leakage Risk'!$B20)),IF('ETS Coverage'!$B24=2,'ETS Projections'!G$71,0))</f>
        <v>0</v>
      </c>
      <c r="J20" s="8">
        <f>IF('ETS Coverage'!$B24=1,'ETS Projections'!H$70*('Allowance Schedule'!J$10*('Carbon Leakage Risk'!$B20)+'Allowance Schedule'!J$11*(1-'Carbon Leakage Risk'!$B20)),IF('ETS Coverage'!$B24=2,'ETS Projections'!H$71,0))</f>
        <v>0.45136590456397085</v>
      </c>
      <c r="K20" s="8">
        <f>IF('ETS Coverage'!$B24=1,'ETS Projections'!I$70*('Allowance Schedule'!K$10*('Carbon Leakage Risk'!$B20)+'Allowance Schedule'!K$11*(1-'Carbon Leakage Risk'!$B20)),IF('ETS Coverage'!$B24=2,'ETS Projections'!I$71,0))</f>
        <v>0.66393045842516363</v>
      </c>
      <c r="L20" s="8">
        <f>IF('ETS Coverage'!$B24=1,'ETS Projections'!J$70*('Allowance Schedule'!L$10*('Carbon Leakage Risk'!$B20)+'Allowance Schedule'!L$11*(1-'Carbon Leakage Risk'!$B20)),IF('ETS Coverage'!$B24=2,'ETS Projections'!J$71,0))</f>
        <v>0.77077996942773064</v>
      </c>
      <c r="M20" s="8">
        <f>IF('ETS Coverage'!$B24=1,'ETS Projections'!K$70*('Allowance Schedule'!M$10*('Carbon Leakage Risk'!$B20)+'Allowance Schedule'!M$11*(1-'Carbon Leakage Risk'!$B20)),IF('ETS Coverage'!$B24=2,'ETS Projections'!K$71,0))</f>
        <v>0.85792340111752319</v>
      </c>
      <c r="N20" s="8">
        <f>IF('ETS Coverage'!$B24=1,'ETS Projections'!L$70*('Allowance Schedule'!N$10*('Carbon Leakage Risk'!$B20)+'Allowance Schedule'!N$11*(1-'Carbon Leakage Risk'!$B20)),IF('ETS Coverage'!$B24=2,'ETS Projections'!L$71,0))</f>
        <v>0.95998088009684113</v>
      </c>
      <c r="O20" s="8">
        <f>IF('ETS Coverage'!$B24=1,'ETS Projections'!M$70*('Allowance Schedule'!O$10*('Carbon Leakage Risk'!$B20)+'Allowance Schedule'!O$11*(1-'Carbon Leakage Risk'!$B20)),IF('ETS Coverage'!$B24=2,'ETS Projections'!M$71,0))</f>
        <v>1</v>
      </c>
      <c r="P20" s="8">
        <f>IF('ETS Coverage'!$B24=1,'ETS Projections'!N$70*('Allowance Schedule'!P$10*('Carbon Leakage Risk'!$B20)+'Allowance Schedule'!P$11*(1-'Carbon Leakage Risk'!$B20)),IF('ETS Coverage'!$B24=2,'ETS Projections'!N$71,0))</f>
        <v>1</v>
      </c>
      <c r="Q20" s="8">
        <f>IF('ETS Coverage'!$B24=1,'ETS Projections'!O$70*('Allowance Schedule'!Q$10*('Carbon Leakage Risk'!$B20)+'Allowance Schedule'!Q$11*(1-'Carbon Leakage Risk'!$B20)),IF('ETS Coverage'!$B24=2,'ETS Projections'!O$71,0))</f>
        <v>1</v>
      </c>
      <c r="R20" s="8">
        <f>IF('ETS Coverage'!$B24=1,'ETS Projections'!P$70*('Allowance Schedule'!R$10*('Carbon Leakage Risk'!$B20)+'Allowance Schedule'!R$11*(1-'Carbon Leakage Risk'!$B20)),IF('ETS Coverage'!$B24=2,'ETS Projections'!P$71,0))</f>
        <v>1</v>
      </c>
      <c r="S20" s="8">
        <f>IF('ETS Coverage'!$B24=1,'ETS Projections'!Q$70*('Allowance Schedule'!S$10*('Carbon Leakage Risk'!$B20)+'Allowance Schedule'!S$11*(1-'Carbon Leakage Risk'!$B20)),IF('ETS Coverage'!$B24=2,'ETS Projections'!Q$71,0))</f>
        <v>1</v>
      </c>
      <c r="T20" s="8">
        <f>IF('ETS Coverage'!$B24=1,'ETS Projections'!R$70*('Allowance Schedule'!T$10*('Carbon Leakage Risk'!$B20)+'Allowance Schedule'!T$11*(1-'Carbon Leakage Risk'!$B20)),IF('ETS Coverage'!$B24=2,'ETS Projections'!R$71,0))</f>
        <v>1</v>
      </c>
      <c r="U20" s="8">
        <f>IF('ETS Coverage'!$B24=1,'ETS Projections'!S$70*('Allowance Schedule'!U$10*('Carbon Leakage Risk'!$B20)+'Allowance Schedule'!U$11*(1-'Carbon Leakage Risk'!$B20)),IF('ETS Coverage'!$B24=2,'ETS Projections'!S$71,0))</f>
        <v>1</v>
      </c>
      <c r="V20" s="8">
        <f>IF('ETS Coverage'!$B24=1,'ETS Projections'!T$70*('Allowance Schedule'!V$10*('Carbon Leakage Risk'!$B20)+'Allowance Schedule'!V$11*(1-'Carbon Leakage Risk'!$B20)),IF('ETS Coverage'!$B24=2,'ETS Projections'!T$71,0))</f>
        <v>1</v>
      </c>
      <c r="W20" s="8">
        <f>IF('ETS Coverage'!$B24=1,'ETS Projections'!U$70*('Allowance Schedule'!W$10*('Carbon Leakage Risk'!$B20)+'Allowance Schedule'!W$11*(1-'Carbon Leakage Risk'!$B20)),IF('ETS Coverage'!$B24=2,'ETS Projections'!U$71,0))</f>
        <v>1</v>
      </c>
      <c r="X20" s="8">
        <f>IF('ETS Coverage'!$B24=1,'ETS Projections'!V$70*('Allowance Schedule'!X$10*('Carbon Leakage Risk'!$B20)+'Allowance Schedule'!X$11*(1-'Carbon Leakage Risk'!$B20)),IF('ETS Coverage'!$B24=2,'ETS Projections'!V$71,0))</f>
        <v>1</v>
      </c>
      <c r="Y20" s="8">
        <f>IF('ETS Coverage'!$B24=1,'ETS Projections'!W$70*('Allowance Schedule'!Y$10*('Carbon Leakage Risk'!$B20)+'Allowance Schedule'!Y$11*(1-'Carbon Leakage Risk'!$B20)),IF('ETS Coverage'!$B24=2,'ETS Projections'!W$71,0))</f>
        <v>1</v>
      </c>
      <c r="Z20" s="8">
        <f>IF('ETS Coverage'!$B24=1,'ETS Projections'!X$70*('Allowance Schedule'!Z$10*('Carbon Leakage Risk'!$B20)+'Allowance Schedule'!Z$11*(1-'Carbon Leakage Risk'!$B20)),IF('ETS Coverage'!$B24=2,'ETS Projections'!X$71,0))</f>
        <v>1</v>
      </c>
      <c r="AA20" s="8">
        <f>IF('ETS Coverage'!$B24=1,'ETS Projections'!Y$70*('Allowance Schedule'!AA$10*('Carbon Leakage Risk'!$B20)+'Allowance Schedule'!AA$11*(1-'Carbon Leakage Risk'!$B20)),IF('ETS Coverage'!$B24=2,'ETS Projections'!Y$71,0))</f>
        <v>1</v>
      </c>
      <c r="AB20" s="8">
        <f>IF('ETS Coverage'!$B24=1,'ETS Projections'!Z$70*('Allowance Schedule'!AB$10*('Carbon Leakage Risk'!$B20)+'Allowance Schedule'!AB$11*(1-'Carbon Leakage Risk'!$B20)),IF('ETS Coverage'!$B24=2,'ETS Projections'!Z$71,0))</f>
        <v>1</v>
      </c>
      <c r="AC20" s="8">
        <f>IF('ETS Coverage'!$B24=1,'ETS Projections'!AA$70*('Allowance Schedule'!AC$10*('Carbon Leakage Risk'!$B20)+'Allowance Schedule'!AC$11*(1-'Carbon Leakage Risk'!$B20)),IF('ETS Coverage'!$B24=2,'ETS Projections'!AA$71,0))</f>
        <v>1</v>
      </c>
      <c r="AD20" s="8">
        <f>IF('ETS Coverage'!$B24=1,'ETS Projections'!AB$70*('Allowance Schedule'!AD$10*('Carbon Leakage Risk'!$B20)+'Allowance Schedule'!AD$11*(1-'Carbon Leakage Risk'!$B20)),IF('ETS Coverage'!$B24=2,'ETS Projections'!AB$71,0))</f>
        <v>1</v>
      </c>
      <c r="AE20" s="8">
        <f>IF('ETS Coverage'!$B24=1,'ETS Projections'!AC$70*('Allowance Schedule'!AE$10*('Carbon Leakage Risk'!$B20)+'Allowance Schedule'!AE$11*(1-'Carbon Leakage Risk'!$B20)),IF('ETS Coverage'!$B24=2,'ETS Projections'!AC$71,0))</f>
        <v>1</v>
      </c>
      <c r="AF20" s="8">
        <f>IF('ETS Coverage'!$B24=1,'ETS Projections'!AD$70*('Allowance Schedule'!AF$10*('Carbon Leakage Risk'!$B20)+'Allowance Schedule'!AF$11*(1-'Carbon Leakage Risk'!$B20)),IF('ETS Coverage'!$B24=2,'ETS Projections'!AD$71,0))</f>
        <v>1</v>
      </c>
      <c r="AG20" s="8">
        <f>IF('ETS Coverage'!$B24=1,'ETS Projections'!AE$70*('Allowance Schedule'!AG$10*('Carbon Leakage Risk'!$B20)+'Allowance Schedule'!AG$11*(1-'Carbon Leakage Risk'!$B20)),IF('ETS Coverage'!$B24=2,'ETS Projections'!AE$71,0))</f>
        <v>1</v>
      </c>
    </row>
    <row r="21" spans="2:33" x14ac:dyDescent="0.35">
      <c r="B21" t="s">
        <v>18</v>
      </c>
      <c r="C21">
        <v>0</v>
      </c>
      <c r="D21">
        <v>0</v>
      </c>
      <c r="E21" s="8">
        <f>IF('ETS Coverage'!$B25=1,'ETS Projections'!C$70*('Allowance Schedule'!E$10*('Carbon Leakage Risk'!$B21)+'Allowance Schedule'!E$11*(1-'Carbon Leakage Risk'!$B21)),IF('ETS Coverage'!$B25=2,'ETS Projections'!C$71,0))</f>
        <v>0</v>
      </c>
      <c r="F21" s="8">
        <f>IF('ETS Coverage'!$B25=1,'ETS Projections'!D$70*('Allowance Schedule'!F$10*('Carbon Leakage Risk'!$B21)+'Allowance Schedule'!F$11*(1-'Carbon Leakage Risk'!$B21)),IF('ETS Coverage'!$B25=2,'ETS Projections'!D$71,0))</f>
        <v>0</v>
      </c>
      <c r="G21" s="8">
        <f>IF('ETS Coverage'!$B25=1,'ETS Projections'!E$70*('Allowance Schedule'!G$10*('Carbon Leakage Risk'!$B21)+'Allowance Schedule'!G$11*(1-'Carbon Leakage Risk'!$B21)),IF('ETS Coverage'!$B25=2,'ETS Projections'!E$71,0))</f>
        <v>0</v>
      </c>
      <c r="H21" s="8">
        <f>IF('ETS Coverage'!$B25=1,'ETS Projections'!F$70*('Allowance Schedule'!H$10*('Carbon Leakage Risk'!$B21)+'Allowance Schedule'!H$11*(1-'Carbon Leakage Risk'!$B21)),IF('ETS Coverage'!$B25=2,'ETS Projections'!F$71,0))</f>
        <v>0</v>
      </c>
      <c r="I21" s="8">
        <f>IF('ETS Coverage'!$B25=1,'ETS Projections'!G$70*('Allowance Schedule'!I$10*('Carbon Leakage Risk'!$B21)+'Allowance Schedule'!I$11*(1-'Carbon Leakage Risk'!$B21)),IF('ETS Coverage'!$B25=2,'ETS Projections'!G$71,0))</f>
        <v>0</v>
      </c>
      <c r="J21" s="8">
        <f>IF('ETS Coverage'!$B25=1,'ETS Projections'!H$70*('Allowance Schedule'!J$10*('Carbon Leakage Risk'!$B21)+'Allowance Schedule'!J$11*(1-'Carbon Leakage Risk'!$B21)),IF('ETS Coverage'!$B25=2,'ETS Projections'!H$71,0))</f>
        <v>0.45136590456397085</v>
      </c>
      <c r="K21" s="8">
        <f>IF('ETS Coverage'!$B25=1,'ETS Projections'!I$70*('Allowance Schedule'!K$10*('Carbon Leakage Risk'!$B21)+'Allowance Schedule'!K$11*(1-'Carbon Leakage Risk'!$B21)),IF('ETS Coverage'!$B25=2,'ETS Projections'!I$71,0))</f>
        <v>0.66393045842516363</v>
      </c>
      <c r="L21" s="8">
        <f>IF('ETS Coverage'!$B25=1,'ETS Projections'!J$70*('Allowance Schedule'!L$10*('Carbon Leakage Risk'!$B21)+'Allowance Schedule'!L$11*(1-'Carbon Leakage Risk'!$B21)),IF('ETS Coverage'!$B25=2,'ETS Projections'!J$71,0))</f>
        <v>0.77077996942773064</v>
      </c>
      <c r="M21" s="8">
        <f>IF('ETS Coverage'!$B25=1,'ETS Projections'!K$70*('Allowance Schedule'!M$10*('Carbon Leakage Risk'!$B21)+'Allowance Schedule'!M$11*(1-'Carbon Leakage Risk'!$B21)),IF('ETS Coverage'!$B25=2,'ETS Projections'!K$71,0))</f>
        <v>0.85792340111752319</v>
      </c>
      <c r="N21" s="8">
        <f>IF('ETS Coverage'!$B25=1,'ETS Projections'!L$70*('Allowance Schedule'!N$10*('Carbon Leakage Risk'!$B21)+'Allowance Schedule'!N$11*(1-'Carbon Leakage Risk'!$B21)),IF('ETS Coverage'!$B25=2,'ETS Projections'!L$71,0))</f>
        <v>0.95998088009684113</v>
      </c>
      <c r="O21" s="8">
        <f>IF('ETS Coverage'!$B25=1,'ETS Projections'!M$70*('Allowance Schedule'!O$10*('Carbon Leakage Risk'!$B21)+'Allowance Schedule'!O$11*(1-'Carbon Leakage Risk'!$B21)),IF('ETS Coverage'!$B25=2,'ETS Projections'!M$71,0))</f>
        <v>1</v>
      </c>
      <c r="P21" s="8">
        <f>IF('ETS Coverage'!$B25=1,'ETS Projections'!N$70*('Allowance Schedule'!P$10*('Carbon Leakage Risk'!$B21)+'Allowance Schedule'!P$11*(1-'Carbon Leakage Risk'!$B21)),IF('ETS Coverage'!$B25=2,'ETS Projections'!N$71,0))</f>
        <v>1</v>
      </c>
      <c r="Q21" s="8">
        <f>IF('ETS Coverage'!$B25=1,'ETS Projections'!O$70*('Allowance Schedule'!Q$10*('Carbon Leakage Risk'!$B21)+'Allowance Schedule'!Q$11*(1-'Carbon Leakage Risk'!$B21)),IF('ETS Coverage'!$B25=2,'ETS Projections'!O$71,0))</f>
        <v>1</v>
      </c>
      <c r="R21" s="8">
        <f>IF('ETS Coverage'!$B25=1,'ETS Projections'!P$70*('Allowance Schedule'!R$10*('Carbon Leakage Risk'!$B21)+'Allowance Schedule'!R$11*(1-'Carbon Leakage Risk'!$B21)),IF('ETS Coverage'!$B25=2,'ETS Projections'!P$71,0))</f>
        <v>1</v>
      </c>
      <c r="S21" s="8">
        <f>IF('ETS Coverage'!$B25=1,'ETS Projections'!Q$70*('Allowance Schedule'!S$10*('Carbon Leakage Risk'!$B21)+'Allowance Schedule'!S$11*(1-'Carbon Leakage Risk'!$B21)),IF('ETS Coverage'!$B25=2,'ETS Projections'!Q$71,0))</f>
        <v>1</v>
      </c>
      <c r="T21" s="8">
        <f>IF('ETS Coverage'!$B25=1,'ETS Projections'!R$70*('Allowance Schedule'!T$10*('Carbon Leakage Risk'!$B21)+'Allowance Schedule'!T$11*(1-'Carbon Leakage Risk'!$B21)),IF('ETS Coverage'!$B25=2,'ETS Projections'!R$71,0))</f>
        <v>1</v>
      </c>
      <c r="U21" s="8">
        <f>IF('ETS Coverage'!$B25=1,'ETS Projections'!S$70*('Allowance Schedule'!U$10*('Carbon Leakage Risk'!$B21)+'Allowance Schedule'!U$11*(1-'Carbon Leakage Risk'!$B21)),IF('ETS Coverage'!$B25=2,'ETS Projections'!S$71,0))</f>
        <v>1</v>
      </c>
      <c r="V21" s="8">
        <f>IF('ETS Coverage'!$B25=1,'ETS Projections'!T$70*('Allowance Schedule'!V$10*('Carbon Leakage Risk'!$B21)+'Allowance Schedule'!V$11*(1-'Carbon Leakage Risk'!$B21)),IF('ETS Coverage'!$B25=2,'ETS Projections'!T$71,0))</f>
        <v>1</v>
      </c>
      <c r="W21" s="8">
        <f>IF('ETS Coverage'!$B25=1,'ETS Projections'!U$70*('Allowance Schedule'!W$10*('Carbon Leakage Risk'!$B21)+'Allowance Schedule'!W$11*(1-'Carbon Leakage Risk'!$B21)),IF('ETS Coverage'!$B25=2,'ETS Projections'!U$71,0))</f>
        <v>1</v>
      </c>
      <c r="X21" s="8">
        <f>IF('ETS Coverage'!$B25=1,'ETS Projections'!V$70*('Allowance Schedule'!X$10*('Carbon Leakage Risk'!$B21)+'Allowance Schedule'!X$11*(1-'Carbon Leakage Risk'!$B21)),IF('ETS Coverage'!$B25=2,'ETS Projections'!V$71,0))</f>
        <v>1</v>
      </c>
      <c r="Y21" s="8">
        <f>IF('ETS Coverage'!$B25=1,'ETS Projections'!W$70*('Allowance Schedule'!Y$10*('Carbon Leakage Risk'!$B21)+'Allowance Schedule'!Y$11*(1-'Carbon Leakage Risk'!$B21)),IF('ETS Coverage'!$B25=2,'ETS Projections'!W$71,0))</f>
        <v>1</v>
      </c>
      <c r="Z21" s="8">
        <f>IF('ETS Coverage'!$B25=1,'ETS Projections'!X$70*('Allowance Schedule'!Z$10*('Carbon Leakage Risk'!$B21)+'Allowance Schedule'!Z$11*(1-'Carbon Leakage Risk'!$B21)),IF('ETS Coverage'!$B25=2,'ETS Projections'!X$71,0))</f>
        <v>1</v>
      </c>
      <c r="AA21" s="8">
        <f>IF('ETS Coverage'!$B25=1,'ETS Projections'!Y$70*('Allowance Schedule'!AA$10*('Carbon Leakage Risk'!$B21)+'Allowance Schedule'!AA$11*(1-'Carbon Leakage Risk'!$B21)),IF('ETS Coverage'!$B25=2,'ETS Projections'!Y$71,0))</f>
        <v>1</v>
      </c>
      <c r="AB21" s="8">
        <f>IF('ETS Coverage'!$B25=1,'ETS Projections'!Z$70*('Allowance Schedule'!AB$10*('Carbon Leakage Risk'!$B21)+'Allowance Schedule'!AB$11*(1-'Carbon Leakage Risk'!$B21)),IF('ETS Coverage'!$B25=2,'ETS Projections'!Z$71,0))</f>
        <v>1</v>
      </c>
      <c r="AC21" s="8">
        <f>IF('ETS Coverage'!$B25=1,'ETS Projections'!AA$70*('Allowance Schedule'!AC$10*('Carbon Leakage Risk'!$B21)+'Allowance Schedule'!AC$11*(1-'Carbon Leakage Risk'!$B21)),IF('ETS Coverage'!$B25=2,'ETS Projections'!AA$71,0))</f>
        <v>1</v>
      </c>
      <c r="AD21" s="8">
        <f>IF('ETS Coverage'!$B25=1,'ETS Projections'!AB$70*('Allowance Schedule'!AD$10*('Carbon Leakage Risk'!$B21)+'Allowance Schedule'!AD$11*(1-'Carbon Leakage Risk'!$B21)),IF('ETS Coverage'!$B25=2,'ETS Projections'!AB$71,0))</f>
        <v>1</v>
      </c>
      <c r="AE21" s="8">
        <f>IF('ETS Coverage'!$B25=1,'ETS Projections'!AC$70*('Allowance Schedule'!AE$10*('Carbon Leakage Risk'!$B21)+'Allowance Schedule'!AE$11*(1-'Carbon Leakage Risk'!$B21)),IF('ETS Coverage'!$B25=2,'ETS Projections'!AC$71,0))</f>
        <v>1</v>
      </c>
      <c r="AF21" s="8">
        <f>IF('ETS Coverage'!$B25=1,'ETS Projections'!AD$70*('Allowance Schedule'!AF$10*('Carbon Leakage Risk'!$B21)+'Allowance Schedule'!AF$11*(1-'Carbon Leakage Risk'!$B21)),IF('ETS Coverage'!$B25=2,'ETS Projections'!AD$71,0))</f>
        <v>1</v>
      </c>
      <c r="AG21" s="8">
        <f>IF('ETS Coverage'!$B25=1,'ETS Projections'!AE$70*('Allowance Schedule'!AG$10*('Carbon Leakage Risk'!$B21)+'Allowance Schedule'!AG$11*(1-'Carbon Leakage Risk'!$B21)),IF('ETS Coverage'!$B25=2,'ETS Projections'!AE$71,0))</f>
        <v>1</v>
      </c>
    </row>
    <row r="22" spans="2:33" x14ac:dyDescent="0.35">
      <c r="B22" t="s">
        <v>19</v>
      </c>
      <c r="C22">
        <v>0</v>
      </c>
      <c r="D22">
        <v>0</v>
      </c>
      <c r="E22" s="8">
        <f>IF('ETS Coverage'!$B26=1,'ETS Projections'!C$70*('Allowance Schedule'!E$10*('Carbon Leakage Risk'!$B22)+'Allowance Schedule'!E$11*(1-'Carbon Leakage Risk'!$B22)),IF('ETS Coverage'!$B26=2,'ETS Projections'!C$71,0))</f>
        <v>0</v>
      </c>
      <c r="F22" s="8">
        <f>IF('ETS Coverage'!$B26=1,'ETS Projections'!D$70*('Allowance Schedule'!F$10*('Carbon Leakage Risk'!$B22)+'Allowance Schedule'!F$11*(1-'Carbon Leakage Risk'!$B22)),IF('ETS Coverage'!$B26=2,'ETS Projections'!D$71,0))</f>
        <v>0</v>
      </c>
      <c r="G22" s="8">
        <f>IF('ETS Coverage'!$B26=1,'ETS Projections'!E$70*('Allowance Schedule'!G$10*('Carbon Leakage Risk'!$B22)+'Allowance Schedule'!G$11*(1-'Carbon Leakage Risk'!$B22)),IF('ETS Coverage'!$B26=2,'ETS Projections'!E$71,0))</f>
        <v>0</v>
      </c>
      <c r="H22" s="8">
        <f>IF('ETS Coverage'!$B26=1,'ETS Projections'!F$70*('Allowance Schedule'!H$10*('Carbon Leakage Risk'!$B22)+'Allowance Schedule'!H$11*(1-'Carbon Leakage Risk'!$B22)),IF('ETS Coverage'!$B26=2,'ETS Projections'!F$71,0))</f>
        <v>0</v>
      </c>
      <c r="I22" s="8">
        <f>IF('ETS Coverage'!$B26=1,'ETS Projections'!G$70*('Allowance Schedule'!I$10*('Carbon Leakage Risk'!$B22)+'Allowance Schedule'!I$11*(1-'Carbon Leakage Risk'!$B22)),IF('ETS Coverage'!$B26=2,'ETS Projections'!G$71,0))</f>
        <v>0</v>
      </c>
      <c r="J22" s="8">
        <f>IF('ETS Coverage'!$B26=1,'ETS Projections'!H$70*('Allowance Schedule'!J$10*('Carbon Leakage Risk'!$B22)+'Allowance Schedule'!J$11*(1-'Carbon Leakage Risk'!$B22)),IF('ETS Coverage'!$B26=2,'ETS Projections'!H$71,0))</f>
        <v>0.45136590456397085</v>
      </c>
      <c r="K22" s="8">
        <f>IF('ETS Coverage'!$B26=1,'ETS Projections'!I$70*('Allowance Schedule'!K$10*('Carbon Leakage Risk'!$B22)+'Allowance Schedule'!K$11*(1-'Carbon Leakage Risk'!$B22)),IF('ETS Coverage'!$B26=2,'ETS Projections'!I$71,0))</f>
        <v>0.66393045842516363</v>
      </c>
      <c r="L22" s="8">
        <f>IF('ETS Coverage'!$B26=1,'ETS Projections'!J$70*('Allowance Schedule'!L$10*('Carbon Leakage Risk'!$B22)+'Allowance Schedule'!L$11*(1-'Carbon Leakage Risk'!$B22)),IF('ETS Coverage'!$B26=2,'ETS Projections'!J$71,0))</f>
        <v>0.77077996942773064</v>
      </c>
      <c r="M22" s="8">
        <f>IF('ETS Coverage'!$B26=1,'ETS Projections'!K$70*('Allowance Schedule'!M$10*('Carbon Leakage Risk'!$B22)+'Allowance Schedule'!M$11*(1-'Carbon Leakage Risk'!$B22)),IF('ETS Coverage'!$B26=2,'ETS Projections'!K$71,0))</f>
        <v>0.85792340111752319</v>
      </c>
      <c r="N22" s="8">
        <f>IF('ETS Coverage'!$B26=1,'ETS Projections'!L$70*('Allowance Schedule'!N$10*('Carbon Leakage Risk'!$B22)+'Allowance Schedule'!N$11*(1-'Carbon Leakage Risk'!$B22)),IF('ETS Coverage'!$B26=2,'ETS Projections'!L$71,0))</f>
        <v>0.95998088009684113</v>
      </c>
      <c r="O22" s="8">
        <f>IF('ETS Coverage'!$B26=1,'ETS Projections'!M$70*('Allowance Schedule'!O$10*('Carbon Leakage Risk'!$B22)+'Allowance Schedule'!O$11*(1-'Carbon Leakage Risk'!$B22)),IF('ETS Coverage'!$B26=2,'ETS Projections'!M$71,0))</f>
        <v>1</v>
      </c>
      <c r="P22" s="8">
        <f>IF('ETS Coverage'!$B26=1,'ETS Projections'!N$70*('Allowance Schedule'!P$10*('Carbon Leakage Risk'!$B22)+'Allowance Schedule'!P$11*(1-'Carbon Leakage Risk'!$B22)),IF('ETS Coverage'!$B26=2,'ETS Projections'!N$71,0))</f>
        <v>1</v>
      </c>
      <c r="Q22" s="8">
        <f>IF('ETS Coverage'!$B26=1,'ETS Projections'!O$70*('Allowance Schedule'!Q$10*('Carbon Leakage Risk'!$B22)+'Allowance Schedule'!Q$11*(1-'Carbon Leakage Risk'!$B22)),IF('ETS Coverage'!$B26=2,'ETS Projections'!O$71,0))</f>
        <v>1</v>
      </c>
      <c r="R22" s="8">
        <f>IF('ETS Coverage'!$B26=1,'ETS Projections'!P$70*('Allowance Schedule'!R$10*('Carbon Leakage Risk'!$B22)+'Allowance Schedule'!R$11*(1-'Carbon Leakage Risk'!$B22)),IF('ETS Coverage'!$B26=2,'ETS Projections'!P$71,0))</f>
        <v>1</v>
      </c>
      <c r="S22" s="8">
        <f>IF('ETS Coverage'!$B26=1,'ETS Projections'!Q$70*('Allowance Schedule'!S$10*('Carbon Leakage Risk'!$B22)+'Allowance Schedule'!S$11*(1-'Carbon Leakage Risk'!$B22)),IF('ETS Coverage'!$B26=2,'ETS Projections'!Q$71,0))</f>
        <v>1</v>
      </c>
      <c r="T22" s="8">
        <f>IF('ETS Coverage'!$B26=1,'ETS Projections'!R$70*('Allowance Schedule'!T$10*('Carbon Leakage Risk'!$B22)+'Allowance Schedule'!T$11*(1-'Carbon Leakage Risk'!$B22)),IF('ETS Coverage'!$B26=2,'ETS Projections'!R$71,0))</f>
        <v>1</v>
      </c>
      <c r="U22" s="8">
        <f>IF('ETS Coverage'!$B26=1,'ETS Projections'!S$70*('Allowance Schedule'!U$10*('Carbon Leakage Risk'!$B22)+'Allowance Schedule'!U$11*(1-'Carbon Leakage Risk'!$B22)),IF('ETS Coverage'!$B26=2,'ETS Projections'!S$71,0))</f>
        <v>1</v>
      </c>
      <c r="V22" s="8">
        <f>IF('ETS Coverage'!$B26=1,'ETS Projections'!T$70*('Allowance Schedule'!V$10*('Carbon Leakage Risk'!$B22)+'Allowance Schedule'!V$11*(1-'Carbon Leakage Risk'!$B22)),IF('ETS Coverage'!$B26=2,'ETS Projections'!T$71,0))</f>
        <v>1</v>
      </c>
      <c r="W22" s="8">
        <f>IF('ETS Coverage'!$B26=1,'ETS Projections'!U$70*('Allowance Schedule'!W$10*('Carbon Leakage Risk'!$B22)+'Allowance Schedule'!W$11*(1-'Carbon Leakage Risk'!$B22)),IF('ETS Coverage'!$B26=2,'ETS Projections'!U$71,0))</f>
        <v>1</v>
      </c>
      <c r="X22" s="8">
        <f>IF('ETS Coverage'!$B26=1,'ETS Projections'!V$70*('Allowance Schedule'!X$10*('Carbon Leakage Risk'!$B22)+'Allowance Schedule'!X$11*(1-'Carbon Leakage Risk'!$B22)),IF('ETS Coverage'!$B26=2,'ETS Projections'!V$71,0))</f>
        <v>1</v>
      </c>
      <c r="Y22" s="8">
        <f>IF('ETS Coverage'!$B26=1,'ETS Projections'!W$70*('Allowance Schedule'!Y$10*('Carbon Leakage Risk'!$B22)+'Allowance Schedule'!Y$11*(1-'Carbon Leakage Risk'!$B22)),IF('ETS Coverage'!$B26=2,'ETS Projections'!W$71,0))</f>
        <v>1</v>
      </c>
      <c r="Z22" s="8">
        <f>IF('ETS Coverage'!$B26=1,'ETS Projections'!X$70*('Allowance Schedule'!Z$10*('Carbon Leakage Risk'!$B22)+'Allowance Schedule'!Z$11*(1-'Carbon Leakage Risk'!$B22)),IF('ETS Coverage'!$B26=2,'ETS Projections'!X$71,0))</f>
        <v>1</v>
      </c>
      <c r="AA22" s="8">
        <f>IF('ETS Coverage'!$B26=1,'ETS Projections'!Y$70*('Allowance Schedule'!AA$10*('Carbon Leakage Risk'!$B22)+'Allowance Schedule'!AA$11*(1-'Carbon Leakage Risk'!$B22)),IF('ETS Coverage'!$B26=2,'ETS Projections'!Y$71,0))</f>
        <v>1</v>
      </c>
      <c r="AB22" s="8">
        <f>IF('ETS Coverage'!$B26=1,'ETS Projections'!Z$70*('Allowance Schedule'!AB$10*('Carbon Leakage Risk'!$B22)+'Allowance Schedule'!AB$11*(1-'Carbon Leakage Risk'!$B22)),IF('ETS Coverage'!$B26=2,'ETS Projections'!Z$71,0))</f>
        <v>1</v>
      </c>
      <c r="AC22" s="8">
        <f>IF('ETS Coverage'!$B26=1,'ETS Projections'!AA$70*('Allowance Schedule'!AC$10*('Carbon Leakage Risk'!$B22)+'Allowance Schedule'!AC$11*(1-'Carbon Leakage Risk'!$B22)),IF('ETS Coverage'!$B26=2,'ETS Projections'!AA$71,0))</f>
        <v>1</v>
      </c>
      <c r="AD22" s="8">
        <f>IF('ETS Coverage'!$B26=1,'ETS Projections'!AB$70*('Allowance Schedule'!AD$10*('Carbon Leakage Risk'!$B22)+'Allowance Schedule'!AD$11*(1-'Carbon Leakage Risk'!$B22)),IF('ETS Coverage'!$B26=2,'ETS Projections'!AB$71,0))</f>
        <v>1</v>
      </c>
      <c r="AE22" s="8">
        <f>IF('ETS Coverage'!$B26=1,'ETS Projections'!AC$70*('Allowance Schedule'!AE$10*('Carbon Leakage Risk'!$B22)+'Allowance Schedule'!AE$11*(1-'Carbon Leakage Risk'!$B22)),IF('ETS Coverage'!$B26=2,'ETS Projections'!AC$71,0))</f>
        <v>1</v>
      </c>
      <c r="AF22" s="8">
        <f>IF('ETS Coverage'!$B26=1,'ETS Projections'!AD$70*('Allowance Schedule'!AF$10*('Carbon Leakage Risk'!$B22)+'Allowance Schedule'!AF$11*(1-'Carbon Leakage Risk'!$B22)),IF('ETS Coverage'!$B26=2,'ETS Projections'!AD$71,0))</f>
        <v>1</v>
      </c>
      <c r="AG22" s="8">
        <f>IF('ETS Coverage'!$B26=1,'ETS Projections'!AE$70*('Allowance Schedule'!AG$10*('Carbon Leakage Risk'!$B22)+'Allowance Schedule'!AG$11*(1-'Carbon Leakage Risk'!$B22)),IF('ETS Coverage'!$B26=2,'ETS Projections'!AE$71,0))</f>
        <v>1</v>
      </c>
    </row>
    <row r="23" spans="2:33" x14ac:dyDescent="0.35">
      <c r="B23" t="s">
        <v>20</v>
      </c>
      <c r="C23">
        <v>0</v>
      </c>
      <c r="D23">
        <v>0</v>
      </c>
      <c r="E23" s="8">
        <f>IF('ETS Coverage'!$B27=1,'ETS Projections'!C$70*('Allowance Schedule'!E$10*('Carbon Leakage Risk'!$B23)+'Allowance Schedule'!E$11*(1-'Carbon Leakage Risk'!$B23)),IF('ETS Coverage'!$B27=2,'ETS Projections'!C$71,0))</f>
        <v>0</v>
      </c>
      <c r="F23" s="8">
        <f>IF('ETS Coverage'!$B27=1,'ETS Projections'!D$70*('Allowance Schedule'!F$10*('Carbon Leakage Risk'!$B23)+'Allowance Schedule'!F$11*(1-'Carbon Leakage Risk'!$B23)),IF('ETS Coverage'!$B27=2,'ETS Projections'!D$71,0))</f>
        <v>0</v>
      </c>
      <c r="G23" s="8">
        <f>IF('ETS Coverage'!$B27=1,'ETS Projections'!E$70*('Allowance Schedule'!G$10*('Carbon Leakage Risk'!$B23)+'Allowance Schedule'!G$11*(1-'Carbon Leakage Risk'!$B23)),IF('ETS Coverage'!$B27=2,'ETS Projections'!E$71,0))</f>
        <v>0</v>
      </c>
      <c r="H23" s="8">
        <f>IF('ETS Coverage'!$B27=1,'ETS Projections'!F$70*('Allowance Schedule'!H$10*('Carbon Leakage Risk'!$B23)+'Allowance Schedule'!H$11*(1-'Carbon Leakage Risk'!$B23)),IF('ETS Coverage'!$B27=2,'ETS Projections'!F$71,0))</f>
        <v>0</v>
      </c>
      <c r="I23" s="8">
        <f>IF('ETS Coverage'!$B27=1,'ETS Projections'!G$70*('Allowance Schedule'!I$10*('Carbon Leakage Risk'!$B23)+'Allowance Schedule'!I$11*(1-'Carbon Leakage Risk'!$B23)),IF('ETS Coverage'!$B27=2,'ETS Projections'!G$71,0))</f>
        <v>0</v>
      </c>
      <c r="J23" s="8">
        <f>IF('ETS Coverage'!$B27=1,'ETS Projections'!H$70*('Allowance Schedule'!J$10*('Carbon Leakage Risk'!$B23)+'Allowance Schedule'!J$11*(1-'Carbon Leakage Risk'!$B23)),IF('ETS Coverage'!$B27=2,'ETS Projections'!H$71,0))</f>
        <v>0.45136590456397085</v>
      </c>
      <c r="K23" s="8">
        <f>IF('ETS Coverage'!$B27=1,'ETS Projections'!I$70*('Allowance Schedule'!K$10*('Carbon Leakage Risk'!$B23)+'Allowance Schedule'!K$11*(1-'Carbon Leakage Risk'!$B23)),IF('ETS Coverage'!$B27=2,'ETS Projections'!I$71,0))</f>
        <v>0.66393045842516363</v>
      </c>
      <c r="L23" s="8">
        <f>IF('ETS Coverage'!$B27=1,'ETS Projections'!J$70*('Allowance Schedule'!L$10*('Carbon Leakage Risk'!$B23)+'Allowance Schedule'!L$11*(1-'Carbon Leakage Risk'!$B23)),IF('ETS Coverage'!$B27=2,'ETS Projections'!J$71,0))</f>
        <v>0.77077996942773064</v>
      </c>
      <c r="M23" s="8">
        <f>IF('ETS Coverage'!$B27=1,'ETS Projections'!K$70*('Allowance Schedule'!M$10*('Carbon Leakage Risk'!$B23)+'Allowance Schedule'!M$11*(1-'Carbon Leakage Risk'!$B23)),IF('ETS Coverage'!$B27=2,'ETS Projections'!K$71,0))</f>
        <v>0.85792340111752319</v>
      </c>
      <c r="N23" s="8">
        <f>IF('ETS Coverage'!$B27=1,'ETS Projections'!L$70*('Allowance Schedule'!N$10*('Carbon Leakage Risk'!$B23)+'Allowance Schedule'!N$11*(1-'Carbon Leakage Risk'!$B23)),IF('ETS Coverage'!$B27=2,'ETS Projections'!L$71,0))</f>
        <v>0.95998088009684113</v>
      </c>
      <c r="O23" s="8">
        <f>IF('ETS Coverage'!$B27=1,'ETS Projections'!M$70*('Allowance Schedule'!O$10*('Carbon Leakage Risk'!$B23)+'Allowance Schedule'!O$11*(1-'Carbon Leakage Risk'!$B23)),IF('ETS Coverage'!$B27=2,'ETS Projections'!M$71,0))</f>
        <v>1</v>
      </c>
      <c r="P23" s="8">
        <f>IF('ETS Coverage'!$B27=1,'ETS Projections'!N$70*('Allowance Schedule'!P$10*('Carbon Leakage Risk'!$B23)+'Allowance Schedule'!P$11*(1-'Carbon Leakage Risk'!$B23)),IF('ETS Coverage'!$B27=2,'ETS Projections'!N$71,0))</f>
        <v>1</v>
      </c>
      <c r="Q23" s="8">
        <f>IF('ETS Coverage'!$B27=1,'ETS Projections'!O$70*('Allowance Schedule'!Q$10*('Carbon Leakage Risk'!$B23)+'Allowance Schedule'!Q$11*(1-'Carbon Leakage Risk'!$B23)),IF('ETS Coverage'!$B27=2,'ETS Projections'!O$71,0))</f>
        <v>1</v>
      </c>
      <c r="R23" s="8">
        <f>IF('ETS Coverage'!$B27=1,'ETS Projections'!P$70*('Allowance Schedule'!R$10*('Carbon Leakage Risk'!$B23)+'Allowance Schedule'!R$11*(1-'Carbon Leakage Risk'!$B23)),IF('ETS Coverage'!$B27=2,'ETS Projections'!P$71,0))</f>
        <v>1</v>
      </c>
      <c r="S23" s="8">
        <f>IF('ETS Coverage'!$B27=1,'ETS Projections'!Q$70*('Allowance Schedule'!S$10*('Carbon Leakage Risk'!$B23)+'Allowance Schedule'!S$11*(1-'Carbon Leakage Risk'!$B23)),IF('ETS Coverage'!$B27=2,'ETS Projections'!Q$71,0))</f>
        <v>1</v>
      </c>
      <c r="T23" s="8">
        <f>IF('ETS Coverage'!$B27=1,'ETS Projections'!R$70*('Allowance Schedule'!T$10*('Carbon Leakage Risk'!$B23)+'Allowance Schedule'!T$11*(1-'Carbon Leakage Risk'!$B23)),IF('ETS Coverage'!$B27=2,'ETS Projections'!R$71,0))</f>
        <v>1</v>
      </c>
      <c r="U23" s="8">
        <f>IF('ETS Coverage'!$B27=1,'ETS Projections'!S$70*('Allowance Schedule'!U$10*('Carbon Leakage Risk'!$B23)+'Allowance Schedule'!U$11*(1-'Carbon Leakage Risk'!$B23)),IF('ETS Coverage'!$B27=2,'ETS Projections'!S$71,0))</f>
        <v>1</v>
      </c>
      <c r="V23" s="8">
        <f>IF('ETS Coverage'!$B27=1,'ETS Projections'!T$70*('Allowance Schedule'!V$10*('Carbon Leakage Risk'!$B23)+'Allowance Schedule'!V$11*(1-'Carbon Leakage Risk'!$B23)),IF('ETS Coverage'!$B27=2,'ETS Projections'!T$71,0))</f>
        <v>1</v>
      </c>
      <c r="W23" s="8">
        <f>IF('ETS Coverage'!$B27=1,'ETS Projections'!U$70*('Allowance Schedule'!W$10*('Carbon Leakage Risk'!$B23)+'Allowance Schedule'!W$11*(1-'Carbon Leakage Risk'!$B23)),IF('ETS Coverage'!$B27=2,'ETS Projections'!U$71,0))</f>
        <v>1</v>
      </c>
      <c r="X23" s="8">
        <f>IF('ETS Coverage'!$B27=1,'ETS Projections'!V$70*('Allowance Schedule'!X$10*('Carbon Leakage Risk'!$B23)+'Allowance Schedule'!X$11*(1-'Carbon Leakage Risk'!$B23)),IF('ETS Coverage'!$B27=2,'ETS Projections'!V$71,0))</f>
        <v>1</v>
      </c>
      <c r="Y23" s="8">
        <f>IF('ETS Coverage'!$B27=1,'ETS Projections'!W$70*('Allowance Schedule'!Y$10*('Carbon Leakage Risk'!$B23)+'Allowance Schedule'!Y$11*(1-'Carbon Leakage Risk'!$B23)),IF('ETS Coverage'!$B27=2,'ETS Projections'!W$71,0))</f>
        <v>1</v>
      </c>
      <c r="Z23" s="8">
        <f>IF('ETS Coverage'!$B27=1,'ETS Projections'!X$70*('Allowance Schedule'!Z$10*('Carbon Leakage Risk'!$B23)+'Allowance Schedule'!Z$11*(1-'Carbon Leakage Risk'!$B23)),IF('ETS Coverage'!$B27=2,'ETS Projections'!X$71,0))</f>
        <v>1</v>
      </c>
      <c r="AA23" s="8">
        <f>IF('ETS Coverage'!$B27=1,'ETS Projections'!Y$70*('Allowance Schedule'!AA$10*('Carbon Leakage Risk'!$B23)+'Allowance Schedule'!AA$11*(1-'Carbon Leakage Risk'!$B23)),IF('ETS Coverage'!$B27=2,'ETS Projections'!Y$71,0))</f>
        <v>1</v>
      </c>
      <c r="AB23" s="8">
        <f>IF('ETS Coverage'!$B27=1,'ETS Projections'!Z$70*('Allowance Schedule'!AB$10*('Carbon Leakage Risk'!$B23)+'Allowance Schedule'!AB$11*(1-'Carbon Leakage Risk'!$B23)),IF('ETS Coverage'!$B27=2,'ETS Projections'!Z$71,0))</f>
        <v>1</v>
      </c>
      <c r="AC23" s="8">
        <f>IF('ETS Coverage'!$B27=1,'ETS Projections'!AA$70*('Allowance Schedule'!AC$10*('Carbon Leakage Risk'!$B23)+'Allowance Schedule'!AC$11*(1-'Carbon Leakage Risk'!$B23)),IF('ETS Coverage'!$B27=2,'ETS Projections'!AA$71,0))</f>
        <v>1</v>
      </c>
      <c r="AD23" s="8">
        <f>IF('ETS Coverage'!$B27=1,'ETS Projections'!AB$70*('Allowance Schedule'!AD$10*('Carbon Leakage Risk'!$B23)+'Allowance Schedule'!AD$11*(1-'Carbon Leakage Risk'!$B23)),IF('ETS Coverage'!$B27=2,'ETS Projections'!AB$71,0))</f>
        <v>1</v>
      </c>
      <c r="AE23" s="8">
        <f>IF('ETS Coverage'!$B27=1,'ETS Projections'!AC$70*('Allowance Schedule'!AE$10*('Carbon Leakage Risk'!$B23)+'Allowance Schedule'!AE$11*(1-'Carbon Leakage Risk'!$B23)),IF('ETS Coverage'!$B27=2,'ETS Projections'!AC$71,0))</f>
        <v>1</v>
      </c>
      <c r="AF23" s="8">
        <f>IF('ETS Coverage'!$B27=1,'ETS Projections'!AD$70*('Allowance Schedule'!AF$10*('Carbon Leakage Risk'!$B23)+'Allowance Schedule'!AF$11*(1-'Carbon Leakage Risk'!$B23)),IF('ETS Coverage'!$B27=2,'ETS Projections'!AD$71,0))</f>
        <v>1</v>
      </c>
      <c r="AG23" s="8">
        <f>IF('ETS Coverage'!$B27=1,'ETS Projections'!AE$70*('Allowance Schedule'!AG$10*('Carbon Leakage Risk'!$B23)+'Allowance Schedule'!AG$11*(1-'Carbon Leakage Risk'!$B23)),IF('ETS Coverage'!$B27=2,'ETS Projections'!AE$71,0))</f>
        <v>1</v>
      </c>
    </row>
    <row r="24" spans="2:33" x14ac:dyDescent="0.35">
      <c r="B24" t="s">
        <v>21</v>
      </c>
      <c r="C24">
        <v>0</v>
      </c>
      <c r="D24">
        <v>0</v>
      </c>
      <c r="E24" s="8">
        <f>IF('ETS Coverage'!$B28=1,'ETS Projections'!C$70*('Allowance Schedule'!E$10*('Carbon Leakage Risk'!$B24)+'Allowance Schedule'!E$11*(1-'Carbon Leakage Risk'!$B24)),IF('ETS Coverage'!$B28=2,'ETS Projections'!C$71,0))</f>
        <v>0</v>
      </c>
      <c r="F24" s="8">
        <f>IF('ETS Coverage'!$B28=1,'ETS Projections'!D$70*('Allowance Schedule'!F$10*('Carbon Leakage Risk'!$B24)+'Allowance Schedule'!F$11*(1-'Carbon Leakage Risk'!$B24)),IF('ETS Coverage'!$B28=2,'ETS Projections'!D$71,0))</f>
        <v>0</v>
      </c>
      <c r="G24" s="8">
        <f>IF('ETS Coverage'!$B28=1,'ETS Projections'!E$70*('Allowance Schedule'!G$10*('Carbon Leakage Risk'!$B24)+'Allowance Schedule'!G$11*(1-'Carbon Leakage Risk'!$B24)),IF('ETS Coverage'!$B28=2,'ETS Projections'!E$71,0))</f>
        <v>0</v>
      </c>
      <c r="H24" s="8">
        <f>IF('ETS Coverage'!$B28=1,'ETS Projections'!F$70*('Allowance Schedule'!H$10*('Carbon Leakage Risk'!$B24)+'Allowance Schedule'!H$11*(1-'Carbon Leakage Risk'!$B24)),IF('ETS Coverage'!$B28=2,'ETS Projections'!F$71,0))</f>
        <v>0</v>
      </c>
      <c r="I24" s="8">
        <f>IF('ETS Coverage'!$B28=1,'ETS Projections'!G$70*('Allowance Schedule'!I$10*('Carbon Leakage Risk'!$B24)+'Allowance Schedule'!I$11*(1-'Carbon Leakage Risk'!$B24)),IF('ETS Coverage'!$B28=2,'ETS Projections'!G$71,0))</f>
        <v>0</v>
      </c>
      <c r="J24" s="8">
        <f>IF('ETS Coverage'!$B28=1,'ETS Projections'!H$70*('Allowance Schedule'!J$10*('Carbon Leakage Risk'!$B24)+'Allowance Schedule'!J$11*(1-'Carbon Leakage Risk'!$B24)),IF('ETS Coverage'!$B28=2,'ETS Projections'!H$71,0))</f>
        <v>0.45136590456397085</v>
      </c>
      <c r="K24" s="8">
        <f>IF('ETS Coverage'!$B28=1,'ETS Projections'!I$70*('Allowance Schedule'!K$10*('Carbon Leakage Risk'!$B24)+'Allowance Schedule'!K$11*(1-'Carbon Leakage Risk'!$B24)),IF('ETS Coverage'!$B28=2,'ETS Projections'!I$71,0))</f>
        <v>0.66393045842516363</v>
      </c>
      <c r="L24" s="8">
        <f>IF('ETS Coverage'!$B28=1,'ETS Projections'!J$70*('Allowance Schedule'!L$10*('Carbon Leakage Risk'!$B24)+'Allowance Schedule'!L$11*(1-'Carbon Leakage Risk'!$B24)),IF('ETS Coverage'!$B28=2,'ETS Projections'!J$71,0))</f>
        <v>0.77077996942773064</v>
      </c>
      <c r="M24" s="8">
        <f>IF('ETS Coverage'!$B28=1,'ETS Projections'!K$70*('Allowance Schedule'!M$10*('Carbon Leakage Risk'!$B24)+'Allowance Schedule'!M$11*(1-'Carbon Leakage Risk'!$B24)),IF('ETS Coverage'!$B28=2,'ETS Projections'!K$71,0))</f>
        <v>0.85792340111752319</v>
      </c>
      <c r="N24" s="8">
        <f>IF('ETS Coverage'!$B28=1,'ETS Projections'!L$70*('Allowance Schedule'!N$10*('Carbon Leakage Risk'!$B24)+'Allowance Schedule'!N$11*(1-'Carbon Leakage Risk'!$B24)),IF('ETS Coverage'!$B28=2,'ETS Projections'!L$71,0))</f>
        <v>0.95998088009684113</v>
      </c>
      <c r="O24" s="8">
        <f>IF('ETS Coverage'!$B28=1,'ETS Projections'!M$70*('Allowance Schedule'!O$10*('Carbon Leakage Risk'!$B24)+'Allowance Schedule'!O$11*(1-'Carbon Leakage Risk'!$B24)),IF('ETS Coverage'!$B28=2,'ETS Projections'!M$71,0))</f>
        <v>1</v>
      </c>
      <c r="P24" s="8">
        <f>IF('ETS Coverage'!$B28=1,'ETS Projections'!N$70*('Allowance Schedule'!P$10*('Carbon Leakage Risk'!$B24)+'Allowance Schedule'!P$11*(1-'Carbon Leakage Risk'!$B24)),IF('ETS Coverage'!$B28=2,'ETS Projections'!N$71,0))</f>
        <v>1</v>
      </c>
      <c r="Q24" s="8">
        <f>IF('ETS Coverage'!$B28=1,'ETS Projections'!O$70*('Allowance Schedule'!Q$10*('Carbon Leakage Risk'!$B24)+'Allowance Schedule'!Q$11*(1-'Carbon Leakage Risk'!$B24)),IF('ETS Coverage'!$B28=2,'ETS Projections'!O$71,0))</f>
        <v>1</v>
      </c>
      <c r="R24" s="8">
        <f>IF('ETS Coverage'!$B28=1,'ETS Projections'!P$70*('Allowance Schedule'!R$10*('Carbon Leakage Risk'!$B24)+'Allowance Schedule'!R$11*(1-'Carbon Leakage Risk'!$B24)),IF('ETS Coverage'!$B28=2,'ETS Projections'!P$71,0))</f>
        <v>1</v>
      </c>
      <c r="S24" s="8">
        <f>IF('ETS Coverage'!$B28=1,'ETS Projections'!Q$70*('Allowance Schedule'!S$10*('Carbon Leakage Risk'!$B24)+'Allowance Schedule'!S$11*(1-'Carbon Leakage Risk'!$B24)),IF('ETS Coverage'!$B28=2,'ETS Projections'!Q$71,0))</f>
        <v>1</v>
      </c>
      <c r="T24" s="8">
        <f>IF('ETS Coverage'!$B28=1,'ETS Projections'!R$70*('Allowance Schedule'!T$10*('Carbon Leakage Risk'!$B24)+'Allowance Schedule'!T$11*(1-'Carbon Leakage Risk'!$B24)),IF('ETS Coverage'!$B28=2,'ETS Projections'!R$71,0))</f>
        <v>1</v>
      </c>
      <c r="U24" s="8">
        <f>IF('ETS Coverage'!$B28=1,'ETS Projections'!S$70*('Allowance Schedule'!U$10*('Carbon Leakage Risk'!$B24)+'Allowance Schedule'!U$11*(1-'Carbon Leakage Risk'!$B24)),IF('ETS Coverage'!$B28=2,'ETS Projections'!S$71,0))</f>
        <v>1</v>
      </c>
      <c r="V24" s="8">
        <f>IF('ETS Coverage'!$B28=1,'ETS Projections'!T$70*('Allowance Schedule'!V$10*('Carbon Leakage Risk'!$B24)+'Allowance Schedule'!V$11*(1-'Carbon Leakage Risk'!$B24)),IF('ETS Coverage'!$B28=2,'ETS Projections'!T$71,0))</f>
        <v>1</v>
      </c>
      <c r="W24" s="8">
        <f>IF('ETS Coverage'!$B28=1,'ETS Projections'!U$70*('Allowance Schedule'!W$10*('Carbon Leakage Risk'!$B24)+'Allowance Schedule'!W$11*(1-'Carbon Leakage Risk'!$B24)),IF('ETS Coverage'!$B28=2,'ETS Projections'!U$71,0))</f>
        <v>1</v>
      </c>
      <c r="X24" s="8">
        <f>IF('ETS Coverage'!$B28=1,'ETS Projections'!V$70*('Allowance Schedule'!X$10*('Carbon Leakage Risk'!$B24)+'Allowance Schedule'!X$11*(1-'Carbon Leakage Risk'!$B24)),IF('ETS Coverage'!$B28=2,'ETS Projections'!V$71,0))</f>
        <v>1</v>
      </c>
      <c r="Y24" s="8">
        <f>IF('ETS Coverage'!$B28=1,'ETS Projections'!W$70*('Allowance Schedule'!Y$10*('Carbon Leakage Risk'!$B24)+'Allowance Schedule'!Y$11*(1-'Carbon Leakage Risk'!$B24)),IF('ETS Coverage'!$B28=2,'ETS Projections'!W$71,0))</f>
        <v>1</v>
      </c>
      <c r="Z24" s="8">
        <f>IF('ETS Coverage'!$B28=1,'ETS Projections'!X$70*('Allowance Schedule'!Z$10*('Carbon Leakage Risk'!$B24)+'Allowance Schedule'!Z$11*(1-'Carbon Leakage Risk'!$B24)),IF('ETS Coverage'!$B28=2,'ETS Projections'!X$71,0))</f>
        <v>1</v>
      </c>
      <c r="AA24" s="8">
        <f>IF('ETS Coverage'!$B28=1,'ETS Projections'!Y$70*('Allowance Schedule'!AA$10*('Carbon Leakage Risk'!$B24)+'Allowance Schedule'!AA$11*(1-'Carbon Leakage Risk'!$B24)),IF('ETS Coverage'!$B28=2,'ETS Projections'!Y$71,0))</f>
        <v>1</v>
      </c>
      <c r="AB24" s="8">
        <f>IF('ETS Coverage'!$B28=1,'ETS Projections'!Z$70*('Allowance Schedule'!AB$10*('Carbon Leakage Risk'!$B24)+'Allowance Schedule'!AB$11*(1-'Carbon Leakage Risk'!$B24)),IF('ETS Coverage'!$B28=2,'ETS Projections'!Z$71,0))</f>
        <v>1</v>
      </c>
      <c r="AC24" s="8">
        <f>IF('ETS Coverage'!$B28=1,'ETS Projections'!AA$70*('Allowance Schedule'!AC$10*('Carbon Leakage Risk'!$B24)+'Allowance Schedule'!AC$11*(1-'Carbon Leakage Risk'!$B24)),IF('ETS Coverage'!$B28=2,'ETS Projections'!AA$71,0))</f>
        <v>1</v>
      </c>
      <c r="AD24" s="8">
        <f>IF('ETS Coverage'!$B28=1,'ETS Projections'!AB$70*('Allowance Schedule'!AD$10*('Carbon Leakage Risk'!$B24)+'Allowance Schedule'!AD$11*(1-'Carbon Leakage Risk'!$B24)),IF('ETS Coverage'!$B28=2,'ETS Projections'!AB$71,0))</f>
        <v>1</v>
      </c>
      <c r="AE24" s="8">
        <f>IF('ETS Coverage'!$B28=1,'ETS Projections'!AC$70*('Allowance Schedule'!AE$10*('Carbon Leakage Risk'!$B24)+'Allowance Schedule'!AE$11*(1-'Carbon Leakage Risk'!$B24)),IF('ETS Coverage'!$B28=2,'ETS Projections'!AC$71,0))</f>
        <v>1</v>
      </c>
      <c r="AF24" s="8">
        <f>IF('ETS Coverage'!$B28=1,'ETS Projections'!AD$70*('Allowance Schedule'!AF$10*('Carbon Leakage Risk'!$B24)+'Allowance Schedule'!AF$11*(1-'Carbon Leakage Risk'!$B24)),IF('ETS Coverage'!$B28=2,'ETS Projections'!AD$71,0))</f>
        <v>1</v>
      </c>
      <c r="AG24" s="8">
        <f>IF('ETS Coverage'!$B28=1,'ETS Projections'!AE$70*('Allowance Schedule'!AG$10*('Carbon Leakage Risk'!$B24)+'Allowance Schedule'!AG$11*(1-'Carbon Leakage Risk'!$B24)),IF('ETS Coverage'!$B28=2,'ETS Projections'!AE$71,0))</f>
        <v>1</v>
      </c>
    </row>
    <row r="25" spans="2:33" x14ac:dyDescent="0.35">
      <c r="B25" t="s">
        <v>22</v>
      </c>
      <c r="C25">
        <v>0</v>
      </c>
      <c r="D25">
        <v>0</v>
      </c>
      <c r="E25" s="8">
        <f>IF('ETS Coverage'!$B29=1,'ETS Projections'!C$70*('Allowance Schedule'!E$10*('Carbon Leakage Risk'!$B25)+'Allowance Schedule'!E$11*(1-'Carbon Leakage Risk'!$B25)),IF('ETS Coverage'!$B29=2,'ETS Projections'!C$71,0))</f>
        <v>0</v>
      </c>
      <c r="F25" s="8">
        <f>IF('ETS Coverage'!$B29=1,'ETS Projections'!D$70*('Allowance Schedule'!F$10*('Carbon Leakage Risk'!$B25)+'Allowance Schedule'!F$11*(1-'Carbon Leakage Risk'!$B25)),IF('ETS Coverage'!$B29=2,'ETS Projections'!D$71,0))</f>
        <v>0</v>
      </c>
      <c r="G25" s="8">
        <f>IF('ETS Coverage'!$B29=1,'ETS Projections'!E$70*('Allowance Schedule'!G$10*('Carbon Leakage Risk'!$B25)+'Allowance Schedule'!G$11*(1-'Carbon Leakage Risk'!$B25)),IF('ETS Coverage'!$B29=2,'ETS Projections'!E$71,0))</f>
        <v>0</v>
      </c>
      <c r="H25" s="8">
        <f>IF('ETS Coverage'!$B29=1,'ETS Projections'!F$70*('Allowance Schedule'!H$10*('Carbon Leakage Risk'!$B25)+'Allowance Schedule'!H$11*(1-'Carbon Leakage Risk'!$B25)),IF('ETS Coverage'!$B29=2,'ETS Projections'!F$71,0))</f>
        <v>0</v>
      </c>
      <c r="I25" s="8">
        <f>IF('ETS Coverage'!$B29=1,'ETS Projections'!G$70*('Allowance Schedule'!I$10*('Carbon Leakage Risk'!$B25)+'Allowance Schedule'!I$11*(1-'Carbon Leakage Risk'!$B25)),IF('ETS Coverage'!$B29=2,'ETS Projections'!G$71,0))</f>
        <v>0</v>
      </c>
      <c r="J25" s="8">
        <f>IF('ETS Coverage'!$B29=1,'ETS Projections'!H$70*('Allowance Schedule'!J$10*('Carbon Leakage Risk'!$B25)+'Allowance Schedule'!J$11*(1-'Carbon Leakage Risk'!$B25)),IF('ETS Coverage'!$B29=2,'ETS Projections'!H$71,0))</f>
        <v>0.45136590456397085</v>
      </c>
      <c r="K25" s="8">
        <f>IF('ETS Coverage'!$B29=1,'ETS Projections'!I$70*('Allowance Schedule'!K$10*('Carbon Leakage Risk'!$B25)+'Allowance Schedule'!K$11*(1-'Carbon Leakage Risk'!$B25)),IF('ETS Coverage'!$B29=2,'ETS Projections'!I$71,0))</f>
        <v>0.66393045842516363</v>
      </c>
      <c r="L25" s="8">
        <f>IF('ETS Coverage'!$B29=1,'ETS Projections'!J$70*('Allowance Schedule'!L$10*('Carbon Leakage Risk'!$B25)+'Allowance Schedule'!L$11*(1-'Carbon Leakage Risk'!$B25)),IF('ETS Coverage'!$B29=2,'ETS Projections'!J$71,0))</f>
        <v>0.77077996942773064</v>
      </c>
      <c r="M25" s="8">
        <f>IF('ETS Coverage'!$B29=1,'ETS Projections'!K$70*('Allowance Schedule'!M$10*('Carbon Leakage Risk'!$B25)+'Allowance Schedule'!M$11*(1-'Carbon Leakage Risk'!$B25)),IF('ETS Coverage'!$B29=2,'ETS Projections'!K$71,0))</f>
        <v>0.85792340111752319</v>
      </c>
      <c r="N25" s="8">
        <f>IF('ETS Coverage'!$B29=1,'ETS Projections'!L$70*('Allowance Schedule'!N$10*('Carbon Leakage Risk'!$B25)+'Allowance Schedule'!N$11*(1-'Carbon Leakage Risk'!$B25)),IF('ETS Coverage'!$B29=2,'ETS Projections'!L$71,0))</f>
        <v>0.95998088009684113</v>
      </c>
      <c r="O25" s="8">
        <f>IF('ETS Coverage'!$B29=1,'ETS Projections'!M$70*('Allowance Schedule'!O$10*('Carbon Leakage Risk'!$B25)+'Allowance Schedule'!O$11*(1-'Carbon Leakage Risk'!$B25)),IF('ETS Coverage'!$B29=2,'ETS Projections'!M$71,0))</f>
        <v>1</v>
      </c>
      <c r="P25" s="8">
        <f>IF('ETS Coverage'!$B29=1,'ETS Projections'!N$70*('Allowance Schedule'!P$10*('Carbon Leakage Risk'!$B25)+'Allowance Schedule'!P$11*(1-'Carbon Leakage Risk'!$B25)),IF('ETS Coverage'!$B29=2,'ETS Projections'!N$71,0))</f>
        <v>1</v>
      </c>
      <c r="Q25" s="8">
        <f>IF('ETS Coverage'!$B29=1,'ETS Projections'!O$70*('Allowance Schedule'!Q$10*('Carbon Leakage Risk'!$B25)+'Allowance Schedule'!Q$11*(1-'Carbon Leakage Risk'!$B25)),IF('ETS Coverage'!$B29=2,'ETS Projections'!O$71,0))</f>
        <v>1</v>
      </c>
      <c r="R25" s="8">
        <f>IF('ETS Coverage'!$B29=1,'ETS Projections'!P$70*('Allowance Schedule'!R$10*('Carbon Leakage Risk'!$B25)+'Allowance Schedule'!R$11*(1-'Carbon Leakage Risk'!$B25)),IF('ETS Coverage'!$B29=2,'ETS Projections'!P$71,0))</f>
        <v>1</v>
      </c>
      <c r="S25" s="8">
        <f>IF('ETS Coverage'!$B29=1,'ETS Projections'!Q$70*('Allowance Schedule'!S$10*('Carbon Leakage Risk'!$B25)+'Allowance Schedule'!S$11*(1-'Carbon Leakage Risk'!$B25)),IF('ETS Coverage'!$B29=2,'ETS Projections'!Q$71,0))</f>
        <v>1</v>
      </c>
      <c r="T25" s="8">
        <f>IF('ETS Coverage'!$B29=1,'ETS Projections'!R$70*('Allowance Schedule'!T$10*('Carbon Leakage Risk'!$B25)+'Allowance Schedule'!T$11*(1-'Carbon Leakage Risk'!$B25)),IF('ETS Coverage'!$B29=2,'ETS Projections'!R$71,0))</f>
        <v>1</v>
      </c>
      <c r="U25" s="8">
        <f>IF('ETS Coverage'!$B29=1,'ETS Projections'!S$70*('Allowance Schedule'!U$10*('Carbon Leakage Risk'!$B25)+'Allowance Schedule'!U$11*(1-'Carbon Leakage Risk'!$B25)),IF('ETS Coverage'!$B29=2,'ETS Projections'!S$71,0))</f>
        <v>1</v>
      </c>
      <c r="V25" s="8">
        <f>IF('ETS Coverage'!$B29=1,'ETS Projections'!T$70*('Allowance Schedule'!V$10*('Carbon Leakage Risk'!$B25)+'Allowance Schedule'!V$11*(1-'Carbon Leakage Risk'!$B25)),IF('ETS Coverage'!$B29=2,'ETS Projections'!T$71,0))</f>
        <v>1</v>
      </c>
      <c r="W25" s="8">
        <f>IF('ETS Coverage'!$B29=1,'ETS Projections'!U$70*('Allowance Schedule'!W$10*('Carbon Leakage Risk'!$B25)+'Allowance Schedule'!W$11*(1-'Carbon Leakage Risk'!$B25)),IF('ETS Coverage'!$B29=2,'ETS Projections'!U$71,0))</f>
        <v>1</v>
      </c>
      <c r="X25" s="8">
        <f>IF('ETS Coverage'!$B29=1,'ETS Projections'!V$70*('Allowance Schedule'!X$10*('Carbon Leakage Risk'!$B25)+'Allowance Schedule'!X$11*(1-'Carbon Leakage Risk'!$B25)),IF('ETS Coverage'!$B29=2,'ETS Projections'!V$71,0))</f>
        <v>1</v>
      </c>
      <c r="Y25" s="8">
        <f>IF('ETS Coverage'!$B29=1,'ETS Projections'!W$70*('Allowance Schedule'!Y$10*('Carbon Leakage Risk'!$B25)+'Allowance Schedule'!Y$11*(1-'Carbon Leakage Risk'!$B25)),IF('ETS Coverage'!$B29=2,'ETS Projections'!W$71,0))</f>
        <v>1</v>
      </c>
      <c r="Z25" s="8">
        <f>IF('ETS Coverage'!$B29=1,'ETS Projections'!X$70*('Allowance Schedule'!Z$10*('Carbon Leakage Risk'!$B25)+'Allowance Schedule'!Z$11*(1-'Carbon Leakage Risk'!$B25)),IF('ETS Coverage'!$B29=2,'ETS Projections'!X$71,0))</f>
        <v>1</v>
      </c>
      <c r="AA25" s="8">
        <f>IF('ETS Coverage'!$B29=1,'ETS Projections'!Y$70*('Allowance Schedule'!AA$10*('Carbon Leakage Risk'!$B25)+'Allowance Schedule'!AA$11*(1-'Carbon Leakage Risk'!$B25)),IF('ETS Coverage'!$B29=2,'ETS Projections'!Y$71,0))</f>
        <v>1</v>
      </c>
      <c r="AB25" s="8">
        <f>IF('ETS Coverage'!$B29=1,'ETS Projections'!Z$70*('Allowance Schedule'!AB$10*('Carbon Leakage Risk'!$B25)+'Allowance Schedule'!AB$11*(1-'Carbon Leakage Risk'!$B25)),IF('ETS Coverage'!$B29=2,'ETS Projections'!Z$71,0))</f>
        <v>1</v>
      </c>
      <c r="AC25" s="8">
        <f>IF('ETS Coverage'!$B29=1,'ETS Projections'!AA$70*('Allowance Schedule'!AC$10*('Carbon Leakage Risk'!$B25)+'Allowance Schedule'!AC$11*(1-'Carbon Leakage Risk'!$B25)),IF('ETS Coverage'!$B29=2,'ETS Projections'!AA$71,0))</f>
        <v>1</v>
      </c>
      <c r="AD25" s="8">
        <f>IF('ETS Coverage'!$B29=1,'ETS Projections'!AB$70*('Allowance Schedule'!AD$10*('Carbon Leakage Risk'!$B25)+'Allowance Schedule'!AD$11*(1-'Carbon Leakage Risk'!$B25)),IF('ETS Coverage'!$B29=2,'ETS Projections'!AB$71,0))</f>
        <v>1</v>
      </c>
      <c r="AE25" s="8">
        <f>IF('ETS Coverage'!$B29=1,'ETS Projections'!AC$70*('Allowance Schedule'!AE$10*('Carbon Leakage Risk'!$B25)+'Allowance Schedule'!AE$11*(1-'Carbon Leakage Risk'!$B25)),IF('ETS Coverage'!$B29=2,'ETS Projections'!AC$71,0))</f>
        <v>1</v>
      </c>
      <c r="AF25" s="8">
        <f>IF('ETS Coverage'!$B29=1,'ETS Projections'!AD$70*('Allowance Schedule'!AF$10*('Carbon Leakage Risk'!$B25)+'Allowance Schedule'!AF$11*(1-'Carbon Leakage Risk'!$B25)),IF('ETS Coverage'!$B29=2,'ETS Projections'!AD$71,0))</f>
        <v>1</v>
      </c>
      <c r="AG25" s="8">
        <f>IF('ETS Coverage'!$B29=1,'ETS Projections'!AE$70*('Allowance Schedule'!AG$10*('Carbon Leakage Risk'!$B25)+'Allowance Schedule'!AG$11*(1-'Carbon Leakage Risk'!$B25)),IF('ETS Coverage'!$B29=2,'ETS Projections'!AE$71,0))</f>
        <v>1</v>
      </c>
    </row>
    <row r="26" spans="2:33" x14ac:dyDescent="0.35">
      <c r="B26" t="s">
        <v>23</v>
      </c>
      <c r="C26">
        <v>0</v>
      </c>
      <c r="D26">
        <v>0</v>
      </c>
      <c r="E26" s="8">
        <f>IF('ETS Coverage'!$B30=1,'ETS Projections'!C$70*('Allowance Schedule'!E$10*('Carbon Leakage Risk'!$B26)+'Allowance Schedule'!E$11*(1-'Carbon Leakage Risk'!$B26)),IF('ETS Coverage'!$B30=2,'ETS Projections'!C$71,0))</f>
        <v>0</v>
      </c>
      <c r="F26" s="8">
        <f>IF('ETS Coverage'!$B30=1,'ETS Projections'!D$70*('Allowance Schedule'!F$10*('Carbon Leakage Risk'!$B26)+'Allowance Schedule'!F$11*(1-'Carbon Leakage Risk'!$B26)),IF('ETS Coverage'!$B30=2,'ETS Projections'!D$71,0))</f>
        <v>0</v>
      </c>
      <c r="G26" s="8">
        <f>IF('ETS Coverage'!$B30=1,'ETS Projections'!E$70*('Allowance Schedule'!G$10*('Carbon Leakage Risk'!$B26)+'Allowance Schedule'!G$11*(1-'Carbon Leakage Risk'!$B26)),IF('ETS Coverage'!$B30=2,'ETS Projections'!E$71,0))</f>
        <v>0</v>
      </c>
      <c r="H26" s="8">
        <f>IF('ETS Coverage'!$B30=1,'ETS Projections'!F$70*('Allowance Schedule'!H$10*('Carbon Leakage Risk'!$B26)+'Allowance Schedule'!H$11*(1-'Carbon Leakage Risk'!$B26)),IF('ETS Coverage'!$B30=2,'ETS Projections'!F$71,0))</f>
        <v>0</v>
      </c>
      <c r="I26" s="8">
        <f>IF('ETS Coverage'!$B30=1,'ETS Projections'!G$70*('Allowance Schedule'!I$10*('Carbon Leakage Risk'!$B26)+'Allowance Schedule'!I$11*(1-'Carbon Leakage Risk'!$B26)),IF('ETS Coverage'!$B30=2,'ETS Projections'!G$71,0))</f>
        <v>0</v>
      </c>
      <c r="J26" s="8">
        <f>IF('ETS Coverage'!$B30=1,'ETS Projections'!H$70*('Allowance Schedule'!J$10*('Carbon Leakage Risk'!$B26)+'Allowance Schedule'!J$11*(1-'Carbon Leakage Risk'!$B26)),IF('ETS Coverage'!$B30=2,'ETS Projections'!H$71,0))</f>
        <v>0.45136590456397085</v>
      </c>
      <c r="K26" s="8">
        <f>IF('ETS Coverage'!$B30=1,'ETS Projections'!I$70*('Allowance Schedule'!K$10*('Carbon Leakage Risk'!$B26)+'Allowance Schedule'!K$11*(1-'Carbon Leakage Risk'!$B26)),IF('ETS Coverage'!$B30=2,'ETS Projections'!I$71,0))</f>
        <v>0.66393045842516363</v>
      </c>
      <c r="L26" s="8">
        <f>IF('ETS Coverage'!$B30=1,'ETS Projections'!J$70*('Allowance Schedule'!L$10*('Carbon Leakage Risk'!$B26)+'Allowance Schedule'!L$11*(1-'Carbon Leakage Risk'!$B26)),IF('ETS Coverage'!$B30=2,'ETS Projections'!J$71,0))</f>
        <v>0.77077996942773064</v>
      </c>
      <c r="M26" s="8">
        <f>IF('ETS Coverage'!$B30=1,'ETS Projections'!K$70*('Allowance Schedule'!M$10*('Carbon Leakage Risk'!$B26)+'Allowance Schedule'!M$11*(1-'Carbon Leakage Risk'!$B26)),IF('ETS Coverage'!$B30=2,'ETS Projections'!K$71,0))</f>
        <v>0.85792340111752319</v>
      </c>
      <c r="N26" s="8">
        <f>IF('ETS Coverage'!$B30=1,'ETS Projections'!L$70*('Allowance Schedule'!N$10*('Carbon Leakage Risk'!$B26)+'Allowance Schedule'!N$11*(1-'Carbon Leakage Risk'!$B26)),IF('ETS Coverage'!$B30=2,'ETS Projections'!L$71,0))</f>
        <v>0.95998088009684113</v>
      </c>
      <c r="O26" s="8">
        <f>IF('ETS Coverage'!$B30=1,'ETS Projections'!M$70*('Allowance Schedule'!O$10*('Carbon Leakage Risk'!$B26)+'Allowance Schedule'!O$11*(1-'Carbon Leakage Risk'!$B26)),IF('ETS Coverage'!$B30=2,'ETS Projections'!M$71,0))</f>
        <v>1</v>
      </c>
      <c r="P26" s="8">
        <f>IF('ETS Coverage'!$B30=1,'ETS Projections'!N$70*('Allowance Schedule'!P$10*('Carbon Leakage Risk'!$B26)+'Allowance Schedule'!P$11*(1-'Carbon Leakage Risk'!$B26)),IF('ETS Coverage'!$B30=2,'ETS Projections'!N$71,0))</f>
        <v>1</v>
      </c>
      <c r="Q26" s="8">
        <f>IF('ETS Coverage'!$B30=1,'ETS Projections'!O$70*('Allowance Schedule'!Q$10*('Carbon Leakage Risk'!$B26)+'Allowance Schedule'!Q$11*(1-'Carbon Leakage Risk'!$B26)),IF('ETS Coverage'!$B30=2,'ETS Projections'!O$71,0))</f>
        <v>1</v>
      </c>
      <c r="R26" s="8">
        <f>IF('ETS Coverage'!$B30=1,'ETS Projections'!P$70*('Allowance Schedule'!R$10*('Carbon Leakage Risk'!$B26)+'Allowance Schedule'!R$11*(1-'Carbon Leakage Risk'!$B26)),IF('ETS Coverage'!$B30=2,'ETS Projections'!P$71,0))</f>
        <v>1</v>
      </c>
      <c r="S26" s="8">
        <f>IF('ETS Coverage'!$B30=1,'ETS Projections'!Q$70*('Allowance Schedule'!S$10*('Carbon Leakage Risk'!$B26)+'Allowance Schedule'!S$11*(1-'Carbon Leakage Risk'!$B26)),IF('ETS Coverage'!$B30=2,'ETS Projections'!Q$71,0))</f>
        <v>1</v>
      </c>
      <c r="T26" s="8">
        <f>IF('ETS Coverage'!$B30=1,'ETS Projections'!R$70*('Allowance Schedule'!T$10*('Carbon Leakage Risk'!$B26)+'Allowance Schedule'!T$11*(1-'Carbon Leakage Risk'!$B26)),IF('ETS Coverage'!$B30=2,'ETS Projections'!R$71,0))</f>
        <v>1</v>
      </c>
      <c r="U26" s="8">
        <f>IF('ETS Coverage'!$B30=1,'ETS Projections'!S$70*('Allowance Schedule'!U$10*('Carbon Leakage Risk'!$B26)+'Allowance Schedule'!U$11*(1-'Carbon Leakage Risk'!$B26)),IF('ETS Coverage'!$B30=2,'ETS Projections'!S$71,0))</f>
        <v>1</v>
      </c>
      <c r="V26" s="8">
        <f>IF('ETS Coverage'!$B30=1,'ETS Projections'!T$70*('Allowance Schedule'!V$10*('Carbon Leakage Risk'!$B26)+'Allowance Schedule'!V$11*(1-'Carbon Leakage Risk'!$B26)),IF('ETS Coverage'!$B30=2,'ETS Projections'!T$71,0))</f>
        <v>1</v>
      </c>
      <c r="W26" s="8">
        <f>IF('ETS Coverage'!$B30=1,'ETS Projections'!U$70*('Allowance Schedule'!W$10*('Carbon Leakage Risk'!$B26)+'Allowance Schedule'!W$11*(1-'Carbon Leakage Risk'!$B26)),IF('ETS Coverage'!$B30=2,'ETS Projections'!U$71,0))</f>
        <v>1</v>
      </c>
      <c r="X26" s="8">
        <f>IF('ETS Coverage'!$B30=1,'ETS Projections'!V$70*('Allowance Schedule'!X$10*('Carbon Leakage Risk'!$B26)+'Allowance Schedule'!X$11*(1-'Carbon Leakage Risk'!$B26)),IF('ETS Coverage'!$B30=2,'ETS Projections'!V$71,0))</f>
        <v>1</v>
      </c>
      <c r="Y26" s="8">
        <f>IF('ETS Coverage'!$B30=1,'ETS Projections'!W$70*('Allowance Schedule'!Y$10*('Carbon Leakage Risk'!$B26)+'Allowance Schedule'!Y$11*(1-'Carbon Leakage Risk'!$B26)),IF('ETS Coverage'!$B30=2,'ETS Projections'!W$71,0))</f>
        <v>1</v>
      </c>
      <c r="Z26" s="8">
        <f>IF('ETS Coverage'!$B30=1,'ETS Projections'!X$70*('Allowance Schedule'!Z$10*('Carbon Leakage Risk'!$B26)+'Allowance Schedule'!Z$11*(1-'Carbon Leakage Risk'!$B26)),IF('ETS Coverage'!$B30=2,'ETS Projections'!X$71,0))</f>
        <v>1</v>
      </c>
      <c r="AA26" s="8">
        <f>IF('ETS Coverage'!$B30=1,'ETS Projections'!Y$70*('Allowance Schedule'!AA$10*('Carbon Leakage Risk'!$B26)+'Allowance Schedule'!AA$11*(1-'Carbon Leakage Risk'!$B26)),IF('ETS Coverage'!$B30=2,'ETS Projections'!Y$71,0))</f>
        <v>1</v>
      </c>
      <c r="AB26" s="8">
        <f>IF('ETS Coverage'!$B30=1,'ETS Projections'!Z$70*('Allowance Schedule'!AB$10*('Carbon Leakage Risk'!$B26)+'Allowance Schedule'!AB$11*(1-'Carbon Leakage Risk'!$B26)),IF('ETS Coverage'!$B30=2,'ETS Projections'!Z$71,0))</f>
        <v>1</v>
      </c>
      <c r="AC26" s="8">
        <f>IF('ETS Coverage'!$B30=1,'ETS Projections'!AA$70*('Allowance Schedule'!AC$10*('Carbon Leakage Risk'!$B26)+'Allowance Schedule'!AC$11*(1-'Carbon Leakage Risk'!$B26)),IF('ETS Coverage'!$B30=2,'ETS Projections'!AA$71,0))</f>
        <v>1</v>
      </c>
      <c r="AD26" s="8">
        <f>IF('ETS Coverage'!$B30=1,'ETS Projections'!AB$70*('Allowance Schedule'!AD$10*('Carbon Leakage Risk'!$B26)+'Allowance Schedule'!AD$11*(1-'Carbon Leakage Risk'!$B26)),IF('ETS Coverage'!$B30=2,'ETS Projections'!AB$71,0))</f>
        <v>1</v>
      </c>
      <c r="AE26" s="8">
        <f>IF('ETS Coverage'!$B30=1,'ETS Projections'!AC$70*('Allowance Schedule'!AE$10*('Carbon Leakage Risk'!$B26)+'Allowance Schedule'!AE$11*(1-'Carbon Leakage Risk'!$B26)),IF('ETS Coverage'!$B30=2,'ETS Projections'!AC$71,0))</f>
        <v>1</v>
      </c>
      <c r="AF26" s="8">
        <f>IF('ETS Coverage'!$B30=1,'ETS Projections'!AD$70*('Allowance Schedule'!AF$10*('Carbon Leakage Risk'!$B26)+'Allowance Schedule'!AF$11*(1-'Carbon Leakage Risk'!$B26)),IF('ETS Coverage'!$B30=2,'ETS Projections'!AD$71,0))</f>
        <v>1</v>
      </c>
      <c r="AG26" s="8">
        <f>IF('ETS Coverage'!$B30=1,'ETS Projections'!AE$70*('Allowance Schedule'!AG$10*('Carbon Leakage Risk'!$B26)+'Allowance Schedule'!AG$11*(1-'Carbon Leakage Risk'!$B26)),IF('ETS Coverage'!$B30=2,'ETS Projections'!AE$71,0))</f>
        <v>1</v>
      </c>
    </row>
    <row r="27" spans="2:33" x14ac:dyDescent="0.35">
      <c r="B27" t="s">
        <v>24</v>
      </c>
      <c r="C27">
        <v>0</v>
      </c>
      <c r="D27">
        <v>0</v>
      </c>
      <c r="E27" s="8">
        <f>IF('ETS Coverage'!$B31=1,'ETS Projections'!C$70*('Allowance Schedule'!E$10*('Carbon Leakage Risk'!$B27)+'Allowance Schedule'!E$11*(1-'Carbon Leakage Risk'!$B27)),IF('ETS Coverage'!$B31=2,'ETS Projections'!C$71,0))</f>
        <v>0</v>
      </c>
      <c r="F27" s="8">
        <f>IF('ETS Coverage'!$B31=1,'ETS Projections'!D$70*('Allowance Schedule'!F$10*('Carbon Leakage Risk'!$B27)+'Allowance Schedule'!F$11*(1-'Carbon Leakage Risk'!$B27)),IF('ETS Coverage'!$B31=2,'ETS Projections'!D$71,0))</f>
        <v>0</v>
      </c>
      <c r="G27" s="8">
        <f>IF('ETS Coverage'!$B31=1,'ETS Projections'!E$70*('Allowance Schedule'!G$10*('Carbon Leakage Risk'!$B27)+'Allowance Schedule'!G$11*(1-'Carbon Leakage Risk'!$B27)),IF('ETS Coverage'!$B31=2,'ETS Projections'!E$71,0))</f>
        <v>0</v>
      </c>
      <c r="H27" s="8">
        <f>IF('ETS Coverage'!$B31=1,'ETS Projections'!F$70*('Allowance Schedule'!H$10*('Carbon Leakage Risk'!$B27)+'Allowance Schedule'!H$11*(1-'Carbon Leakage Risk'!$B27)),IF('ETS Coverage'!$B31=2,'ETS Projections'!F$71,0))</f>
        <v>0</v>
      </c>
      <c r="I27" s="8">
        <f>IF('ETS Coverage'!$B31=1,'ETS Projections'!G$70*('Allowance Schedule'!I$10*('Carbon Leakage Risk'!$B27)+'Allowance Schedule'!I$11*(1-'Carbon Leakage Risk'!$B27)),IF('ETS Coverage'!$B31=2,'ETS Projections'!G$71,0))</f>
        <v>0</v>
      </c>
      <c r="J27" s="8">
        <f>IF('ETS Coverage'!$B31=1,'ETS Projections'!H$70*('Allowance Schedule'!J$10*('Carbon Leakage Risk'!$B27)+'Allowance Schedule'!J$11*(1-'Carbon Leakage Risk'!$B27)),IF('ETS Coverage'!$B31=2,'ETS Projections'!H$71,0))</f>
        <v>0</v>
      </c>
      <c r="K27" s="8">
        <f>IF('ETS Coverage'!$B31=1,'ETS Projections'!I$70*('Allowance Schedule'!K$10*('Carbon Leakage Risk'!$B27)+'Allowance Schedule'!K$11*(1-'Carbon Leakage Risk'!$B27)),IF('ETS Coverage'!$B31=2,'ETS Projections'!I$71,0))</f>
        <v>0</v>
      </c>
      <c r="L27" s="8">
        <f>IF('ETS Coverage'!$B31=1,'ETS Projections'!J$70*('Allowance Schedule'!L$10*('Carbon Leakage Risk'!$B27)+'Allowance Schedule'!L$11*(1-'Carbon Leakage Risk'!$B27)),IF('ETS Coverage'!$B31=2,'ETS Projections'!J$71,0))</f>
        <v>0</v>
      </c>
      <c r="M27" s="8">
        <f>IF('ETS Coverage'!$B31=1,'ETS Projections'!K$70*('Allowance Schedule'!M$10*('Carbon Leakage Risk'!$B27)+'Allowance Schedule'!M$11*(1-'Carbon Leakage Risk'!$B27)),IF('ETS Coverage'!$B31=2,'ETS Projections'!K$71,0))</f>
        <v>0</v>
      </c>
      <c r="N27" s="8">
        <f>IF('ETS Coverage'!$B31=1,'ETS Projections'!L$70*('Allowance Schedule'!N$10*('Carbon Leakage Risk'!$B27)+'Allowance Schedule'!N$11*(1-'Carbon Leakage Risk'!$B27)),IF('ETS Coverage'!$B31=2,'ETS Projections'!L$71,0))</f>
        <v>0</v>
      </c>
      <c r="O27" s="8">
        <f>IF('ETS Coverage'!$B31=1,'ETS Projections'!M$70*('Allowance Schedule'!O$10*('Carbon Leakage Risk'!$B27)+'Allowance Schedule'!O$11*(1-'Carbon Leakage Risk'!$B27)),IF('ETS Coverage'!$B31=2,'ETS Projections'!M$71,0))</f>
        <v>0</v>
      </c>
      <c r="P27" s="8">
        <f>IF('ETS Coverage'!$B31=1,'ETS Projections'!N$70*('Allowance Schedule'!P$10*('Carbon Leakage Risk'!$B27)+'Allowance Schedule'!P$11*(1-'Carbon Leakage Risk'!$B27)),IF('ETS Coverage'!$B31=2,'ETS Projections'!N$71,0))</f>
        <v>0</v>
      </c>
      <c r="Q27" s="8">
        <f>IF('ETS Coverage'!$B31=1,'ETS Projections'!O$70*('Allowance Schedule'!Q$10*('Carbon Leakage Risk'!$B27)+'Allowance Schedule'!Q$11*(1-'Carbon Leakage Risk'!$B27)),IF('ETS Coverage'!$B31=2,'ETS Projections'!O$71,0))</f>
        <v>0</v>
      </c>
      <c r="R27" s="8">
        <f>IF('ETS Coverage'!$B31=1,'ETS Projections'!P$70*('Allowance Schedule'!R$10*('Carbon Leakage Risk'!$B27)+'Allowance Schedule'!R$11*(1-'Carbon Leakage Risk'!$B27)),IF('ETS Coverage'!$B31=2,'ETS Projections'!P$71,0))</f>
        <v>0</v>
      </c>
      <c r="S27" s="8">
        <f>IF('ETS Coverage'!$B31=1,'ETS Projections'!Q$70*('Allowance Schedule'!S$10*('Carbon Leakage Risk'!$B27)+'Allowance Schedule'!S$11*(1-'Carbon Leakage Risk'!$B27)),IF('ETS Coverage'!$B31=2,'ETS Projections'!Q$71,0))</f>
        <v>0</v>
      </c>
      <c r="T27" s="8">
        <f>IF('ETS Coverage'!$B31=1,'ETS Projections'!R$70*('Allowance Schedule'!T$10*('Carbon Leakage Risk'!$B27)+'Allowance Schedule'!T$11*(1-'Carbon Leakage Risk'!$B27)),IF('ETS Coverage'!$B31=2,'ETS Projections'!R$71,0))</f>
        <v>0</v>
      </c>
      <c r="U27" s="8">
        <f>IF('ETS Coverage'!$B31=1,'ETS Projections'!S$70*('Allowance Schedule'!U$10*('Carbon Leakage Risk'!$B27)+'Allowance Schedule'!U$11*(1-'Carbon Leakage Risk'!$B27)),IF('ETS Coverage'!$B31=2,'ETS Projections'!S$71,0))</f>
        <v>0</v>
      </c>
      <c r="V27" s="8">
        <f>IF('ETS Coverage'!$B31=1,'ETS Projections'!T$70*('Allowance Schedule'!V$10*('Carbon Leakage Risk'!$B27)+'Allowance Schedule'!V$11*(1-'Carbon Leakage Risk'!$B27)),IF('ETS Coverage'!$B31=2,'ETS Projections'!T$71,0))</f>
        <v>0</v>
      </c>
      <c r="W27" s="8">
        <f>IF('ETS Coverage'!$B31=1,'ETS Projections'!U$70*('Allowance Schedule'!W$10*('Carbon Leakage Risk'!$B27)+'Allowance Schedule'!W$11*(1-'Carbon Leakage Risk'!$B27)),IF('ETS Coverage'!$B31=2,'ETS Projections'!U$71,0))</f>
        <v>0</v>
      </c>
      <c r="X27" s="8">
        <f>IF('ETS Coverage'!$B31=1,'ETS Projections'!V$70*('Allowance Schedule'!X$10*('Carbon Leakage Risk'!$B27)+'Allowance Schedule'!X$11*(1-'Carbon Leakage Risk'!$B27)),IF('ETS Coverage'!$B31=2,'ETS Projections'!V$71,0))</f>
        <v>0</v>
      </c>
      <c r="Y27" s="8">
        <f>IF('ETS Coverage'!$B31=1,'ETS Projections'!W$70*('Allowance Schedule'!Y$10*('Carbon Leakage Risk'!$B27)+'Allowance Schedule'!Y$11*(1-'Carbon Leakage Risk'!$B27)),IF('ETS Coverage'!$B31=2,'ETS Projections'!W$71,0))</f>
        <v>0</v>
      </c>
      <c r="Z27" s="8">
        <f>IF('ETS Coverage'!$B31=1,'ETS Projections'!X$70*('Allowance Schedule'!Z$10*('Carbon Leakage Risk'!$B27)+'Allowance Schedule'!Z$11*(1-'Carbon Leakage Risk'!$B27)),IF('ETS Coverage'!$B31=2,'ETS Projections'!X$71,0))</f>
        <v>0</v>
      </c>
      <c r="AA27" s="8">
        <f>IF('ETS Coverage'!$B31=1,'ETS Projections'!Y$70*('Allowance Schedule'!AA$10*('Carbon Leakage Risk'!$B27)+'Allowance Schedule'!AA$11*(1-'Carbon Leakage Risk'!$B27)),IF('ETS Coverage'!$B31=2,'ETS Projections'!Y$71,0))</f>
        <v>0</v>
      </c>
      <c r="AB27" s="8">
        <f>IF('ETS Coverage'!$B31=1,'ETS Projections'!Z$70*('Allowance Schedule'!AB$10*('Carbon Leakage Risk'!$B27)+'Allowance Schedule'!AB$11*(1-'Carbon Leakage Risk'!$B27)),IF('ETS Coverage'!$B31=2,'ETS Projections'!Z$71,0))</f>
        <v>0</v>
      </c>
      <c r="AC27" s="8">
        <f>IF('ETS Coverage'!$B31=1,'ETS Projections'!AA$70*('Allowance Schedule'!AC$10*('Carbon Leakage Risk'!$B27)+'Allowance Schedule'!AC$11*(1-'Carbon Leakage Risk'!$B27)),IF('ETS Coverage'!$B31=2,'ETS Projections'!AA$71,0))</f>
        <v>0</v>
      </c>
      <c r="AD27" s="8">
        <f>IF('ETS Coverage'!$B31=1,'ETS Projections'!AB$70*('Allowance Schedule'!AD$10*('Carbon Leakage Risk'!$B27)+'Allowance Schedule'!AD$11*(1-'Carbon Leakage Risk'!$B27)),IF('ETS Coverage'!$B31=2,'ETS Projections'!AB$71,0))</f>
        <v>0</v>
      </c>
      <c r="AE27" s="8">
        <f>IF('ETS Coverage'!$B31=1,'ETS Projections'!AC$70*('Allowance Schedule'!AE$10*('Carbon Leakage Risk'!$B27)+'Allowance Schedule'!AE$11*(1-'Carbon Leakage Risk'!$B27)),IF('ETS Coverage'!$B31=2,'ETS Projections'!AC$71,0))</f>
        <v>0</v>
      </c>
      <c r="AF27" s="8">
        <f>IF('ETS Coverage'!$B31=1,'ETS Projections'!AD$70*('Allowance Schedule'!AF$10*('Carbon Leakage Risk'!$B27)+'Allowance Schedule'!AF$11*(1-'Carbon Leakage Risk'!$B27)),IF('ETS Coverage'!$B31=2,'ETS Projections'!AD$71,0))</f>
        <v>0</v>
      </c>
      <c r="AG27" s="8">
        <f>IF('ETS Coverage'!$B31=1,'ETS Projections'!AE$70*('Allowance Schedule'!AG$10*('Carbon Leakage Risk'!$B27)+'Allowance Schedule'!AG$11*(1-'Carbon Leakage Risk'!$B27)),IF('ETS Coverage'!$B31=2,'ETS Projections'!AE$71,0))</f>
        <v>0</v>
      </c>
    </row>
    <row r="28" spans="2:33" x14ac:dyDescent="0.35">
      <c r="B28" t="s">
        <v>25</v>
      </c>
      <c r="C28">
        <v>0</v>
      </c>
      <c r="D28">
        <v>0</v>
      </c>
      <c r="E28" s="8">
        <f>IF('ETS Coverage'!$B32=1,'ETS Projections'!C$70*('Allowance Schedule'!E$10*('Carbon Leakage Risk'!$B28)+'Allowance Schedule'!E$11*(1-'Carbon Leakage Risk'!$B28)),IF('ETS Coverage'!$B32=2,'ETS Projections'!C$71,0))</f>
        <v>0</v>
      </c>
      <c r="F28" s="8">
        <f>IF('ETS Coverage'!$B32=1,'ETS Projections'!D$70*('Allowance Schedule'!F$10*('Carbon Leakage Risk'!$B28)+'Allowance Schedule'!F$11*(1-'Carbon Leakage Risk'!$B28)),IF('ETS Coverage'!$B32=2,'ETS Projections'!D$71,0))</f>
        <v>0</v>
      </c>
      <c r="G28" s="8">
        <f>IF('ETS Coverage'!$B32=1,'ETS Projections'!E$70*('Allowance Schedule'!G$10*('Carbon Leakage Risk'!$B28)+'Allowance Schedule'!G$11*(1-'Carbon Leakage Risk'!$B28)),IF('ETS Coverage'!$B32=2,'ETS Projections'!E$71,0))</f>
        <v>0</v>
      </c>
      <c r="H28" s="8">
        <f>IF('ETS Coverage'!$B32=1,'ETS Projections'!F$70*('Allowance Schedule'!H$10*('Carbon Leakage Risk'!$B28)+'Allowance Schedule'!H$11*(1-'Carbon Leakage Risk'!$B28)),IF('ETS Coverage'!$B32=2,'ETS Projections'!F$71,0))</f>
        <v>0</v>
      </c>
      <c r="I28" s="8">
        <f>IF('ETS Coverage'!$B32=1,'ETS Projections'!G$70*('Allowance Schedule'!I$10*('Carbon Leakage Risk'!$B28)+'Allowance Schedule'!I$11*(1-'Carbon Leakage Risk'!$B28)),IF('ETS Coverage'!$B32=2,'ETS Projections'!G$71,0))</f>
        <v>0</v>
      </c>
      <c r="J28" s="8">
        <f>IF('ETS Coverage'!$B32=1,'ETS Projections'!H$70*('Allowance Schedule'!J$10*('Carbon Leakage Risk'!$B28)+'Allowance Schedule'!J$11*(1-'Carbon Leakage Risk'!$B28)),IF('ETS Coverage'!$B32=2,'ETS Projections'!H$71,0))</f>
        <v>0.45136590456397085</v>
      </c>
      <c r="K28" s="8">
        <f>IF('ETS Coverage'!$B32=1,'ETS Projections'!I$70*('Allowance Schedule'!K$10*('Carbon Leakage Risk'!$B28)+'Allowance Schedule'!K$11*(1-'Carbon Leakage Risk'!$B28)),IF('ETS Coverage'!$B32=2,'ETS Projections'!I$71,0))</f>
        <v>0.66393045842516363</v>
      </c>
      <c r="L28" s="8">
        <f>IF('ETS Coverage'!$B32=1,'ETS Projections'!J$70*('Allowance Schedule'!L$10*('Carbon Leakage Risk'!$B28)+'Allowance Schedule'!L$11*(1-'Carbon Leakage Risk'!$B28)),IF('ETS Coverage'!$B32=2,'ETS Projections'!J$71,0))</f>
        <v>0.77077996942773064</v>
      </c>
      <c r="M28" s="8">
        <f>IF('ETS Coverage'!$B32=1,'ETS Projections'!K$70*('Allowance Schedule'!M$10*('Carbon Leakage Risk'!$B28)+'Allowance Schedule'!M$11*(1-'Carbon Leakage Risk'!$B28)),IF('ETS Coverage'!$B32=2,'ETS Projections'!K$71,0))</f>
        <v>0.85792340111752319</v>
      </c>
      <c r="N28" s="8">
        <f>IF('ETS Coverage'!$B32=1,'ETS Projections'!L$70*('Allowance Schedule'!N$10*('Carbon Leakage Risk'!$B28)+'Allowance Schedule'!N$11*(1-'Carbon Leakage Risk'!$B28)),IF('ETS Coverage'!$B32=2,'ETS Projections'!L$71,0))</f>
        <v>0.95998088009684113</v>
      </c>
      <c r="O28" s="8">
        <f>IF('ETS Coverage'!$B32=1,'ETS Projections'!M$70*('Allowance Schedule'!O$10*('Carbon Leakage Risk'!$B28)+'Allowance Schedule'!O$11*(1-'Carbon Leakage Risk'!$B28)),IF('ETS Coverage'!$B32=2,'ETS Projections'!M$71,0))</f>
        <v>1</v>
      </c>
      <c r="P28" s="8">
        <f>IF('ETS Coverage'!$B32=1,'ETS Projections'!N$70*('Allowance Schedule'!P$10*('Carbon Leakage Risk'!$B28)+'Allowance Schedule'!P$11*(1-'Carbon Leakage Risk'!$B28)),IF('ETS Coverage'!$B32=2,'ETS Projections'!N$71,0))</f>
        <v>1</v>
      </c>
      <c r="Q28" s="8">
        <f>IF('ETS Coverage'!$B32=1,'ETS Projections'!O$70*('Allowance Schedule'!Q$10*('Carbon Leakage Risk'!$B28)+'Allowance Schedule'!Q$11*(1-'Carbon Leakage Risk'!$B28)),IF('ETS Coverage'!$B32=2,'ETS Projections'!O$71,0))</f>
        <v>1</v>
      </c>
      <c r="R28" s="8">
        <f>IF('ETS Coverage'!$B32=1,'ETS Projections'!P$70*('Allowance Schedule'!R$10*('Carbon Leakage Risk'!$B28)+'Allowance Schedule'!R$11*(1-'Carbon Leakage Risk'!$B28)),IF('ETS Coverage'!$B32=2,'ETS Projections'!P$71,0))</f>
        <v>1</v>
      </c>
      <c r="S28" s="8">
        <f>IF('ETS Coverage'!$B32=1,'ETS Projections'!Q$70*('Allowance Schedule'!S$10*('Carbon Leakage Risk'!$B28)+'Allowance Schedule'!S$11*(1-'Carbon Leakage Risk'!$B28)),IF('ETS Coverage'!$B32=2,'ETS Projections'!Q$71,0))</f>
        <v>1</v>
      </c>
      <c r="T28" s="8">
        <f>IF('ETS Coverage'!$B32=1,'ETS Projections'!R$70*('Allowance Schedule'!T$10*('Carbon Leakage Risk'!$B28)+'Allowance Schedule'!T$11*(1-'Carbon Leakage Risk'!$B28)),IF('ETS Coverage'!$B32=2,'ETS Projections'!R$71,0))</f>
        <v>1</v>
      </c>
      <c r="U28" s="8">
        <f>IF('ETS Coverage'!$B32=1,'ETS Projections'!S$70*('Allowance Schedule'!U$10*('Carbon Leakage Risk'!$B28)+'Allowance Schedule'!U$11*(1-'Carbon Leakage Risk'!$B28)),IF('ETS Coverage'!$B32=2,'ETS Projections'!S$71,0))</f>
        <v>1</v>
      </c>
      <c r="V28" s="8">
        <f>IF('ETS Coverage'!$B32=1,'ETS Projections'!T$70*('Allowance Schedule'!V$10*('Carbon Leakage Risk'!$B28)+'Allowance Schedule'!V$11*(1-'Carbon Leakage Risk'!$B28)),IF('ETS Coverage'!$B32=2,'ETS Projections'!T$71,0))</f>
        <v>1</v>
      </c>
      <c r="W28" s="8">
        <f>IF('ETS Coverage'!$B32=1,'ETS Projections'!U$70*('Allowance Schedule'!W$10*('Carbon Leakage Risk'!$B28)+'Allowance Schedule'!W$11*(1-'Carbon Leakage Risk'!$B28)),IF('ETS Coverage'!$B32=2,'ETS Projections'!U$71,0))</f>
        <v>1</v>
      </c>
      <c r="X28" s="8">
        <f>IF('ETS Coverage'!$B32=1,'ETS Projections'!V$70*('Allowance Schedule'!X$10*('Carbon Leakage Risk'!$B28)+'Allowance Schedule'!X$11*(1-'Carbon Leakage Risk'!$B28)),IF('ETS Coverage'!$B32=2,'ETS Projections'!V$71,0))</f>
        <v>1</v>
      </c>
      <c r="Y28" s="8">
        <f>IF('ETS Coverage'!$B32=1,'ETS Projections'!W$70*('Allowance Schedule'!Y$10*('Carbon Leakage Risk'!$B28)+'Allowance Schedule'!Y$11*(1-'Carbon Leakage Risk'!$B28)),IF('ETS Coverage'!$B32=2,'ETS Projections'!W$71,0))</f>
        <v>1</v>
      </c>
      <c r="Z28" s="8">
        <f>IF('ETS Coverage'!$B32=1,'ETS Projections'!X$70*('Allowance Schedule'!Z$10*('Carbon Leakage Risk'!$B28)+'Allowance Schedule'!Z$11*(1-'Carbon Leakage Risk'!$B28)),IF('ETS Coverage'!$B32=2,'ETS Projections'!X$71,0))</f>
        <v>1</v>
      </c>
      <c r="AA28" s="8">
        <f>IF('ETS Coverage'!$B32=1,'ETS Projections'!Y$70*('Allowance Schedule'!AA$10*('Carbon Leakage Risk'!$B28)+'Allowance Schedule'!AA$11*(1-'Carbon Leakage Risk'!$B28)),IF('ETS Coverage'!$B32=2,'ETS Projections'!Y$71,0))</f>
        <v>1</v>
      </c>
      <c r="AB28" s="8">
        <f>IF('ETS Coverage'!$B32=1,'ETS Projections'!Z$70*('Allowance Schedule'!AB$10*('Carbon Leakage Risk'!$B28)+'Allowance Schedule'!AB$11*(1-'Carbon Leakage Risk'!$B28)),IF('ETS Coverage'!$B32=2,'ETS Projections'!Z$71,0))</f>
        <v>1</v>
      </c>
      <c r="AC28" s="8">
        <f>IF('ETS Coverage'!$B32=1,'ETS Projections'!AA$70*('Allowance Schedule'!AC$10*('Carbon Leakage Risk'!$B28)+'Allowance Schedule'!AC$11*(1-'Carbon Leakage Risk'!$B28)),IF('ETS Coverage'!$B32=2,'ETS Projections'!AA$71,0))</f>
        <v>1</v>
      </c>
      <c r="AD28" s="8">
        <f>IF('ETS Coverage'!$B32=1,'ETS Projections'!AB$70*('Allowance Schedule'!AD$10*('Carbon Leakage Risk'!$B28)+'Allowance Schedule'!AD$11*(1-'Carbon Leakage Risk'!$B28)),IF('ETS Coverage'!$B32=2,'ETS Projections'!AB$71,0))</f>
        <v>1</v>
      </c>
      <c r="AE28" s="8">
        <f>IF('ETS Coverage'!$B32=1,'ETS Projections'!AC$70*('Allowance Schedule'!AE$10*('Carbon Leakage Risk'!$B28)+'Allowance Schedule'!AE$11*(1-'Carbon Leakage Risk'!$B28)),IF('ETS Coverage'!$B32=2,'ETS Projections'!AC$71,0))</f>
        <v>1</v>
      </c>
      <c r="AF28" s="8">
        <f>IF('ETS Coverage'!$B32=1,'ETS Projections'!AD$70*('Allowance Schedule'!AF$10*('Carbon Leakage Risk'!$B28)+'Allowance Schedule'!AF$11*(1-'Carbon Leakage Risk'!$B28)),IF('ETS Coverage'!$B32=2,'ETS Projections'!AD$71,0))</f>
        <v>1</v>
      </c>
      <c r="AG28" s="8">
        <f>IF('ETS Coverage'!$B32=1,'ETS Projections'!AE$70*('Allowance Schedule'!AG$10*('Carbon Leakage Risk'!$B28)+'Allowance Schedule'!AG$11*(1-'Carbon Leakage Risk'!$B28)),IF('ETS Coverage'!$B32=2,'ETS Projections'!AE$71,0))</f>
        <v>1</v>
      </c>
    </row>
  </sheetData>
  <conditionalFormatting sqref="E4:AG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AE26"/>
  <sheetViews>
    <sheetView topLeftCell="B1" workbookViewId="0">
      <selection activeCell="B27" sqref="A27:XFD37"/>
    </sheetView>
  </sheetViews>
  <sheetFormatPr defaultRowHeight="14.5" x14ac:dyDescent="0.35"/>
  <cols>
    <col min="1" max="1" width="46.26953125" customWidth="1"/>
    <col min="2" max="3" width="28" customWidth="1"/>
  </cols>
  <sheetData>
    <row r="1" spans="1:31" x14ac:dyDescent="0.35">
      <c r="A1" s="2" t="s">
        <v>0</v>
      </c>
      <c r="B1" s="4">
        <v>2021</v>
      </c>
      <c r="C1" s="4">
        <v>2022</v>
      </c>
      <c r="D1" s="4">
        <v>2023</v>
      </c>
      <c r="E1" s="4">
        <v>2024</v>
      </c>
      <c r="F1" s="4">
        <v>2025</v>
      </c>
      <c r="G1" s="4">
        <v>2026</v>
      </c>
      <c r="H1" s="4">
        <v>2027</v>
      </c>
      <c r="I1" s="4">
        <v>2028</v>
      </c>
      <c r="J1" s="4">
        <v>2029</v>
      </c>
      <c r="K1" s="4">
        <v>2030</v>
      </c>
      <c r="L1" s="4">
        <v>2031</v>
      </c>
      <c r="M1" s="4">
        <v>2032</v>
      </c>
      <c r="N1" s="4">
        <v>2033</v>
      </c>
      <c r="O1" s="4">
        <v>2034</v>
      </c>
      <c r="P1" s="4">
        <v>2035</v>
      </c>
      <c r="Q1" s="4">
        <v>2036</v>
      </c>
      <c r="R1" s="4">
        <v>2037</v>
      </c>
      <c r="S1" s="4">
        <v>2038</v>
      </c>
      <c r="T1" s="4">
        <v>2039</v>
      </c>
      <c r="U1" s="4">
        <v>2040</v>
      </c>
      <c r="V1" s="4">
        <v>2041</v>
      </c>
      <c r="W1" s="4">
        <v>2042</v>
      </c>
      <c r="X1" s="4">
        <v>2043</v>
      </c>
      <c r="Y1" s="4">
        <v>2044</v>
      </c>
      <c r="Z1" s="4">
        <v>2045</v>
      </c>
      <c r="AA1" s="4">
        <v>2046</v>
      </c>
      <c r="AB1" s="4">
        <v>2047</v>
      </c>
      <c r="AC1" s="4">
        <v>2048</v>
      </c>
      <c r="AD1" s="4">
        <v>2049</v>
      </c>
      <c r="AE1" s="4">
        <v>2050</v>
      </c>
    </row>
    <row r="2" spans="1:31" x14ac:dyDescent="0.35">
      <c r="A2" t="s">
        <v>1</v>
      </c>
      <c r="B2" s="7">
        <f>Calcs!D4</f>
        <v>0</v>
      </c>
      <c r="C2" s="7">
        <f>Calcs!E4</f>
        <v>0</v>
      </c>
      <c r="D2" s="7">
        <f>Calcs!F4</f>
        <v>0</v>
      </c>
      <c r="E2" s="7">
        <f>Calcs!G4</f>
        <v>0</v>
      </c>
      <c r="F2" s="7">
        <f>Calcs!H4</f>
        <v>0</v>
      </c>
      <c r="G2" s="7">
        <f>Calcs!I4</f>
        <v>0</v>
      </c>
      <c r="H2" s="7">
        <f>Calcs!J4</f>
        <v>0</v>
      </c>
      <c r="I2" s="7">
        <f>Calcs!K4</f>
        <v>0</v>
      </c>
      <c r="J2" s="7">
        <f>Calcs!L4</f>
        <v>0</v>
      </c>
      <c r="K2" s="7">
        <f>Calcs!M4</f>
        <v>0</v>
      </c>
      <c r="L2" s="7">
        <f>Calcs!N4</f>
        <v>0</v>
      </c>
      <c r="M2" s="7">
        <f>Calcs!O4</f>
        <v>0</v>
      </c>
      <c r="N2" s="7">
        <f>Calcs!P4</f>
        <v>0</v>
      </c>
      <c r="O2" s="7">
        <f>Calcs!Q4</f>
        <v>0</v>
      </c>
      <c r="P2" s="7">
        <f>Calcs!R4</f>
        <v>0</v>
      </c>
      <c r="Q2" s="7">
        <f>Calcs!S4</f>
        <v>0</v>
      </c>
      <c r="R2" s="7">
        <f>Calcs!T4</f>
        <v>0</v>
      </c>
      <c r="S2" s="7">
        <f>Calcs!U4</f>
        <v>0</v>
      </c>
      <c r="T2" s="7">
        <f>Calcs!V4</f>
        <v>0</v>
      </c>
      <c r="U2" s="7">
        <f>Calcs!W4</f>
        <v>0</v>
      </c>
      <c r="V2" s="7">
        <f>Calcs!X4</f>
        <v>0</v>
      </c>
      <c r="W2" s="7">
        <f>Calcs!Y4</f>
        <v>0</v>
      </c>
      <c r="X2" s="7">
        <f>Calcs!Z4</f>
        <v>0</v>
      </c>
      <c r="Y2" s="7">
        <f>Calcs!AA4</f>
        <v>0</v>
      </c>
      <c r="Z2" s="7">
        <f>Calcs!AB4</f>
        <v>0</v>
      </c>
      <c r="AA2" s="7">
        <f>Calcs!AC4</f>
        <v>0</v>
      </c>
      <c r="AB2" s="7">
        <f>Calcs!AD4</f>
        <v>0</v>
      </c>
      <c r="AC2" s="7">
        <f>Calcs!AE4</f>
        <v>0</v>
      </c>
      <c r="AD2" s="7">
        <f>Calcs!AF4</f>
        <v>0</v>
      </c>
      <c r="AE2" s="7">
        <f>Calcs!AG4</f>
        <v>0</v>
      </c>
    </row>
    <row r="3" spans="1:31" x14ac:dyDescent="0.35">
      <c r="A3" t="s">
        <v>2</v>
      </c>
      <c r="B3" s="7">
        <f>Calcs!D5</f>
        <v>0</v>
      </c>
      <c r="C3" s="7">
        <f>Calcs!E5</f>
        <v>0</v>
      </c>
      <c r="D3" s="7">
        <f>Calcs!F5</f>
        <v>0</v>
      </c>
      <c r="E3" s="7">
        <f>Calcs!G5</f>
        <v>0</v>
      </c>
      <c r="F3" s="7">
        <f>Calcs!H5</f>
        <v>0</v>
      </c>
      <c r="G3" s="7">
        <f>Calcs!I5</f>
        <v>0</v>
      </c>
      <c r="H3" s="7">
        <f>Calcs!J5</f>
        <v>0.45136590456397085</v>
      </c>
      <c r="I3" s="7">
        <f>Calcs!K5</f>
        <v>0.66393045842516363</v>
      </c>
      <c r="J3" s="7">
        <f>Calcs!L5</f>
        <v>0.77077996942773064</v>
      </c>
      <c r="K3" s="7">
        <f>Calcs!M5</f>
        <v>0.85792340111752319</v>
      </c>
      <c r="L3" s="7">
        <f>Calcs!N5</f>
        <v>0.95998088009684113</v>
      </c>
      <c r="M3" s="7">
        <f>Calcs!O5</f>
        <v>1</v>
      </c>
      <c r="N3" s="7">
        <f>Calcs!P5</f>
        <v>1</v>
      </c>
      <c r="O3" s="7">
        <f>Calcs!Q5</f>
        <v>1</v>
      </c>
      <c r="P3" s="7">
        <f>Calcs!R5</f>
        <v>1</v>
      </c>
      <c r="Q3" s="7">
        <f>Calcs!S5</f>
        <v>1</v>
      </c>
      <c r="R3" s="7">
        <f>Calcs!T5</f>
        <v>1</v>
      </c>
      <c r="S3" s="7">
        <f>Calcs!U5</f>
        <v>1</v>
      </c>
      <c r="T3" s="7">
        <f>Calcs!V5</f>
        <v>1</v>
      </c>
      <c r="U3" s="7">
        <f>Calcs!W5</f>
        <v>1</v>
      </c>
      <c r="V3" s="7">
        <f>Calcs!X5</f>
        <v>1</v>
      </c>
      <c r="W3" s="7">
        <f>Calcs!Y5</f>
        <v>1</v>
      </c>
      <c r="X3" s="7">
        <f>Calcs!Z5</f>
        <v>1</v>
      </c>
      <c r="Y3" s="7">
        <f>Calcs!AA5</f>
        <v>1</v>
      </c>
      <c r="Z3" s="7">
        <f>Calcs!AB5</f>
        <v>1</v>
      </c>
      <c r="AA3" s="7">
        <f>Calcs!AC5</f>
        <v>1</v>
      </c>
      <c r="AB3" s="7">
        <f>Calcs!AD5</f>
        <v>1</v>
      </c>
      <c r="AC3" s="7">
        <f>Calcs!AE5</f>
        <v>1</v>
      </c>
      <c r="AD3" s="7">
        <f>Calcs!AF5</f>
        <v>1</v>
      </c>
      <c r="AE3" s="7">
        <f>Calcs!AG5</f>
        <v>1</v>
      </c>
    </row>
    <row r="4" spans="1:31" x14ac:dyDescent="0.35">
      <c r="A4" t="s">
        <v>3</v>
      </c>
      <c r="B4" s="7">
        <f>Calcs!D6</f>
        <v>0</v>
      </c>
      <c r="C4" s="7">
        <f>Calcs!E6</f>
        <v>0</v>
      </c>
      <c r="D4" s="7">
        <f>Calcs!F6</f>
        <v>0</v>
      </c>
      <c r="E4" s="7">
        <f>Calcs!G6</f>
        <v>0</v>
      </c>
      <c r="F4" s="7">
        <f>Calcs!H6</f>
        <v>0</v>
      </c>
      <c r="G4" s="7">
        <f>Calcs!I6</f>
        <v>0</v>
      </c>
      <c r="H4" s="7">
        <f>Calcs!J6</f>
        <v>0.45136590456397085</v>
      </c>
      <c r="I4" s="7">
        <f>Calcs!K6</f>
        <v>0.66393045842516363</v>
      </c>
      <c r="J4" s="7">
        <f>Calcs!L6</f>
        <v>0.77077996942773064</v>
      </c>
      <c r="K4" s="7">
        <f>Calcs!M6</f>
        <v>0.85792340111752319</v>
      </c>
      <c r="L4" s="7">
        <f>Calcs!N6</f>
        <v>0.95998088009684113</v>
      </c>
      <c r="M4" s="7">
        <f>Calcs!O6</f>
        <v>1</v>
      </c>
      <c r="N4" s="7">
        <f>Calcs!P6</f>
        <v>1</v>
      </c>
      <c r="O4" s="7">
        <f>Calcs!Q6</f>
        <v>1</v>
      </c>
      <c r="P4" s="7">
        <f>Calcs!R6</f>
        <v>1</v>
      </c>
      <c r="Q4" s="7">
        <f>Calcs!S6</f>
        <v>1</v>
      </c>
      <c r="R4" s="7">
        <f>Calcs!T6</f>
        <v>1</v>
      </c>
      <c r="S4" s="7">
        <f>Calcs!U6</f>
        <v>1</v>
      </c>
      <c r="T4" s="7">
        <f>Calcs!V6</f>
        <v>1</v>
      </c>
      <c r="U4" s="7">
        <f>Calcs!W6</f>
        <v>1</v>
      </c>
      <c r="V4" s="7">
        <f>Calcs!X6</f>
        <v>1</v>
      </c>
      <c r="W4" s="7">
        <f>Calcs!Y6</f>
        <v>1</v>
      </c>
      <c r="X4" s="7">
        <f>Calcs!Z6</f>
        <v>1</v>
      </c>
      <c r="Y4" s="7">
        <f>Calcs!AA6</f>
        <v>1</v>
      </c>
      <c r="Z4" s="7">
        <f>Calcs!AB6</f>
        <v>1</v>
      </c>
      <c r="AA4" s="7">
        <f>Calcs!AC6</f>
        <v>1</v>
      </c>
      <c r="AB4" s="7">
        <f>Calcs!AD6</f>
        <v>1</v>
      </c>
      <c r="AC4" s="7">
        <f>Calcs!AE6</f>
        <v>1</v>
      </c>
      <c r="AD4" s="7">
        <f>Calcs!AF6</f>
        <v>1</v>
      </c>
      <c r="AE4" s="7">
        <f>Calcs!AG6</f>
        <v>1</v>
      </c>
    </row>
    <row r="5" spans="1:31" x14ac:dyDescent="0.35">
      <c r="A5" t="s">
        <v>4</v>
      </c>
      <c r="B5" s="7">
        <f>Calcs!D7</f>
        <v>0</v>
      </c>
      <c r="C5" s="7">
        <f>Calcs!E7</f>
        <v>0</v>
      </c>
      <c r="D5" s="7">
        <f>Calcs!F7</f>
        <v>0</v>
      </c>
      <c r="E5" s="7">
        <f>Calcs!G7</f>
        <v>0</v>
      </c>
      <c r="F5" s="7">
        <f>Calcs!H7</f>
        <v>0</v>
      </c>
      <c r="G5" s="7">
        <f>Calcs!I7</f>
        <v>0</v>
      </c>
      <c r="H5" s="7">
        <f>Calcs!J7</f>
        <v>0.45136590456397085</v>
      </c>
      <c r="I5" s="7">
        <f>Calcs!K7</f>
        <v>0.66393045842516363</v>
      </c>
      <c r="J5" s="7">
        <f>Calcs!L7</f>
        <v>0.77077996942773064</v>
      </c>
      <c r="K5" s="7">
        <f>Calcs!M7</f>
        <v>0.85792340111752319</v>
      </c>
      <c r="L5" s="7">
        <f>Calcs!N7</f>
        <v>0.95998088009684113</v>
      </c>
      <c r="M5" s="7">
        <f>Calcs!O7</f>
        <v>1</v>
      </c>
      <c r="N5" s="7">
        <f>Calcs!P7</f>
        <v>1</v>
      </c>
      <c r="O5" s="7">
        <f>Calcs!Q7</f>
        <v>1</v>
      </c>
      <c r="P5" s="7">
        <f>Calcs!R7</f>
        <v>1</v>
      </c>
      <c r="Q5" s="7">
        <f>Calcs!S7</f>
        <v>1</v>
      </c>
      <c r="R5" s="7">
        <f>Calcs!T7</f>
        <v>1</v>
      </c>
      <c r="S5" s="7">
        <f>Calcs!U7</f>
        <v>1</v>
      </c>
      <c r="T5" s="7">
        <f>Calcs!V7</f>
        <v>1</v>
      </c>
      <c r="U5" s="7">
        <f>Calcs!W7</f>
        <v>1</v>
      </c>
      <c r="V5" s="7">
        <f>Calcs!X7</f>
        <v>1</v>
      </c>
      <c r="W5" s="7">
        <f>Calcs!Y7</f>
        <v>1</v>
      </c>
      <c r="X5" s="7">
        <f>Calcs!Z7</f>
        <v>1</v>
      </c>
      <c r="Y5" s="7">
        <f>Calcs!AA7</f>
        <v>1</v>
      </c>
      <c r="Z5" s="7">
        <f>Calcs!AB7</f>
        <v>1</v>
      </c>
      <c r="AA5" s="7">
        <f>Calcs!AC7</f>
        <v>1</v>
      </c>
      <c r="AB5" s="7">
        <f>Calcs!AD7</f>
        <v>1</v>
      </c>
      <c r="AC5" s="7">
        <f>Calcs!AE7</f>
        <v>1</v>
      </c>
      <c r="AD5" s="7">
        <f>Calcs!AF7</f>
        <v>1</v>
      </c>
      <c r="AE5" s="7">
        <f>Calcs!AG7</f>
        <v>1</v>
      </c>
    </row>
    <row r="6" spans="1:31" x14ac:dyDescent="0.35">
      <c r="A6" t="s">
        <v>5</v>
      </c>
      <c r="B6" s="7">
        <f>Calcs!D8</f>
        <v>0</v>
      </c>
      <c r="C6" s="7">
        <f>Calcs!E8</f>
        <v>0</v>
      </c>
      <c r="D6" s="7">
        <f>Calcs!F8</f>
        <v>0</v>
      </c>
      <c r="E6" s="7">
        <f>Calcs!G8</f>
        <v>0</v>
      </c>
      <c r="F6" s="7">
        <f>Calcs!H8</f>
        <v>0</v>
      </c>
      <c r="G6" s="7">
        <f>Calcs!I8</f>
        <v>0</v>
      </c>
      <c r="H6" s="7">
        <f>Calcs!J8</f>
        <v>0.45136590456397085</v>
      </c>
      <c r="I6" s="7">
        <f>Calcs!K8</f>
        <v>0.66393045842516363</v>
      </c>
      <c r="J6" s="7">
        <f>Calcs!L8</f>
        <v>0.77077996942773064</v>
      </c>
      <c r="K6" s="7">
        <f>Calcs!M8</f>
        <v>0.85792340111752319</v>
      </c>
      <c r="L6" s="7">
        <f>Calcs!N8</f>
        <v>0.95998088009684113</v>
      </c>
      <c r="M6" s="7">
        <f>Calcs!O8</f>
        <v>1</v>
      </c>
      <c r="N6" s="7">
        <f>Calcs!P8</f>
        <v>1</v>
      </c>
      <c r="O6" s="7">
        <f>Calcs!Q8</f>
        <v>1</v>
      </c>
      <c r="P6" s="7">
        <f>Calcs!R8</f>
        <v>1</v>
      </c>
      <c r="Q6" s="7">
        <f>Calcs!S8</f>
        <v>1</v>
      </c>
      <c r="R6" s="7">
        <f>Calcs!T8</f>
        <v>1</v>
      </c>
      <c r="S6" s="7">
        <f>Calcs!U8</f>
        <v>1</v>
      </c>
      <c r="T6" s="7">
        <f>Calcs!V8</f>
        <v>1</v>
      </c>
      <c r="U6" s="7">
        <f>Calcs!W8</f>
        <v>1</v>
      </c>
      <c r="V6" s="7">
        <f>Calcs!X8</f>
        <v>1</v>
      </c>
      <c r="W6" s="7">
        <f>Calcs!Y8</f>
        <v>1</v>
      </c>
      <c r="X6" s="7">
        <f>Calcs!Z8</f>
        <v>1</v>
      </c>
      <c r="Y6" s="7">
        <f>Calcs!AA8</f>
        <v>1</v>
      </c>
      <c r="Z6" s="7">
        <f>Calcs!AB8</f>
        <v>1</v>
      </c>
      <c r="AA6" s="7">
        <f>Calcs!AC8</f>
        <v>1</v>
      </c>
      <c r="AB6" s="7">
        <f>Calcs!AD8</f>
        <v>1</v>
      </c>
      <c r="AC6" s="7">
        <f>Calcs!AE8</f>
        <v>1</v>
      </c>
      <c r="AD6" s="7">
        <f>Calcs!AF8</f>
        <v>1</v>
      </c>
      <c r="AE6" s="7">
        <f>Calcs!AG8</f>
        <v>1</v>
      </c>
    </row>
    <row r="7" spans="1:31" x14ac:dyDescent="0.35">
      <c r="A7" t="s">
        <v>6</v>
      </c>
      <c r="B7" s="7">
        <f>Calcs!D9</f>
        <v>0</v>
      </c>
      <c r="C7" s="7">
        <f>Calcs!E9</f>
        <v>0</v>
      </c>
      <c r="D7" s="7">
        <f>Calcs!F9</f>
        <v>0</v>
      </c>
      <c r="E7" s="7">
        <f>Calcs!G9</f>
        <v>0</v>
      </c>
      <c r="F7" s="7">
        <f>Calcs!H9</f>
        <v>0</v>
      </c>
      <c r="G7" s="7">
        <f>Calcs!I9</f>
        <v>0</v>
      </c>
      <c r="H7" s="7">
        <f>Calcs!J9</f>
        <v>0.45136590456397085</v>
      </c>
      <c r="I7" s="7">
        <f>Calcs!K9</f>
        <v>0.66393045842516363</v>
      </c>
      <c r="J7" s="7">
        <f>Calcs!L9</f>
        <v>0.77077996942773064</v>
      </c>
      <c r="K7" s="7">
        <f>Calcs!M9</f>
        <v>0.85792340111752319</v>
      </c>
      <c r="L7" s="7">
        <f>Calcs!N9</f>
        <v>0.95998088009684113</v>
      </c>
      <c r="M7" s="7">
        <f>Calcs!O9</f>
        <v>1</v>
      </c>
      <c r="N7" s="7">
        <f>Calcs!P9</f>
        <v>1</v>
      </c>
      <c r="O7" s="7">
        <f>Calcs!Q9</f>
        <v>1</v>
      </c>
      <c r="P7" s="7">
        <f>Calcs!R9</f>
        <v>1</v>
      </c>
      <c r="Q7" s="7">
        <f>Calcs!S9</f>
        <v>1</v>
      </c>
      <c r="R7" s="7">
        <f>Calcs!T9</f>
        <v>1</v>
      </c>
      <c r="S7" s="7">
        <f>Calcs!U9</f>
        <v>1</v>
      </c>
      <c r="T7" s="7">
        <f>Calcs!V9</f>
        <v>1</v>
      </c>
      <c r="U7" s="7">
        <f>Calcs!W9</f>
        <v>1</v>
      </c>
      <c r="V7" s="7">
        <f>Calcs!X9</f>
        <v>1</v>
      </c>
      <c r="W7" s="7">
        <f>Calcs!Y9</f>
        <v>1</v>
      </c>
      <c r="X7" s="7">
        <f>Calcs!Z9</f>
        <v>1</v>
      </c>
      <c r="Y7" s="7">
        <f>Calcs!AA9</f>
        <v>1</v>
      </c>
      <c r="Z7" s="7">
        <f>Calcs!AB9</f>
        <v>1</v>
      </c>
      <c r="AA7" s="7">
        <f>Calcs!AC9</f>
        <v>1</v>
      </c>
      <c r="AB7" s="7">
        <f>Calcs!AD9</f>
        <v>1</v>
      </c>
      <c r="AC7" s="7">
        <f>Calcs!AE9</f>
        <v>1</v>
      </c>
      <c r="AD7" s="7">
        <f>Calcs!AF9</f>
        <v>1</v>
      </c>
      <c r="AE7" s="7">
        <f>Calcs!AG9</f>
        <v>1</v>
      </c>
    </row>
    <row r="8" spans="1:31" x14ac:dyDescent="0.35">
      <c r="A8" t="s">
        <v>7</v>
      </c>
      <c r="B8" s="7">
        <f>Calcs!D10</f>
        <v>0</v>
      </c>
      <c r="C8" s="7">
        <f>Calcs!E10</f>
        <v>0</v>
      </c>
      <c r="D8" s="7">
        <f>Calcs!F10</f>
        <v>0</v>
      </c>
      <c r="E8" s="7">
        <f>Calcs!G10</f>
        <v>0</v>
      </c>
      <c r="F8" s="7">
        <f>Calcs!H10</f>
        <v>0</v>
      </c>
      <c r="G8" s="7">
        <f>Calcs!I10</f>
        <v>0</v>
      </c>
      <c r="H8" s="7">
        <f>Calcs!J10</f>
        <v>0.45136590456397085</v>
      </c>
      <c r="I8" s="7">
        <f>Calcs!K10</f>
        <v>0.66393045842516363</v>
      </c>
      <c r="J8" s="7">
        <f>Calcs!L10</f>
        <v>0.77077996942773064</v>
      </c>
      <c r="K8" s="7">
        <f>Calcs!M10</f>
        <v>0.85792340111752319</v>
      </c>
      <c r="L8" s="7">
        <f>Calcs!N10</f>
        <v>0.95998088009684113</v>
      </c>
      <c r="M8" s="7">
        <f>Calcs!O10</f>
        <v>1</v>
      </c>
      <c r="N8" s="7">
        <f>Calcs!P10</f>
        <v>1</v>
      </c>
      <c r="O8" s="7">
        <f>Calcs!Q10</f>
        <v>1</v>
      </c>
      <c r="P8" s="7">
        <f>Calcs!R10</f>
        <v>1</v>
      </c>
      <c r="Q8" s="7">
        <f>Calcs!S10</f>
        <v>1</v>
      </c>
      <c r="R8" s="7">
        <f>Calcs!T10</f>
        <v>1</v>
      </c>
      <c r="S8" s="7">
        <f>Calcs!U10</f>
        <v>1</v>
      </c>
      <c r="T8" s="7">
        <f>Calcs!V10</f>
        <v>1</v>
      </c>
      <c r="U8" s="7">
        <f>Calcs!W10</f>
        <v>1</v>
      </c>
      <c r="V8" s="7">
        <f>Calcs!X10</f>
        <v>1</v>
      </c>
      <c r="W8" s="7">
        <f>Calcs!Y10</f>
        <v>1</v>
      </c>
      <c r="X8" s="7">
        <f>Calcs!Z10</f>
        <v>1</v>
      </c>
      <c r="Y8" s="7">
        <f>Calcs!AA10</f>
        <v>1</v>
      </c>
      <c r="Z8" s="7">
        <f>Calcs!AB10</f>
        <v>1</v>
      </c>
      <c r="AA8" s="7">
        <f>Calcs!AC10</f>
        <v>1</v>
      </c>
      <c r="AB8" s="7">
        <f>Calcs!AD10</f>
        <v>1</v>
      </c>
      <c r="AC8" s="7">
        <f>Calcs!AE10</f>
        <v>1</v>
      </c>
      <c r="AD8" s="7">
        <f>Calcs!AF10</f>
        <v>1</v>
      </c>
      <c r="AE8" s="7">
        <f>Calcs!AG10</f>
        <v>1</v>
      </c>
    </row>
    <row r="9" spans="1:31" x14ac:dyDescent="0.35">
      <c r="A9" t="s">
        <v>8</v>
      </c>
      <c r="B9" s="7">
        <f>Calcs!D11</f>
        <v>0</v>
      </c>
      <c r="C9" s="7">
        <f>Calcs!E11</f>
        <v>6.957039479710536E-3</v>
      </c>
      <c r="D9" s="7">
        <f>Calcs!F11</f>
        <v>6.957039479710536E-3</v>
      </c>
      <c r="E9" s="7">
        <f>Calcs!G11</f>
        <v>6.957039479710536E-3</v>
      </c>
      <c r="F9" s="7">
        <f>Calcs!H11</f>
        <v>6.957039479710536E-3</v>
      </c>
      <c r="G9" s="7">
        <f>Calcs!I11</f>
        <v>3.1708573784006606E-2</v>
      </c>
      <c r="H9" s="7">
        <f>Calcs!J11</f>
        <v>5.7205505175414527E-2</v>
      </c>
      <c r="I9" s="7">
        <f>Calcs!K11</f>
        <v>0.10745397087111841</v>
      </c>
      <c r="J9" s="7">
        <f>Calcs!L11</f>
        <v>0.2319570394797105</v>
      </c>
      <c r="K9" s="7">
        <f>Calcs!M11</f>
        <v>0.49011839333150131</v>
      </c>
      <c r="L9" s="7">
        <f>Calcs!N11</f>
        <v>0.61387606485298152</v>
      </c>
      <c r="M9" s="7">
        <f>Calcs!O11</f>
        <v>0.67796857964197832</v>
      </c>
      <c r="N9" s="7">
        <f>Calcs!P11</f>
        <v>0.70647446788667934</v>
      </c>
      <c r="O9" s="7">
        <f>Calcs!Q11</f>
        <v>0.76702920449344913</v>
      </c>
      <c r="P9" s="7">
        <f>Calcs!R11</f>
        <v>0.71887152156448098</v>
      </c>
      <c r="Q9" s="7">
        <f>Calcs!S11</f>
        <v>0.68980453195441105</v>
      </c>
      <c r="R9" s="7">
        <f>Calcs!T11</f>
        <v>0.66563926421639297</v>
      </c>
      <c r="S9" s="7">
        <f>Calcs!U11</f>
        <v>0.64618847711678717</v>
      </c>
      <c r="T9" s="7">
        <f>Calcs!V11</f>
        <v>0.6304675233748841</v>
      </c>
      <c r="U9" s="7">
        <f>Calcs!W11</f>
        <v>0.61775493845911467</v>
      </c>
      <c r="V9" s="7">
        <f>Calcs!X11</f>
        <v>0.62308739476792896</v>
      </c>
      <c r="W9" s="7">
        <f>Calcs!Y11</f>
        <v>0.62891664700627326</v>
      </c>
      <c r="X9" s="7">
        <f>Calcs!Z11</f>
        <v>0.63521305905982683</v>
      </c>
      <c r="Y9" s="7">
        <f>Calcs!AA11</f>
        <v>0.641951661578396</v>
      </c>
      <c r="Z9" s="7">
        <f>Calcs!AB11</f>
        <v>0.64991874023548524</v>
      </c>
      <c r="AA9" s="7">
        <f>Calcs!AC11</f>
        <v>0.6719213131081081</v>
      </c>
      <c r="AB9" s="7">
        <f>Calcs!AD11</f>
        <v>0.69434436309455783</v>
      </c>
      <c r="AC9" s="7">
        <f>Calcs!AE11</f>
        <v>0.71719848448643142</v>
      </c>
      <c r="AD9" s="7">
        <f>Calcs!AF11</f>
        <v>0.74049442492889994</v>
      </c>
      <c r="AE9" s="7">
        <f>Calcs!AG11</f>
        <v>0.76424309180226624</v>
      </c>
    </row>
    <row r="10" spans="1:31" x14ac:dyDescent="0.35">
      <c r="A10" t="s">
        <v>9</v>
      </c>
      <c r="B10" s="7">
        <f>Calcs!D12</f>
        <v>0</v>
      </c>
      <c r="C10" s="7">
        <f>Calcs!E12</f>
        <v>0</v>
      </c>
      <c r="D10" s="7">
        <f>Calcs!F12</f>
        <v>0</v>
      </c>
      <c r="E10" s="7">
        <f>Calcs!G12</f>
        <v>0</v>
      </c>
      <c r="F10" s="7">
        <f>Calcs!H12</f>
        <v>0</v>
      </c>
      <c r="G10" s="7">
        <f>Calcs!I12</f>
        <v>2.5000000000000022E-2</v>
      </c>
      <c r="H10" s="7">
        <f>Calcs!J12</f>
        <v>5.0000000000000044E-2</v>
      </c>
      <c r="I10" s="7">
        <f>Calcs!K12</f>
        <v>9.9999999999999978E-2</v>
      </c>
      <c r="J10" s="7">
        <f>Calcs!L12</f>
        <v>0.22499999999999998</v>
      </c>
      <c r="K10" s="7">
        <f>Calcs!M12</f>
        <v>0.48499999999999999</v>
      </c>
      <c r="L10" s="7">
        <f>Calcs!N12</f>
        <v>0.61</v>
      </c>
      <c r="M10" s="7">
        <f>Calcs!O12</f>
        <v>0.67554787893254264</v>
      </c>
      <c r="N10" s="7">
        <f>Calcs!P12</f>
        <v>0.70533329774742748</v>
      </c>
      <c r="O10" s="7">
        <f>Calcs!Q12</f>
        <v>0.76702920449344913</v>
      </c>
      <c r="P10" s="7">
        <f>Calcs!R12</f>
        <v>0.71887152156448098</v>
      </c>
      <c r="Q10" s="7">
        <f>Calcs!S12</f>
        <v>0.68980453195441105</v>
      </c>
      <c r="R10" s="7">
        <f>Calcs!T12</f>
        <v>0.66563926421639297</v>
      </c>
      <c r="S10" s="7">
        <f>Calcs!U12</f>
        <v>0.64618847711678717</v>
      </c>
      <c r="T10" s="7">
        <f>Calcs!V12</f>
        <v>0.6304675233748841</v>
      </c>
      <c r="U10" s="7">
        <f>Calcs!W12</f>
        <v>0.61775493845911467</v>
      </c>
      <c r="V10" s="7">
        <f>Calcs!X12</f>
        <v>0.62308739476792896</v>
      </c>
      <c r="W10" s="7">
        <f>Calcs!Y12</f>
        <v>0.62891664700627326</v>
      </c>
      <c r="X10" s="7">
        <f>Calcs!Z12</f>
        <v>0.63521305905982683</v>
      </c>
      <c r="Y10" s="7">
        <f>Calcs!AA12</f>
        <v>0.641951661578396</v>
      </c>
      <c r="Z10" s="7">
        <f>Calcs!AB12</f>
        <v>0.64991874023548524</v>
      </c>
      <c r="AA10" s="7">
        <f>Calcs!AC12</f>
        <v>0.6719213131081081</v>
      </c>
      <c r="AB10" s="7">
        <f>Calcs!AD12</f>
        <v>0.69434436309455783</v>
      </c>
      <c r="AC10" s="7">
        <f>Calcs!AE12</f>
        <v>0.71719848448643142</v>
      </c>
      <c r="AD10" s="7">
        <f>Calcs!AF12</f>
        <v>0.74049442492889994</v>
      </c>
      <c r="AE10" s="7">
        <f>Calcs!AG12</f>
        <v>0.76424309180226624</v>
      </c>
    </row>
    <row r="11" spans="1:31" x14ac:dyDescent="0.35">
      <c r="A11" t="s">
        <v>10</v>
      </c>
      <c r="B11" s="7">
        <f>Calcs!D13</f>
        <v>0</v>
      </c>
      <c r="C11" s="7">
        <f>Calcs!E13</f>
        <v>6.8786093204405027E-2</v>
      </c>
      <c r="D11" s="7">
        <f>Calcs!F13</f>
        <v>6.8786093204405027E-2</v>
      </c>
      <c r="E11" s="7">
        <f>Calcs!G13</f>
        <v>6.8786093204405027E-2</v>
      </c>
      <c r="F11" s="7">
        <f>Calcs!H13</f>
        <v>6.8786093204405027E-2</v>
      </c>
      <c r="G11" s="7">
        <f>Calcs!I13</f>
        <v>9.1329447018533433E-2</v>
      </c>
      <c r="H11" s="7">
        <f>Calcs!J13</f>
        <v>0.12124273939027669</v>
      </c>
      <c r="I11" s="7">
        <f>Calcs!K13</f>
        <v>0.17369938557614822</v>
      </c>
      <c r="J11" s="7">
        <f>Calcs!L13</f>
        <v>0.29378609320440502</v>
      </c>
      <c r="K11" s="7">
        <f>Calcs!M13</f>
        <v>0.53560691142895511</v>
      </c>
      <c r="L11" s="7">
        <f>Calcs!N13</f>
        <v>0.6483236804995971</v>
      </c>
      <c r="M11" s="7">
        <f>Calcs!O13</f>
        <v>0.69948198842046772</v>
      </c>
      <c r="N11" s="7">
        <f>Calcs!P13</f>
        <v>0.71661634936580532</v>
      </c>
      <c r="O11" s="7">
        <f>Calcs!Q13</f>
        <v>0.76702920449344913</v>
      </c>
      <c r="P11" s="7">
        <f>Calcs!R13</f>
        <v>0.71887152156448098</v>
      </c>
      <c r="Q11" s="7">
        <f>Calcs!S13</f>
        <v>0.68980453195441105</v>
      </c>
      <c r="R11" s="7">
        <f>Calcs!T13</f>
        <v>0.66563926421639297</v>
      </c>
      <c r="S11" s="7">
        <f>Calcs!U13</f>
        <v>0.64618847711678717</v>
      </c>
      <c r="T11" s="7">
        <f>Calcs!V13</f>
        <v>0.6304675233748841</v>
      </c>
      <c r="U11" s="7">
        <f>Calcs!W13</f>
        <v>0.61775493845911467</v>
      </c>
      <c r="V11" s="7">
        <f>Calcs!X13</f>
        <v>0.62308739476792896</v>
      </c>
      <c r="W11" s="7">
        <f>Calcs!Y13</f>
        <v>0.62891664700627326</v>
      </c>
      <c r="X11" s="7">
        <f>Calcs!Z13</f>
        <v>0.63521305905982683</v>
      </c>
      <c r="Y11" s="7">
        <f>Calcs!AA13</f>
        <v>0.641951661578396</v>
      </c>
      <c r="Z11" s="7">
        <f>Calcs!AB13</f>
        <v>0.64991874023548524</v>
      </c>
      <c r="AA11" s="7">
        <f>Calcs!AC13</f>
        <v>0.6719213131081081</v>
      </c>
      <c r="AB11" s="7">
        <f>Calcs!AD13</f>
        <v>0.69434436309455783</v>
      </c>
      <c r="AC11" s="7">
        <f>Calcs!AE13</f>
        <v>0.71719848448643142</v>
      </c>
      <c r="AD11" s="7">
        <f>Calcs!AF13</f>
        <v>0.74049442492889994</v>
      </c>
      <c r="AE11" s="7">
        <f>Calcs!AG13</f>
        <v>0.76424309180226624</v>
      </c>
    </row>
    <row r="12" spans="1:31" x14ac:dyDescent="0.35">
      <c r="A12" t="s">
        <v>11</v>
      </c>
      <c r="B12" s="7">
        <f>Calcs!D14</f>
        <v>0</v>
      </c>
      <c r="C12" s="7">
        <f>Calcs!E14</f>
        <v>0</v>
      </c>
      <c r="D12" s="7">
        <f>Calcs!F14</f>
        <v>0</v>
      </c>
      <c r="E12" s="7">
        <f>Calcs!G14</f>
        <v>0</v>
      </c>
      <c r="F12" s="7">
        <f>Calcs!H14</f>
        <v>0</v>
      </c>
      <c r="G12" s="7">
        <f>Calcs!I14</f>
        <v>0</v>
      </c>
      <c r="H12" s="7">
        <f>Calcs!J14</f>
        <v>0.45136590456397085</v>
      </c>
      <c r="I12" s="7">
        <f>Calcs!K14</f>
        <v>0.66393045842516363</v>
      </c>
      <c r="J12" s="7">
        <f>Calcs!L14</f>
        <v>0.77077996942773064</v>
      </c>
      <c r="K12" s="7">
        <f>Calcs!M14</f>
        <v>0.85792340111752319</v>
      </c>
      <c r="L12" s="7">
        <f>Calcs!N14</f>
        <v>0.95998088009684113</v>
      </c>
      <c r="M12" s="7">
        <f>Calcs!O14</f>
        <v>1</v>
      </c>
      <c r="N12" s="7">
        <f>Calcs!P14</f>
        <v>1</v>
      </c>
      <c r="O12" s="7">
        <f>Calcs!Q14</f>
        <v>1</v>
      </c>
      <c r="P12" s="7">
        <f>Calcs!R14</f>
        <v>1</v>
      </c>
      <c r="Q12" s="7">
        <f>Calcs!S14</f>
        <v>1</v>
      </c>
      <c r="R12" s="7">
        <f>Calcs!T14</f>
        <v>1</v>
      </c>
      <c r="S12" s="7">
        <f>Calcs!U14</f>
        <v>1</v>
      </c>
      <c r="T12" s="7">
        <f>Calcs!V14</f>
        <v>1</v>
      </c>
      <c r="U12" s="7">
        <f>Calcs!W14</f>
        <v>1</v>
      </c>
      <c r="V12" s="7">
        <f>Calcs!X14</f>
        <v>1</v>
      </c>
      <c r="W12" s="7">
        <f>Calcs!Y14</f>
        <v>1</v>
      </c>
      <c r="X12" s="7">
        <f>Calcs!Z14</f>
        <v>1</v>
      </c>
      <c r="Y12" s="7">
        <f>Calcs!AA14</f>
        <v>1</v>
      </c>
      <c r="Z12" s="7">
        <f>Calcs!AB14</f>
        <v>1</v>
      </c>
      <c r="AA12" s="7">
        <f>Calcs!AC14</f>
        <v>1</v>
      </c>
      <c r="AB12" s="7">
        <f>Calcs!AD14</f>
        <v>1</v>
      </c>
      <c r="AC12" s="7">
        <f>Calcs!AE14</f>
        <v>1</v>
      </c>
      <c r="AD12" s="7">
        <f>Calcs!AF14</f>
        <v>1</v>
      </c>
      <c r="AE12" s="7">
        <f>Calcs!AG14</f>
        <v>1</v>
      </c>
    </row>
    <row r="13" spans="1:31" x14ac:dyDescent="0.35">
      <c r="A13" t="s">
        <v>12</v>
      </c>
      <c r="B13" s="7">
        <f>Calcs!D15</f>
        <v>0</v>
      </c>
      <c r="C13" s="7">
        <f>Calcs!E15</f>
        <v>0</v>
      </c>
      <c r="D13" s="7">
        <f>Calcs!F15</f>
        <v>0</v>
      </c>
      <c r="E13" s="7">
        <f>Calcs!G15</f>
        <v>0</v>
      </c>
      <c r="F13" s="7">
        <f>Calcs!H15</f>
        <v>0</v>
      </c>
      <c r="G13" s="7">
        <f>Calcs!I15</f>
        <v>2.5000000000000022E-2</v>
      </c>
      <c r="H13" s="7">
        <f>Calcs!J15</f>
        <v>5.0000000000000044E-2</v>
      </c>
      <c r="I13" s="7">
        <f>Calcs!K15</f>
        <v>9.9999999999999978E-2</v>
      </c>
      <c r="J13" s="7">
        <f>Calcs!L15</f>
        <v>0.22499999999999998</v>
      </c>
      <c r="K13" s="7">
        <f>Calcs!M15</f>
        <v>0.48499999999999999</v>
      </c>
      <c r="L13" s="7">
        <f>Calcs!N15</f>
        <v>0.61</v>
      </c>
      <c r="M13" s="7">
        <f>Calcs!O15</f>
        <v>0.67554787893254264</v>
      </c>
      <c r="N13" s="7">
        <f>Calcs!P15</f>
        <v>0.70533329774742748</v>
      </c>
      <c r="O13" s="7">
        <f>Calcs!Q15</f>
        <v>0.76702920449344913</v>
      </c>
      <c r="P13" s="7">
        <f>Calcs!R15</f>
        <v>0.71887152156448098</v>
      </c>
      <c r="Q13" s="7">
        <f>Calcs!S15</f>
        <v>0.68980453195441105</v>
      </c>
      <c r="R13" s="7">
        <f>Calcs!T15</f>
        <v>0.66563926421639297</v>
      </c>
      <c r="S13" s="7">
        <f>Calcs!U15</f>
        <v>0.64618847711678717</v>
      </c>
      <c r="T13" s="7">
        <f>Calcs!V15</f>
        <v>0.6304675233748841</v>
      </c>
      <c r="U13" s="7">
        <f>Calcs!W15</f>
        <v>0.61775493845911467</v>
      </c>
      <c r="V13" s="7">
        <f>Calcs!X15</f>
        <v>0.62308739476792896</v>
      </c>
      <c r="W13" s="7">
        <f>Calcs!Y15</f>
        <v>0.62891664700627326</v>
      </c>
      <c r="X13" s="7">
        <f>Calcs!Z15</f>
        <v>0.63521305905982683</v>
      </c>
      <c r="Y13" s="7">
        <f>Calcs!AA15</f>
        <v>0.641951661578396</v>
      </c>
      <c r="Z13" s="7">
        <f>Calcs!AB15</f>
        <v>0.64991874023548524</v>
      </c>
      <c r="AA13" s="7">
        <f>Calcs!AC15</f>
        <v>0.6719213131081081</v>
      </c>
      <c r="AB13" s="7">
        <f>Calcs!AD15</f>
        <v>0.69434436309455783</v>
      </c>
      <c r="AC13" s="7">
        <f>Calcs!AE15</f>
        <v>0.71719848448643142</v>
      </c>
      <c r="AD13" s="7">
        <f>Calcs!AF15</f>
        <v>0.74049442492889994</v>
      </c>
      <c r="AE13" s="7">
        <f>Calcs!AG15</f>
        <v>0.76424309180226624</v>
      </c>
    </row>
    <row r="14" spans="1:31" x14ac:dyDescent="0.35">
      <c r="A14" t="s">
        <v>13</v>
      </c>
      <c r="B14" s="7">
        <f>Calcs!D16</f>
        <v>0</v>
      </c>
      <c r="C14" s="7">
        <f>Calcs!E16</f>
        <v>0</v>
      </c>
      <c r="D14" s="7">
        <f>Calcs!F16</f>
        <v>0</v>
      </c>
      <c r="E14" s="7">
        <f>Calcs!G16</f>
        <v>0</v>
      </c>
      <c r="F14" s="7">
        <f>Calcs!H16</f>
        <v>0</v>
      </c>
      <c r="G14" s="7">
        <f>Calcs!I16</f>
        <v>2.5000000000000022E-2</v>
      </c>
      <c r="H14" s="7">
        <f>Calcs!J16</f>
        <v>5.0000000000000044E-2</v>
      </c>
      <c r="I14" s="7">
        <f>Calcs!K16</f>
        <v>9.9999999999999978E-2</v>
      </c>
      <c r="J14" s="7">
        <f>Calcs!L16</f>
        <v>0.22499999999999998</v>
      </c>
      <c r="K14" s="7">
        <f>Calcs!M16</f>
        <v>0.48499999999999999</v>
      </c>
      <c r="L14" s="7">
        <f>Calcs!N16</f>
        <v>0.61</v>
      </c>
      <c r="M14" s="7">
        <f>Calcs!O16</f>
        <v>0.67554787893254264</v>
      </c>
      <c r="N14" s="7">
        <f>Calcs!P16</f>
        <v>0.70533329774742748</v>
      </c>
      <c r="O14" s="7">
        <f>Calcs!Q16</f>
        <v>0.76702920449344913</v>
      </c>
      <c r="P14" s="7">
        <f>Calcs!R16</f>
        <v>0.71887152156448098</v>
      </c>
      <c r="Q14" s="7">
        <f>Calcs!S16</f>
        <v>0.68980453195441105</v>
      </c>
      <c r="R14" s="7">
        <f>Calcs!T16</f>
        <v>0.66563926421639297</v>
      </c>
      <c r="S14" s="7">
        <f>Calcs!U16</f>
        <v>0.64618847711678717</v>
      </c>
      <c r="T14" s="7">
        <f>Calcs!V16</f>
        <v>0.6304675233748841</v>
      </c>
      <c r="U14" s="7">
        <f>Calcs!W16</f>
        <v>0.61775493845911467</v>
      </c>
      <c r="V14" s="7">
        <f>Calcs!X16</f>
        <v>0.62308739476792896</v>
      </c>
      <c r="W14" s="7">
        <f>Calcs!Y16</f>
        <v>0.62891664700627326</v>
      </c>
      <c r="X14" s="7">
        <f>Calcs!Z16</f>
        <v>0.63521305905982683</v>
      </c>
      <c r="Y14" s="7">
        <f>Calcs!AA16</f>
        <v>0.641951661578396</v>
      </c>
      <c r="Z14" s="7">
        <f>Calcs!AB16</f>
        <v>0.64991874023548524</v>
      </c>
      <c r="AA14" s="7">
        <f>Calcs!AC16</f>
        <v>0.6719213131081081</v>
      </c>
      <c r="AB14" s="7">
        <f>Calcs!AD16</f>
        <v>0.69434436309455783</v>
      </c>
      <c r="AC14" s="7">
        <f>Calcs!AE16</f>
        <v>0.71719848448643142</v>
      </c>
      <c r="AD14" s="7">
        <f>Calcs!AF16</f>
        <v>0.74049442492889994</v>
      </c>
      <c r="AE14" s="7">
        <f>Calcs!AG16</f>
        <v>0.76424309180226624</v>
      </c>
    </row>
    <row r="15" spans="1:31" x14ac:dyDescent="0.35">
      <c r="A15" t="s">
        <v>14</v>
      </c>
      <c r="B15" s="7">
        <f>Calcs!D17</f>
        <v>0</v>
      </c>
      <c r="C15" s="7">
        <f>Calcs!E17</f>
        <v>0</v>
      </c>
      <c r="D15" s="7">
        <f>Calcs!F17</f>
        <v>0</v>
      </c>
      <c r="E15" s="7">
        <f>Calcs!G17</f>
        <v>0</v>
      </c>
      <c r="F15" s="7">
        <f>Calcs!H17</f>
        <v>0</v>
      </c>
      <c r="G15" s="7">
        <f>Calcs!I17</f>
        <v>2.5000000000000022E-2</v>
      </c>
      <c r="H15" s="7">
        <f>Calcs!J17</f>
        <v>5.0000000000000044E-2</v>
      </c>
      <c r="I15" s="7">
        <f>Calcs!K17</f>
        <v>9.9999999999999978E-2</v>
      </c>
      <c r="J15" s="7">
        <f>Calcs!L17</f>
        <v>0.22499999999999998</v>
      </c>
      <c r="K15" s="7">
        <f>Calcs!M17</f>
        <v>0.48499999999999999</v>
      </c>
      <c r="L15" s="7">
        <f>Calcs!N17</f>
        <v>0.61</v>
      </c>
      <c r="M15" s="7">
        <f>Calcs!O17</f>
        <v>0.67554787893254264</v>
      </c>
      <c r="N15" s="7">
        <f>Calcs!P17</f>
        <v>0.70533329774742748</v>
      </c>
      <c r="O15" s="7">
        <f>Calcs!Q17</f>
        <v>0.76702920449344913</v>
      </c>
      <c r="P15" s="7">
        <f>Calcs!R17</f>
        <v>0.71887152156448098</v>
      </c>
      <c r="Q15" s="7">
        <f>Calcs!S17</f>
        <v>0.68980453195441105</v>
      </c>
      <c r="R15" s="7">
        <f>Calcs!T17</f>
        <v>0.66563926421639297</v>
      </c>
      <c r="S15" s="7">
        <f>Calcs!U17</f>
        <v>0.64618847711678717</v>
      </c>
      <c r="T15" s="7">
        <f>Calcs!V17</f>
        <v>0.6304675233748841</v>
      </c>
      <c r="U15" s="7">
        <f>Calcs!W17</f>
        <v>0.61775493845911467</v>
      </c>
      <c r="V15" s="7">
        <f>Calcs!X17</f>
        <v>0.62308739476792896</v>
      </c>
      <c r="W15" s="7">
        <f>Calcs!Y17</f>
        <v>0.62891664700627326</v>
      </c>
      <c r="X15" s="7">
        <f>Calcs!Z17</f>
        <v>0.63521305905982683</v>
      </c>
      <c r="Y15" s="7">
        <f>Calcs!AA17</f>
        <v>0.641951661578396</v>
      </c>
      <c r="Z15" s="7">
        <f>Calcs!AB17</f>
        <v>0.64991874023548524</v>
      </c>
      <c r="AA15" s="7">
        <f>Calcs!AC17</f>
        <v>0.6719213131081081</v>
      </c>
      <c r="AB15" s="7">
        <f>Calcs!AD17</f>
        <v>0.69434436309455783</v>
      </c>
      <c r="AC15" s="7">
        <f>Calcs!AE17</f>
        <v>0.71719848448643142</v>
      </c>
      <c r="AD15" s="7">
        <f>Calcs!AF17</f>
        <v>0.74049442492889994</v>
      </c>
      <c r="AE15" s="7">
        <f>Calcs!AG17</f>
        <v>0.76424309180226624</v>
      </c>
    </row>
    <row r="16" spans="1:31" x14ac:dyDescent="0.35">
      <c r="A16" t="s">
        <v>15</v>
      </c>
      <c r="B16" s="7">
        <f>Calcs!D18</f>
        <v>0</v>
      </c>
      <c r="C16" s="7">
        <f>Calcs!E18</f>
        <v>0</v>
      </c>
      <c r="D16" s="7">
        <f>Calcs!F18</f>
        <v>0</v>
      </c>
      <c r="E16" s="7">
        <f>Calcs!G18</f>
        <v>0</v>
      </c>
      <c r="F16" s="7">
        <f>Calcs!H18</f>
        <v>0</v>
      </c>
      <c r="G16" s="7">
        <f>Calcs!I18</f>
        <v>2.5000000000000022E-2</v>
      </c>
      <c r="H16" s="7">
        <f>Calcs!J18</f>
        <v>5.0000000000000044E-2</v>
      </c>
      <c r="I16" s="7">
        <f>Calcs!K18</f>
        <v>9.9999999999999978E-2</v>
      </c>
      <c r="J16" s="7">
        <f>Calcs!L18</f>
        <v>0.22499999999999998</v>
      </c>
      <c r="K16" s="7">
        <f>Calcs!M18</f>
        <v>0.48499999999999999</v>
      </c>
      <c r="L16" s="7">
        <f>Calcs!N18</f>
        <v>0.61</v>
      </c>
      <c r="M16" s="7">
        <f>Calcs!O18</f>
        <v>0.67554787893254264</v>
      </c>
      <c r="N16" s="7">
        <f>Calcs!P18</f>
        <v>0.70533329774742748</v>
      </c>
      <c r="O16" s="7">
        <f>Calcs!Q18</f>
        <v>0.76702920449344913</v>
      </c>
      <c r="P16" s="7">
        <f>Calcs!R18</f>
        <v>0.71887152156448098</v>
      </c>
      <c r="Q16" s="7">
        <f>Calcs!S18</f>
        <v>0.68980453195441105</v>
      </c>
      <c r="R16" s="7">
        <f>Calcs!T18</f>
        <v>0.66563926421639297</v>
      </c>
      <c r="S16" s="7">
        <f>Calcs!U18</f>
        <v>0.64618847711678717</v>
      </c>
      <c r="T16" s="7">
        <f>Calcs!V18</f>
        <v>0.6304675233748841</v>
      </c>
      <c r="U16" s="7">
        <f>Calcs!W18</f>
        <v>0.61775493845911467</v>
      </c>
      <c r="V16" s="7">
        <f>Calcs!X18</f>
        <v>0.62308739476792896</v>
      </c>
      <c r="W16" s="7">
        <f>Calcs!Y18</f>
        <v>0.62891664700627326</v>
      </c>
      <c r="X16" s="7">
        <f>Calcs!Z18</f>
        <v>0.63521305905982683</v>
      </c>
      <c r="Y16" s="7">
        <f>Calcs!AA18</f>
        <v>0.641951661578396</v>
      </c>
      <c r="Z16" s="7">
        <f>Calcs!AB18</f>
        <v>0.64991874023548524</v>
      </c>
      <c r="AA16" s="7">
        <f>Calcs!AC18</f>
        <v>0.6719213131081081</v>
      </c>
      <c r="AB16" s="7">
        <f>Calcs!AD18</f>
        <v>0.69434436309455783</v>
      </c>
      <c r="AC16" s="7">
        <f>Calcs!AE18</f>
        <v>0.71719848448643142</v>
      </c>
      <c r="AD16" s="7">
        <f>Calcs!AF18</f>
        <v>0.74049442492889994</v>
      </c>
      <c r="AE16" s="7">
        <f>Calcs!AG18</f>
        <v>0.76424309180226624</v>
      </c>
    </row>
    <row r="17" spans="1:31" x14ac:dyDescent="0.35">
      <c r="A17" t="s">
        <v>16</v>
      </c>
      <c r="B17" s="7">
        <f>Calcs!D19</f>
        <v>0</v>
      </c>
      <c r="C17" s="7">
        <f>Calcs!E19</f>
        <v>0</v>
      </c>
      <c r="D17" s="7">
        <f>Calcs!F19</f>
        <v>0</v>
      </c>
      <c r="E17" s="7">
        <f>Calcs!G19</f>
        <v>0</v>
      </c>
      <c r="F17" s="7">
        <f>Calcs!H19</f>
        <v>0</v>
      </c>
      <c r="G17" s="7">
        <f>Calcs!I19</f>
        <v>0</v>
      </c>
      <c r="H17" s="7">
        <f>Calcs!J19</f>
        <v>0.45136590456397085</v>
      </c>
      <c r="I17" s="7">
        <f>Calcs!K19</f>
        <v>0.66393045842516363</v>
      </c>
      <c r="J17" s="7">
        <f>Calcs!L19</f>
        <v>0.77077996942773064</v>
      </c>
      <c r="K17" s="7">
        <f>Calcs!M19</f>
        <v>0.85792340111752319</v>
      </c>
      <c r="L17" s="7">
        <f>Calcs!N19</f>
        <v>0.95998088009684113</v>
      </c>
      <c r="M17" s="7">
        <f>Calcs!O19</f>
        <v>1</v>
      </c>
      <c r="N17" s="7">
        <f>Calcs!P19</f>
        <v>1</v>
      </c>
      <c r="O17" s="7">
        <f>Calcs!Q19</f>
        <v>1</v>
      </c>
      <c r="P17" s="7">
        <f>Calcs!R19</f>
        <v>1</v>
      </c>
      <c r="Q17" s="7">
        <f>Calcs!S19</f>
        <v>1</v>
      </c>
      <c r="R17" s="7">
        <f>Calcs!T19</f>
        <v>1</v>
      </c>
      <c r="S17" s="7">
        <f>Calcs!U19</f>
        <v>1</v>
      </c>
      <c r="T17" s="7">
        <f>Calcs!V19</f>
        <v>1</v>
      </c>
      <c r="U17" s="7">
        <f>Calcs!W19</f>
        <v>1</v>
      </c>
      <c r="V17" s="7">
        <f>Calcs!X19</f>
        <v>1</v>
      </c>
      <c r="W17" s="7">
        <f>Calcs!Y19</f>
        <v>1</v>
      </c>
      <c r="X17" s="7">
        <f>Calcs!Z19</f>
        <v>1</v>
      </c>
      <c r="Y17" s="7">
        <f>Calcs!AA19</f>
        <v>1</v>
      </c>
      <c r="Z17" s="7">
        <f>Calcs!AB19</f>
        <v>1</v>
      </c>
      <c r="AA17" s="7">
        <f>Calcs!AC19</f>
        <v>1</v>
      </c>
      <c r="AB17" s="7">
        <f>Calcs!AD19</f>
        <v>1</v>
      </c>
      <c r="AC17" s="7">
        <f>Calcs!AE19</f>
        <v>1</v>
      </c>
      <c r="AD17" s="7">
        <f>Calcs!AF19</f>
        <v>1</v>
      </c>
      <c r="AE17" s="7">
        <f>Calcs!AG19</f>
        <v>1</v>
      </c>
    </row>
    <row r="18" spans="1:31" x14ac:dyDescent="0.35">
      <c r="A18" t="s">
        <v>17</v>
      </c>
      <c r="B18" s="7">
        <f>Calcs!D20</f>
        <v>0</v>
      </c>
      <c r="C18" s="7">
        <f>Calcs!E20</f>
        <v>0</v>
      </c>
      <c r="D18" s="7">
        <f>Calcs!F20</f>
        <v>0</v>
      </c>
      <c r="E18" s="7">
        <f>Calcs!G20</f>
        <v>0</v>
      </c>
      <c r="F18" s="7">
        <f>Calcs!H20</f>
        <v>0</v>
      </c>
      <c r="G18" s="7">
        <f>Calcs!I20</f>
        <v>0</v>
      </c>
      <c r="H18" s="7">
        <f>Calcs!J20</f>
        <v>0.45136590456397085</v>
      </c>
      <c r="I18" s="7">
        <f>Calcs!K20</f>
        <v>0.66393045842516363</v>
      </c>
      <c r="J18" s="7">
        <f>Calcs!L20</f>
        <v>0.77077996942773064</v>
      </c>
      <c r="K18" s="7">
        <f>Calcs!M20</f>
        <v>0.85792340111752319</v>
      </c>
      <c r="L18" s="7">
        <f>Calcs!N20</f>
        <v>0.95998088009684113</v>
      </c>
      <c r="M18" s="7">
        <f>Calcs!O20</f>
        <v>1</v>
      </c>
      <c r="N18" s="7">
        <f>Calcs!P20</f>
        <v>1</v>
      </c>
      <c r="O18" s="7">
        <f>Calcs!Q20</f>
        <v>1</v>
      </c>
      <c r="P18" s="7">
        <f>Calcs!R20</f>
        <v>1</v>
      </c>
      <c r="Q18" s="7">
        <f>Calcs!S20</f>
        <v>1</v>
      </c>
      <c r="R18" s="7">
        <f>Calcs!T20</f>
        <v>1</v>
      </c>
      <c r="S18" s="7">
        <f>Calcs!U20</f>
        <v>1</v>
      </c>
      <c r="T18" s="7">
        <f>Calcs!V20</f>
        <v>1</v>
      </c>
      <c r="U18" s="7">
        <f>Calcs!W20</f>
        <v>1</v>
      </c>
      <c r="V18" s="7">
        <f>Calcs!X20</f>
        <v>1</v>
      </c>
      <c r="W18" s="7">
        <f>Calcs!Y20</f>
        <v>1</v>
      </c>
      <c r="X18" s="7">
        <f>Calcs!Z20</f>
        <v>1</v>
      </c>
      <c r="Y18" s="7">
        <f>Calcs!AA20</f>
        <v>1</v>
      </c>
      <c r="Z18" s="7">
        <f>Calcs!AB20</f>
        <v>1</v>
      </c>
      <c r="AA18" s="7">
        <f>Calcs!AC20</f>
        <v>1</v>
      </c>
      <c r="AB18" s="7">
        <f>Calcs!AD20</f>
        <v>1</v>
      </c>
      <c r="AC18" s="7">
        <f>Calcs!AE20</f>
        <v>1</v>
      </c>
      <c r="AD18" s="7">
        <f>Calcs!AF20</f>
        <v>1</v>
      </c>
      <c r="AE18" s="7">
        <f>Calcs!AG20</f>
        <v>1</v>
      </c>
    </row>
    <row r="19" spans="1:31" x14ac:dyDescent="0.35">
      <c r="A19" t="s">
        <v>18</v>
      </c>
      <c r="B19" s="7">
        <f>Calcs!D21</f>
        <v>0</v>
      </c>
      <c r="C19" s="7">
        <f>Calcs!E21</f>
        <v>0</v>
      </c>
      <c r="D19" s="7">
        <f>Calcs!F21</f>
        <v>0</v>
      </c>
      <c r="E19" s="7">
        <f>Calcs!G21</f>
        <v>0</v>
      </c>
      <c r="F19" s="7">
        <f>Calcs!H21</f>
        <v>0</v>
      </c>
      <c r="G19" s="7">
        <f>Calcs!I21</f>
        <v>0</v>
      </c>
      <c r="H19" s="7">
        <f>Calcs!J21</f>
        <v>0.45136590456397085</v>
      </c>
      <c r="I19" s="7">
        <f>Calcs!K21</f>
        <v>0.66393045842516363</v>
      </c>
      <c r="J19" s="7">
        <f>Calcs!L21</f>
        <v>0.77077996942773064</v>
      </c>
      <c r="K19" s="7">
        <f>Calcs!M21</f>
        <v>0.85792340111752319</v>
      </c>
      <c r="L19" s="7">
        <f>Calcs!N21</f>
        <v>0.95998088009684113</v>
      </c>
      <c r="M19" s="7">
        <f>Calcs!O21</f>
        <v>1</v>
      </c>
      <c r="N19" s="7">
        <f>Calcs!P21</f>
        <v>1</v>
      </c>
      <c r="O19" s="7">
        <f>Calcs!Q21</f>
        <v>1</v>
      </c>
      <c r="P19" s="7">
        <f>Calcs!R21</f>
        <v>1</v>
      </c>
      <c r="Q19" s="7">
        <f>Calcs!S21</f>
        <v>1</v>
      </c>
      <c r="R19" s="7">
        <f>Calcs!T21</f>
        <v>1</v>
      </c>
      <c r="S19" s="7">
        <f>Calcs!U21</f>
        <v>1</v>
      </c>
      <c r="T19" s="7">
        <f>Calcs!V21</f>
        <v>1</v>
      </c>
      <c r="U19" s="7">
        <f>Calcs!W21</f>
        <v>1</v>
      </c>
      <c r="V19" s="7">
        <f>Calcs!X21</f>
        <v>1</v>
      </c>
      <c r="W19" s="7">
        <f>Calcs!Y21</f>
        <v>1</v>
      </c>
      <c r="X19" s="7">
        <f>Calcs!Z21</f>
        <v>1</v>
      </c>
      <c r="Y19" s="7">
        <f>Calcs!AA21</f>
        <v>1</v>
      </c>
      <c r="Z19" s="7">
        <f>Calcs!AB21</f>
        <v>1</v>
      </c>
      <c r="AA19" s="7">
        <f>Calcs!AC21</f>
        <v>1</v>
      </c>
      <c r="AB19" s="7">
        <f>Calcs!AD21</f>
        <v>1</v>
      </c>
      <c r="AC19" s="7">
        <f>Calcs!AE21</f>
        <v>1</v>
      </c>
      <c r="AD19" s="7">
        <f>Calcs!AF21</f>
        <v>1</v>
      </c>
      <c r="AE19" s="7">
        <f>Calcs!AG21</f>
        <v>1</v>
      </c>
    </row>
    <row r="20" spans="1:31" x14ac:dyDescent="0.35">
      <c r="A20" t="s">
        <v>19</v>
      </c>
      <c r="B20" s="7">
        <f>Calcs!D22</f>
        <v>0</v>
      </c>
      <c r="C20" s="7">
        <f>Calcs!E22</f>
        <v>0</v>
      </c>
      <c r="D20" s="7">
        <f>Calcs!F22</f>
        <v>0</v>
      </c>
      <c r="E20" s="7">
        <f>Calcs!G22</f>
        <v>0</v>
      </c>
      <c r="F20" s="7">
        <f>Calcs!H22</f>
        <v>0</v>
      </c>
      <c r="G20" s="7">
        <f>Calcs!I22</f>
        <v>0</v>
      </c>
      <c r="H20" s="7">
        <f>Calcs!J22</f>
        <v>0.45136590456397085</v>
      </c>
      <c r="I20" s="7">
        <f>Calcs!K22</f>
        <v>0.66393045842516363</v>
      </c>
      <c r="J20" s="7">
        <f>Calcs!L22</f>
        <v>0.77077996942773064</v>
      </c>
      <c r="K20" s="7">
        <f>Calcs!M22</f>
        <v>0.85792340111752319</v>
      </c>
      <c r="L20" s="7">
        <f>Calcs!N22</f>
        <v>0.95998088009684113</v>
      </c>
      <c r="M20" s="7">
        <f>Calcs!O22</f>
        <v>1</v>
      </c>
      <c r="N20" s="7">
        <f>Calcs!P22</f>
        <v>1</v>
      </c>
      <c r="O20" s="7">
        <f>Calcs!Q22</f>
        <v>1</v>
      </c>
      <c r="P20" s="7">
        <f>Calcs!R22</f>
        <v>1</v>
      </c>
      <c r="Q20" s="7">
        <f>Calcs!S22</f>
        <v>1</v>
      </c>
      <c r="R20" s="7">
        <f>Calcs!T22</f>
        <v>1</v>
      </c>
      <c r="S20" s="7">
        <f>Calcs!U22</f>
        <v>1</v>
      </c>
      <c r="T20" s="7">
        <f>Calcs!V22</f>
        <v>1</v>
      </c>
      <c r="U20" s="7">
        <f>Calcs!W22</f>
        <v>1</v>
      </c>
      <c r="V20" s="7">
        <f>Calcs!X22</f>
        <v>1</v>
      </c>
      <c r="W20" s="7">
        <f>Calcs!Y22</f>
        <v>1</v>
      </c>
      <c r="X20" s="7">
        <f>Calcs!Z22</f>
        <v>1</v>
      </c>
      <c r="Y20" s="7">
        <f>Calcs!AA22</f>
        <v>1</v>
      </c>
      <c r="Z20" s="7">
        <f>Calcs!AB22</f>
        <v>1</v>
      </c>
      <c r="AA20" s="7">
        <f>Calcs!AC22</f>
        <v>1</v>
      </c>
      <c r="AB20" s="7">
        <f>Calcs!AD22</f>
        <v>1</v>
      </c>
      <c r="AC20" s="7">
        <f>Calcs!AE22</f>
        <v>1</v>
      </c>
      <c r="AD20" s="7">
        <f>Calcs!AF22</f>
        <v>1</v>
      </c>
      <c r="AE20" s="7">
        <f>Calcs!AG22</f>
        <v>1</v>
      </c>
    </row>
    <row r="21" spans="1:31" x14ac:dyDescent="0.35">
      <c r="A21" t="s">
        <v>20</v>
      </c>
      <c r="B21" s="7">
        <f>Calcs!D23</f>
        <v>0</v>
      </c>
      <c r="C21" s="7">
        <f>Calcs!E23</f>
        <v>0</v>
      </c>
      <c r="D21" s="7">
        <f>Calcs!F23</f>
        <v>0</v>
      </c>
      <c r="E21" s="7">
        <f>Calcs!G23</f>
        <v>0</v>
      </c>
      <c r="F21" s="7">
        <f>Calcs!H23</f>
        <v>0</v>
      </c>
      <c r="G21" s="7">
        <f>Calcs!I23</f>
        <v>0</v>
      </c>
      <c r="H21" s="7">
        <f>Calcs!J23</f>
        <v>0.45136590456397085</v>
      </c>
      <c r="I21" s="7">
        <f>Calcs!K23</f>
        <v>0.66393045842516363</v>
      </c>
      <c r="J21" s="7">
        <f>Calcs!L23</f>
        <v>0.77077996942773064</v>
      </c>
      <c r="K21" s="7">
        <f>Calcs!M23</f>
        <v>0.85792340111752319</v>
      </c>
      <c r="L21" s="7">
        <f>Calcs!N23</f>
        <v>0.95998088009684113</v>
      </c>
      <c r="M21" s="7">
        <f>Calcs!O23</f>
        <v>1</v>
      </c>
      <c r="N21" s="7">
        <f>Calcs!P23</f>
        <v>1</v>
      </c>
      <c r="O21" s="7">
        <f>Calcs!Q23</f>
        <v>1</v>
      </c>
      <c r="P21" s="7">
        <f>Calcs!R23</f>
        <v>1</v>
      </c>
      <c r="Q21" s="7">
        <f>Calcs!S23</f>
        <v>1</v>
      </c>
      <c r="R21" s="7">
        <f>Calcs!T23</f>
        <v>1</v>
      </c>
      <c r="S21" s="7">
        <f>Calcs!U23</f>
        <v>1</v>
      </c>
      <c r="T21" s="7">
        <f>Calcs!V23</f>
        <v>1</v>
      </c>
      <c r="U21" s="7">
        <f>Calcs!W23</f>
        <v>1</v>
      </c>
      <c r="V21" s="7">
        <f>Calcs!X23</f>
        <v>1</v>
      </c>
      <c r="W21" s="7">
        <f>Calcs!Y23</f>
        <v>1</v>
      </c>
      <c r="X21" s="7">
        <f>Calcs!Z23</f>
        <v>1</v>
      </c>
      <c r="Y21" s="7">
        <f>Calcs!AA23</f>
        <v>1</v>
      </c>
      <c r="Z21" s="7">
        <f>Calcs!AB23</f>
        <v>1</v>
      </c>
      <c r="AA21" s="7">
        <f>Calcs!AC23</f>
        <v>1</v>
      </c>
      <c r="AB21" s="7">
        <f>Calcs!AD23</f>
        <v>1</v>
      </c>
      <c r="AC21" s="7">
        <f>Calcs!AE23</f>
        <v>1</v>
      </c>
      <c r="AD21" s="7">
        <f>Calcs!AF23</f>
        <v>1</v>
      </c>
      <c r="AE21" s="7">
        <f>Calcs!AG23</f>
        <v>1</v>
      </c>
    </row>
    <row r="22" spans="1:31" x14ac:dyDescent="0.35">
      <c r="A22" t="s">
        <v>21</v>
      </c>
      <c r="B22" s="7">
        <f>Calcs!D24</f>
        <v>0</v>
      </c>
      <c r="C22" s="7">
        <f>Calcs!E24</f>
        <v>0</v>
      </c>
      <c r="D22" s="7">
        <f>Calcs!F24</f>
        <v>0</v>
      </c>
      <c r="E22" s="7">
        <f>Calcs!G24</f>
        <v>0</v>
      </c>
      <c r="F22" s="7">
        <f>Calcs!H24</f>
        <v>0</v>
      </c>
      <c r="G22" s="7">
        <f>Calcs!I24</f>
        <v>0</v>
      </c>
      <c r="H22" s="7">
        <f>Calcs!J24</f>
        <v>0.45136590456397085</v>
      </c>
      <c r="I22" s="7">
        <f>Calcs!K24</f>
        <v>0.66393045842516363</v>
      </c>
      <c r="J22" s="7">
        <f>Calcs!L24</f>
        <v>0.77077996942773064</v>
      </c>
      <c r="K22" s="7">
        <f>Calcs!M24</f>
        <v>0.85792340111752319</v>
      </c>
      <c r="L22" s="7">
        <f>Calcs!N24</f>
        <v>0.95998088009684113</v>
      </c>
      <c r="M22" s="7">
        <f>Calcs!O24</f>
        <v>1</v>
      </c>
      <c r="N22" s="7">
        <f>Calcs!P24</f>
        <v>1</v>
      </c>
      <c r="O22" s="7">
        <f>Calcs!Q24</f>
        <v>1</v>
      </c>
      <c r="P22" s="7">
        <f>Calcs!R24</f>
        <v>1</v>
      </c>
      <c r="Q22" s="7">
        <f>Calcs!S24</f>
        <v>1</v>
      </c>
      <c r="R22" s="7">
        <f>Calcs!T24</f>
        <v>1</v>
      </c>
      <c r="S22" s="7">
        <f>Calcs!U24</f>
        <v>1</v>
      </c>
      <c r="T22" s="7">
        <f>Calcs!V24</f>
        <v>1</v>
      </c>
      <c r="U22" s="7">
        <f>Calcs!W24</f>
        <v>1</v>
      </c>
      <c r="V22" s="7">
        <f>Calcs!X24</f>
        <v>1</v>
      </c>
      <c r="W22" s="7">
        <f>Calcs!Y24</f>
        <v>1</v>
      </c>
      <c r="X22" s="7">
        <f>Calcs!Z24</f>
        <v>1</v>
      </c>
      <c r="Y22" s="7">
        <f>Calcs!AA24</f>
        <v>1</v>
      </c>
      <c r="Z22" s="7">
        <f>Calcs!AB24</f>
        <v>1</v>
      </c>
      <c r="AA22" s="7">
        <f>Calcs!AC24</f>
        <v>1</v>
      </c>
      <c r="AB22" s="7">
        <f>Calcs!AD24</f>
        <v>1</v>
      </c>
      <c r="AC22" s="7">
        <f>Calcs!AE24</f>
        <v>1</v>
      </c>
      <c r="AD22" s="7">
        <f>Calcs!AF24</f>
        <v>1</v>
      </c>
      <c r="AE22" s="7">
        <f>Calcs!AG24</f>
        <v>1</v>
      </c>
    </row>
    <row r="23" spans="1:31" x14ac:dyDescent="0.35">
      <c r="A23" t="s">
        <v>22</v>
      </c>
      <c r="B23" s="7">
        <f>Calcs!D25</f>
        <v>0</v>
      </c>
      <c r="C23" s="7">
        <f>Calcs!E25</f>
        <v>0</v>
      </c>
      <c r="D23" s="7">
        <f>Calcs!F25</f>
        <v>0</v>
      </c>
      <c r="E23" s="7">
        <f>Calcs!G25</f>
        <v>0</v>
      </c>
      <c r="F23" s="7">
        <f>Calcs!H25</f>
        <v>0</v>
      </c>
      <c r="G23" s="7">
        <f>Calcs!I25</f>
        <v>0</v>
      </c>
      <c r="H23" s="7">
        <f>Calcs!J25</f>
        <v>0.45136590456397085</v>
      </c>
      <c r="I23" s="7">
        <f>Calcs!K25</f>
        <v>0.66393045842516363</v>
      </c>
      <c r="J23" s="7">
        <f>Calcs!L25</f>
        <v>0.77077996942773064</v>
      </c>
      <c r="K23" s="7">
        <f>Calcs!M25</f>
        <v>0.85792340111752319</v>
      </c>
      <c r="L23" s="7">
        <f>Calcs!N25</f>
        <v>0.95998088009684113</v>
      </c>
      <c r="M23" s="7">
        <f>Calcs!O25</f>
        <v>1</v>
      </c>
      <c r="N23" s="7">
        <f>Calcs!P25</f>
        <v>1</v>
      </c>
      <c r="O23" s="7">
        <f>Calcs!Q25</f>
        <v>1</v>
      </c>
      <c r="P23" s="7">
        <f>Calcs!R25</f>
        <v>1</v>
      </c>
      <c r="Q23" s="7">
        <f>Calcs!S25</f>
        <v>1</v>
      </c>
      <c r="R23" s="7">
        <f>Calcs!T25</f>
        <v>1</v>
      </c>
      <c r="S23" s="7">
        <f>Calcs!U25</f>
        <v>1</v>
      </c>
      <c r="T23" s="7">
        <f>Calcs!V25</f>
        <v>1</v>
      </c>
      <c r="U23" s="7">
        <f>Calcs!W25</f>
        <v>1</v>
      </c>
      <c r="V23" s="7">
        <f>Calcs!X25</f>
        <v>1</v>
      </c>
      <c r="W23" s="7">
        <f>Calcs!Y25</f>
        <v>1</v>
      </c>
      <c r="X23" s="7">
        <f>Calcs!Z25</f>
        <v>1</v>
      </c>
      <c r="Y23" s="7">
        <f>Calcs!AA25</f>
        <v>1</v>
      </c>
      <c r="Z23" s="7">
        <f>Calcs!AB25</f>
        <v>1</v>
      </c>
      <c r="AA23" s="7">
        <f>Calcs!AC25</f>
        <v>1</v>
      </c>
      <c r="AB23" s="7">
        <f>Calcs!AD25</f>
        <v>1</v>
      </c>
      <c r="AC23" s="7">
        <f>Calcs!AE25</f>
        <v>1</v>
      </c>
      <c r="AD23" s="7">
        <f>Calcs!AF25</f>
        <v>1</v>
      </c>
      <c r="AE23" s="7">
        <f>Calcs!AG25</f>
        <v>1</v>
      </c>
    </row>
    <row r="24" spans="1:31" x14ac:dyDescent="0.35">
      <c r="A24" t="s">
        <v>23</v>
      </c>
      <c r="B24" s="7">
        <f>Calcs!D26</f>
        <v>0</v>
      </c>
      <c r="C24" s="7">
        <f>Calcs!E26</f>
        <v>0</v>
      </c>
      <c r="D24" s="7">
        <f>Calcs!F26</f>
        <v>0</v>
      </c>
      <c r="E24" s="7">
        <f>Calcs!G26</f>
        <v>0</v>
      </c>
      <c r="F24" s="7">
        <f>Calcs!H26</f>
        <v>0</v>
      </c>
      <c r="G24" s="7">
        <f>Calcs!I26</f>
        <v>0</v>
      </c>
      <c r="H24" s="7">
        <f>Calcs!J26</f>
        <v>0.45136590456397085</v>
      </c>
      <c r="I24" s="7">
        <f>Calcs!K26</f>
        <v>0.66393045842516363</v>
      </c>
      <c r="J24" s="7">
        <f>Calcs!L26</f>
        <v>0.77077996942773064</v>
      </c>
      <c r="K24" s="7">
        <f>Calcs!M26</f>
        <v>0.85792340111752319</v>
      </c>
      <c r="L24" s="7">
        <f>Calcs!N26</f>
        <v>0.95998088009684113</v>
      </c>
      <c r="M24" s="7">
        <f>Calcs!O26</f>
        <v>1</v>
      </c>
      <c r="N24" s="7">
        <f>Calcs!P26</f>
        <v>1</v>
      </c>
      <c r="O24" s="7">
        <f>Calcs!Q26</f>
        <v>1</v>
      </c>
      <c r="P24" s="7">
        <f>Calcs!R26</f>
        <v>1</v>
      </c>
      <c r="Q24" s="7">
        <f>Calcs!S26</f>
        <v>1</v>
      </c>
      <c r="R24" s="7">
        <f>Calcs!T26</f>
        <v>1</v>
      </c>
      <c r="S24" s="7">
        <f>Calcs!U26</f>
        <v>1</v>
      </c>
      <c r="T24" s="7">
        <f>Calcs!V26</f>
        <v>1</v>
      </c>
      <c r="U24" s="7">
        <f>Calcs!W26</f>
        <v>1</v>
      </c>
      <c r="V24" s="7">
        <f>Calcs!X26</f>
        <v>1</v>
      </c>
      <c r="W24" s="7">
        <f>Calcs!Y26</f>
        <v>1</v>
      </c>
      <c r="X24" s="7">
        <f>Calcs!Z26</f>
        <v>1</v>
      </c>
      <c r="Y24" s="7">
        <f>Calcs!AA26</f>
        <v>1</v>
      </c>
      <c r="Z24" s="7">
        <f>Calcs!AB26</f>
        <v>1</v>
      </c>
      <c r="AA24" s="7">
        <f>Calcs!AC26</f>
        <v>1</v>
      </c>
      <c r="AB24" s="7">
        <f>Calcs!AD26</f>
        <v>1</v>
      </c>
      <c r="AC24" s="7">
        <f>Calcs!AE26</f>
        <v>1</v>
      </c>
      <c r="AD24" s="7">
        <f>Calcs!AF26</f>
        <v>1</v>
      </c>
      <c r="AE24" s="7">
        <f>Calcs!AG26</f>
        <v>1</v>
      </c>
    </row>
    <row r="25" spans="1:31" x14ac:dyDescent="0.35">
      <c r="A25" t="s">
        <v>24</v>
      </c>
      <c r="B25" s="7">
        <f>Calcs!D27</f>
        <v>0</v>
      </c>
      <c r="C25" s="7">
        <f>Calcs!E27</f>
        <v>0</v>
      </c>
      <c r="D25" s="7">
        <f>Calcs!F27</f>
        <v>0</v>
      </c>
      <c r="E25" s="7">
        <f>Calcs!G27</f>
        <v>0</v>
      </c>
      <c r="F25" s="7">
        <f>Calcs!H27</f>
        <v>0</v>
      </c>
      <c r="G25" s="7">
        <f>Calcs!I27</f>
        <v>0</v>
      </c>
      <c r="H25" s="7">
        <f>Calcs!J27</f>
        <v>0</v>
      </c>
      <c r="I25" s="7">
        <f>Calcs!K27</f>
        <v>0</v>
      </c>
      <c r="J25" s="7">
        <f>Calcs!L27</f>
        <v>0</v>
      </c>
      <c r="K25" s="7">
        <f>Calcs!M27</f>
        <v>0</v>
      </c>
      <c r="L25" s="7">
        <f>Calcs!N27</f>
        <v>0</v>
      </c>
      <c r="M25" s="7">
        <f>Calcs!O27</f>
        <v>0</v>
      </c>
      <c r="N25" s="7">
        <f>Calcs!P27</f>
        <v>0</v>
      </c>
      <c r="O25" s="7">
        <f>Calcs!Q27</f>
        <v>0</v>
      </c>
      <c r="P25" s="7">
        <f>Calcs!R27</f>
        <v>0</v>
      </c>
      <c r="Q25" s="7">
        <f>Calcs!S27</f>
        <v>0</v>
      </c>
      <c r="R25" s="7">
        <f>Calcs!T27</f>
        <v>0</v>
      </c>
      <c r="S25" s="7">
        <f>Calcs!U27</f>
        <v>0</v>
      </c>
      <c r="T25" s="7">
        <f>Calcs!V27</f>
        <v>0</v>
      </c>
      <c r="U25" s="7">
        <f>Calcs!W27</f>
        <v>0</v>
      </c>
      <c r="V25" s="7">
        <f>Calcs!X27</f>
        <v>0</v>
      </c>
      <c r="W25" s="7">
        <f>Calcs!Y27</f>
        <v>0</v>
      </c>
      <c r="X25" s="7">
        <f>Calcs!Z27</f>
        <v>0</v>
      </c>
      <c r="Y25" s="7">
        <f>Calcs!AA27</f>
        <v>0</v>
      </c>
      <c r="Z25" s="7">
        <f>Calcs!AB27</f>
        <v>0</v>
      </c>
      <c r="AA25" s="7">
        <f>Calcs!AC27</f>
        <v>0</v>
      </c>
      <c r="AB25" s="7">
        <f>Calcs!AD27</f>
        <v>0</v>
      </c>
      <c r="AC25" s="7">
        <f>Calcs!AE27</f>
        <v>0</v>
      </c>
      <c r="AD25" s="7">
        <f>Calcs!AF27</f>
        <v>0</v>
      </c>
      <c r="AE25" s="7">
        <f>Calcs!AG27</f>
        <v>0</v>
      </c>
    </row>
    <row r="26" spans="1:31" x14ac:dyDescent="0.35">
      <c r="A26" t="s">
        <v>25</v>
      </c>
      <c r="B26" s="7">
        <f>Calcs!D28</f>
        <v>0</v>
      </c>
      <c r="C26" s="7">
        <f>Calcs!E28</f>
        <v>0</v>
      </c>
      <c r="D26" s="7">
        <f>Calcs!F28</f>
        <v>0</v>
      </c>
      <c r="E26" s="7">
        <f>Calcs!G28</f>
        <v>0</v>
      </c>
      <c r="F26" s="7">
        <f>Calcs!H28</f>
        <v>0</v>
      </c>
      <c r="G26" s="7">
        <f>Calcs!I28</f>
        <v>0</v>
      </c>
      <c r="H26" s="7">
        <f>Calcs!J28</f>
        <v>0.45136590456397085</v>
      </c>
      <c r="I26" s="7">
        <f>Calcs!K28</f>
        <v>0.66393045842516363</v>
      </c>
      <c r="J26" s="7">
        <f>Calcs!L28</f>
        <v>0.77077996942773064</v>
      </c>
      <c r="K26" s="7">
        <f>Calcs!M28</f>
        <v>0.85792340111752319</v>
      </c>
      <c r="L26" s="7">
        <f>Calcs!N28</f>
        <v>0.95998088009684113</v>
      </c>
      <c r="M26" s="7">
        <f>Calcs!O28</f>
        <v>1</v>
      </c>
      <c r="N26" s="7">
        <f>Calcs!P28</f>
        <v>1</v>
      </c>
      <c r="O26" s="7">
        <f>Calcs!Q28</f>
        <v>1</v>
      </c>
      <c r="P26" s="7">
        <f>Calcs!R28</f>
        <v>1</v>
      </c>
      <c r="Q26" s="7">
        <f>Calcs!S28</f>
        <v>1</v>
      </c>
      <c r="R26" s="7">
        <f>Calcs!T28</f>
        <v>1</v>
      </c>
      <c r="S26" s="7">
        <f>Calcs!U28</f>
        <v>1</v>
      </c>
      <c r="T26" s="7">
        <f>Calcs!V28</f>
        <v>1</v>
      </c>
      <c r="U26" s="7">
        <f>Calcs!W28</f>
        <v>1</v>
      </c>
      <c r="V26" s="7">
        <f>Calcs!X28</f>
        <v>1</v>
      </c>
      <c r="W26" s="7">
        <f>Calcs!Y28</f>
        <v>1</v>
      </c>
      <c r="X26" s="7">
        <f>Calcs!Z28</f>
        <v>1</v>
      </c>
      <c r="Y26" s="7">
        <f>Calcs!AA28</f>
        <v>1</v>
      </c>
      <c r="Z26" s="7">
        <f>Calcs!AB28</f>
        <v>1</v>
      </c>
      <c r="AA26" s="7">
        <f>Calcs!AC28</f>
        <v>1</v>
      </c>
      <c r="AB26" s="7">
        <f>Calcs!AD28</f>
        <v>1</v>
      </c>
      <c r="AC26" s="7">
        <f>Calcs!AE28</f>
        <v>1</v>
      </c>
      <c r="AD26" s="7">
        <f>Calcs!AF28</f>
        <v>1</v>
      </c>
      <c r="AE26" s="7">
        <f>Calcs!AG28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Carbon Leakage Risk</vt:lpstr>
      <vt:lpstr>Allowance Schedule</vt:lpstr>
      <vt:lpstr>ETS Coverage</vt:lpstr>
      <vt:lpstr>ETS Projections</vt:lpstr>
      <vt:lpstr>Calcs</vt:lpstr>
      <vt:lpstr>FoICStCT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2022-02-18T21:44:37Z</dcterms:created>
  <dcterms:modified xsi:type="dcterms:W3CDTF">2024-11-14T18:29:45Z</dcterms:modified>
</cp:coreProperties>
</file>