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elec\BPMCCS\"/>
    </mc:Choice>
  </mc:AlternateContent>
  <xr:revisionPtr revIDLastSave="0" documentId="13_ncr:1_{6DB44D52-9EE6-4485-9CE8-8D215B5B1AB2}" xr6:coauthVersionLast="47" xr6:coauthVersionMax="47" xr10:uidLastSave="{00000000-0000-0000-0000-000000000000}"/>
  <bookViews>
    <workbookView xWindow="58170" yWindow="570" windowWidth="22230" windowHeight="16665" firstSheet="3" activeTab="6" xr2:uid="{64B443A8-007C-42B1-80D5-84B0C57A7564}"/>
  </bookViews>
  <sheets>
    <sheet name="About" sheetId="5" r:id="rId1"/>
    <sheet name="Historic capacities" sheetId="6" r:id="rId2"/>
    <sheet name="Residual old capacities" sheetId="8" r:id="rId3"/>
    <sheet name="Retirements from BCRbQ" sheetId="2" r:id="rId4"/>
    <sheet name="Renewable hypothesis" sheetId="3" r:id="rId5"/>
    <sheet name="RE projections" sheetId="4" r:id="rId6"/>
    <sheet name="BPMCC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S31" i="3"/>
  <c r="T31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D6" i="1" s="1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C7" i="1" s="1"/>
  <c r="D6" i="2"/>
  <c r="D7" i="1" s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C15" i="1" s="1"/>
  <c r="D12" i="2"/>
  <c r="D15" i="1" s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C18" i="1" s="1"/>
  <c r="D14" i="2"/>
  <c r="D18" i="1" s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C8" i="1" s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0" i="2"/>
  <c r="B19" i="2"/>
  <c r="B8" i="1" s="1"/>
  <c r="B18" i="2"/>
  <c r="B17" i="2"/>
  <c r="B16" i="2"/>
  <c r="B15" i="2"/>
  <c r="B14" i="2"/>
  <c r="B18" i="1" s="1"/>
  <c r="B13" i="2"/>
  <c r="B12" i="2"/>
  <c r="B15" i="1" s="1"/>
  <c r="B11" i="2"/>
  <c r="B10" i="2"/>
  <c r="B9" i="2"/>
  <c r="B8" i="2"/>
  <c r="B7" i="2"/>
  <c r="B6" i="2"/>
  <c r="B7" i="1" s="1"/>
  <c r="B5" i="2"/>
  <c r="B4" i="2"/>
  <c r="B3" i="2"/>
  <c r="L24" i="6" l="1"/>
  <c r="K24" i="6"/>
  <c r="J24" i="6"/>
  <c r="I24" i="6"/>
  <c r="H24" i="6"/>
  <c r="G24" i="6"/>
  <c r="L19" i="6"/>
  <c r="K19" i="6"/>
  <c r="J19" i="6"/>
  <c r="I19" i="6"/>
  <c r="H19" i="6"/>
  <c r="G19" i="6"/>
  <c r="L7" i="6"/>
  <c r="K7" i="6"/>
  <c r="J7" i="6"/>
  <c r="I7" i="6"/>
  <c r="H7" i="6"/>
  <c r="G7" i="6"/>
  <c r="L5" i="6"/>
  <c r="K5" i="6"/>
  <c r="J5" i="6"/>
  <c r="I5" i="6"/>
  <c r="H5" i="6"/>
  <c r="G5" i="6"/>
  <c r="F18" i="6"/>
  <c r="F17" i="6"/>
  <c r="F16" i="6"/>
  <c r="J17" i="3"/>
  <c r="J16" i="3"/>
  <c r="J15" i="3"/>
  <c r="D21" i="4"/>
  <c r="E21" i="4"/>
  <c r="C21" i="4"/>
  <c r="C20" i="4"/>
  <c r="D20" i="4"/>
  <c r="E20" i="4"/>
  <c r="E9" i="4"/>
  <c r="E10" i="4"/>
  <c r="D10" i="4"/>
  <c r="D9" i="4"/>
  <c r="C10" i="4"/>
  <c r="C9" i="4"/>
  <c r="B10" i="4"/>
  <c r="B9" i="4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U29" i="3"/>
  <c r="U31" i="3" s="1"/>
  <c r="L17" i="3"/>
  <c r="K17" i="3"/>
  <c r="I17" i="3"/>
  <c r="H17" i="3"/>
  <c r="G17" i="3"/>
  <c r="F17" i="3"/>
  <c r="E17" i="3"/>
  <c r="D17" i="3"/>
  <c r="C17" i="3"/>
  <c r="L16" i="3"/>
  <c r="K16" i="3"/>
  <c r="I16" i="3"/>
  <c r="H16" i="3"/>
  <c r="G16" i="3"/>
  <c r="F16" i="3"/>
  <c r="E16" i="3"/>
  <c r="D16" i="3"/>
  <c r="C16" i="3"/>
  <c r="L15" i="3"/>
  <c r="K15" i="3"/>
  <c r="I15" i="3"/>
  <c r="H15" i="3"/>
  <c r="G15" i="3"/>
  <c r="F15" i="3"/>
  <c r="E15" i="3"/>
  <c r="D15" i="3"/>
  <c r="C15" i="3"/>
  <c r="U34" i="3" l="1"/>
  <c r="V34" i="3"/>
  <c r="W34" i="3"/>
  <c r="X34" i="3"/>
  <c r="Y34" i="3"/>
  <c r="Z34" i="3"/>
  <c r="U35" i="3"/>
  <c r="U32" i="3" s="1"/>
  <c r="V35" i="3"/>
  <c r="W35" i="3"/>
  <c r="X35" i="3"/>
  <c r="Y35" i="3"/>
  <c r="Z35" i="3"/>
  <c r="U36" i="3"/>
  <c r="U33" i="3" s="1"/>
  <c r="V36" i="3"/>
  <c r="W36" i="3"/>
  <c r="X36" i="3"/>
  <c r="Y36" i="3"/>
  <c r="Z36" i="3"/>
  <c r="F7" i="4"/>
  <c r="G7" i="4" s="1"/>
  <c r="H7" i="4" s="1"/>
  <c r="F8" i="4"/>
  <c r="V29" i="3"/>
  <c r="V31" i="3" s="1"/>
  <c r="V33" i="3" l="1"/>
  <c r="V32" i="3"/>
  <c r="E15" i="1"/>
  <c r="G8" i="4"/>
  <c r="H8" i="4"/>
  <c r="I7" i="4"/>
  <c r="W29" i="3"/>
  <c r="W31" i="3" s="1"/>
  <c r="W32" i="3" l="1"/>
  <c r="W33" i="3"/>
  <c r="J7" i="4"/>
  <c r="I8" i="4"/>
  <c r="X29" i="3"/>
  <c r="X31" i="3" s="1"/>
  <c r="X33" i="3" l="1"/>
  <c r="X32" i="3"/>
  <c r="K7" i="4"/>
  <c r="J8" i="4"/>
  <c r="Y29" i="3"/>
  <c r="Y31" i="3" s="1"/>
  <c r="Y32" i="3" l="1"/>
  <c r="Y33" i="3"/>
  <c r="K8" i="4"/>
  <c r="L7" i="4"/>
  <c r="Z29" i="3"/>
  <c r="Z31" i="3" s="1"/>
  <c r="Z33" i="3" l="1"/>
  <c r="Z32" i="3"/>
  <c r="M7" i="4"/>
  <c r="L8" i="4"/>
  <c r="M8" i="4" l="1"/>
  <c r="N7" i="4"/>
  <c r="O7" i="4" l="1"/>
  <c r="N8" i="4"/>
  <c r="F4" i="4"/>
  <c r="C6" i="4"/>
  <c r="D6" i="4"/>
  <c r="E6" i="4"/>
  <c r="B6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F9" i="4" l="1"/>
  <c r="F10" i="4"/>
  <c r="O8" i="4"/>
  <c r="G4" i="4"/>
  <c r="P7" i="4"/>
  <c r="F6" i="4"/>
  <c r="G9" i="4" l="1"/>
  <c r="G10" i="4"/>
  <c r="P8" i="4"/>
  <c r="Q7" i="4"/>
  <c r="H4" i="4"/>
  <c r="G6" i="4"/>
  <c r="H9" i="4" l="1"/>
  <c r="H10" i="4"/>
  <c r="I4" i="4"/>
  <c r="R7" i="4"/>
  <c r="Q8" i="4"/>
  <c r="H6" i="4"/>
  <c r="I9" i="4" l="1"/>
  <c r="I10" i="4"/>
  <c r="R8" i="4"/>
  <c r="S7" i="4"/>
  <c r="J4" i="4"/>
  <c r="I6" i="4"/>
  <c r="J10" i="4" l="1"/>
  <c r="J9" i="4"/>
  <c r="K4" i="4"/>
  <c r="T7" i="4"/>
  <c r="S8" i="4"/>
  <c r="J6" i="4"/>
  <c r="K9" i="4" l="1"/>
  <c r="K10" i="4"/>
  <c r="T8" i="4"/>
  <c r="U7" i="4"/>
  <c r="L4" i="4"/>
  <c r="K6" i="4"/>
  <c r="L10" i="4" l="1"/>
  <c r="L9" i="4"/>
  <c r="V7" i="4"/>
  <c r="M4" i="4"/>
  <c r="U8" i="4"/>
  <c r="L6" i="4"/>
  <c r="M10" i="4" l="1"/>
  <c r="M9" i="4"/>
  <c r="N4" i="4"/>
  <c r="V8" i="4"/>
  <c r="W7" i="4"/>
  <c r="M6" i="4"/>
  <c r="N10" i="4" l="1"/>
  <c r="N9" i="4"/>
  <c r="X7" i="4"/>
  <c r="W8" i="4"/>
  <c r="O4" i="4"/>
  <c r="N6" i="4"/>
  <c r="O9" i="4" l="1"/>
  <c r="O10" i="4"/>
  <c r="X8" i="4"/>
  <c r="P4" i="4"/>
  <c r="Y7" i="4"/>
  <c r="O6" i="4"/>
  <c r="P9" i="4" l="1"/>
  <c r="P10" i="4"/>
  <c r="Q4" i="4"/>
  <c r="Z7" i="4"/>
  <c r="Y8" i="4"/>
  <c r="P6" i="4"/>
  <c r="Q9" i="4" l="1"/>
  <c r="Q10" i="4"/>
  <c r="Z8" i="4"/>
  <c r="AA7" i="4"/>
  <c r="R4" i="4"/>
  <c r="Q6" i="4"/>
  <c r="R9" i="4" l="1"/>
  <c r="R10" i="4"/>
  <c r="S4" i="4"/>
  <c r="AB7" i="4"/>
  <c r="AA8" i="4"/>
  <c r="R6" i="4"/>
  <c r="S9" i="4" l="1"/>
  <c r="S10" i="4"/>
  <c r="AB8" i="4"/>
  <c r="AC7" i="4"/>
  <c r="T4" i="4"/>
  <c r="S6" i="4"/>
  <c r="T9" i="4" l="1"/>
  <c r="T10" i="4"/>
  <c r="U4" i="4"/>
  <c r="AD7" i="4"/>
  <c r="AC8" i="4"/>
  <c r="T6" i="4"/>
  <c r="U9" i="4" l="1"/>
  <c r="U10" i="4"/>
  <c r="AD8" i="4"/>
  <c r="AE7" i="4"/>
  <c r="V4" i="4"/>
  <c r="U6" i="4"/>
  <c r="V10" i="4" l="1"/>
  <c r="V9" i="4"/>
  <c r="W4" i="4"/>
  <c r="AF7" i="4"/>
  <c r="AE8" i="4"/>
  <c r="V6" i="4"/>
  <c r="W10" i="4" l="1"/>
  <c r="W9" i="4"/>
  <c r="AF8" i="4"/>
  <c r="AG7" i="4"/>
  <c r="X4" i="4"/>
  <c r="W6" i="4"/>
  <c r="X10" i="4" l="1"/>
  <c r="X9" i="4"/>
  <c r="Y4" i="4"/>
  <c r="AG8" i="4"/>
  <c r="X6" i="4"/>
  <c r="Y10" i="4" l="1"/>
  <c r="Y9" i="4"/>
  <c r="Z4" i="4"/>
  <c r="Y6" i="4"/>
  <c r="Z10" i="4" l="1"/>
  <c r="Z9" i="4"/>
  <c r="AA4" i="4"/>
  <c r="Z6" i="4"/>
  <c r="AA9" i="4" l="1"/>
  <c r="AA10" i="4"/>
  <c r="AB4" i="4"/>
  <c r="AA6" i="4"/>
  <c r="AB9" i="4" l="1"/>
  <c r="AB10" i="4"/>
  <c r="AC4" i="4"/>
  <c r="AB6" i="4"/>
  <c r="AC9" i="4" l="1"/>
  <c r="AC10" i="4"/>
  <c r="AD4" i="4"/>
  <c r="AC6" i="4"/>
  <c r="AD10" i="4" l="1"/>
  <c r="AD9" i="4"/>
  <c r="AE4" i="4"/>
  <c r="AD6" i="4"/>
  <c r="AE10" i="4" l="1"/>
  <c r="AE9" i="4"/>
  <c r="AF4" i="4"/>
  <c r="AE6" i="4"/>
  <c r="AF10" i="4" l="1"/>
  <c r="AF9" i="4"/>
  <c r="AG4" i="4"/>
  <c r="AF6" i="4"/>
  <c r="AG10" i="4" l="1"/>
  <c r="AG9" i="4"/>
  <c r="A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tc={1F50C6C7-E9B6-4648-91ED-FEC6FE2079E5}</author>
  </authors>
  <commentList>
    <comment ref="P1" authorId="0" shapeId="0" xr:uid="{1F50C6C7-E9B6-4648-91ED-FEC6FE2079E5}">
      <text>
        <t>[Threaded comment]
Your version of Excel allows you to read this threaded comment; however, any edits to it will get removed if the file is opened in a newer version of Excel. Learn more: https://go.microsoft.com/fwlink/?linkid=870924
Comment:
    A quoi servent toutes ces colonnes ?</t>
      </text>
    </comment>
  </commentList>
</comments>
</file>

<file path=xl/sharedStrings.xml><?xml version="1.0" encoding="utf-8"?>
<sst xmlns="http://schemas.openxmlformats.org/spreadsheetml/2006/main" count="256" uniqueCount="150">
  <si>
    <t>BPMCCS BAU Policy Mandated Capacity Construction Schedule</t>
  </si>
  <si>
    <t xml:space="preserve">Sources : </t>
  </si>
  <si>
    <t>Capacity forecast</t>
  </si>
  <si>
    <t>GEXIT</t>
  </si>
  <si>
    <t>French new nuclear installation</t>
  </si>
  <si>
    <t>RTE Futurs énergétiques page 17</t>
  </si>
  <si>
    <t>Historical capacity</t>
  </si>
  <si>
    <t>ENTSO-E Statistical Factsheets 2018, 2021 and 2022</t>
  </si>
  <si>
    <t>Historical capacity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</si>
  <si>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</si>
  <si>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</si>
  <si>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</si>
  <si>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 xml:space="preserve">Comparison with other scenario </t>
  </si>
  <si>
    <t>REF2020</t>
  </si>
  <si>
    <t>Notes :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</si>
  <si>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</si>
  <si>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</si>
  <si>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</si>
  <si>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</si>
  <si>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For wind and solar the increase rate of the year 2020 is used and applied until 2050 in order to obtain forecast capacities</t>
  </si>
  <si>
    <t>Hydropower and other renewable are scenarized (using GEXIT data, see BCRbQ variable), Nuclear is also added because of the implementation of new french nuclear (see RTE Futurs énergétiques)</t>
  </si>
  <si>
    <t>Municipal waste, onshore wind, offshore wind, solar pv are built between 2020 and 2022 following historical data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</si>
  <si>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</si>
  <si>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</si>
  <si>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</si>
  <si>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</si>
  <si>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</si>
  <si>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</si>
  <si>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</si>
  <si>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new nuclear</t>
  </si>
  <si>
    <t>hydro</t>
  </si>
  <si>
    <t>onshore wind</t>
  </si>
  <si>
    <t>-</t>
  </si>
  <si>
    <t>solar pv</t>
  </si>
  <si>
    <t>solar thermal</t>
  </si>
  <si>
    <t>No decomission assumed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</si>
  <si>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</si>
  <si>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</si>
  <si>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</si>
  <si>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</si>
  <si>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</si>
  <si>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</si>
  <si>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</si>
  <si>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CCGT*</t>
  </si>
  <si>
    <t>OCGT*</t>
  </si>
  <si>
    <t>Gas CHP</t>
  </si>
  <si>
    <t>Gas tot**</t>
  </si>
  <si>
    <t>Solar Tot</t>
  </si>
  <si>
    <t>Pumped storage fleet</t>
  </si>
  <si>
    <t>Hydro RoR fleet</t>
  </si>
  <si>
    <t>Hydro fleet</t>
  </si>
  <si>
    <t>Solar fleet PV</t>
  </si>
  <si>
    <t>Solar roof fleet PV</t>
  </si>
  <si>
    <t>Note</t>
  </si>
  <si>
    <t>Data RTE N1 Scenario</t>
  </si>
  <si>
    <t>Data Agora GEXIT assets (old + young)</t>
  </si>
  <si>
    <t>Data ENTSO-E Statistical Factsheet</t>
  </si>
  <si>
    <t>Considered constant</t>
  </si>
  <si>
    <t>Data IRENA</t>
  </si>
  <si>
    <t>Data between for 2019 and 2020 are interpolated from 2018 and 2021 data</t>
  </si>
  <si>
    <t>For  old nuclear we will not take the 2022 data from ENTSO-E because it does not seem to be coherent. We will extrapolate data between 2021 and 2025</t>
  </si>
  <si>
    <t>Data from IRENA using the split between utility and rooftop PV of 2022</t>
  </si>
  <si>
    <t>* for combustion and steam turbine, we take the split of each in 2025 (found in GEXIT) and we assume the same split for 2018 to 2022</t>
  </si>
  <si>
    <t>**Gas tot = CCGT + OCGT + CHP</t>
  </si>
  <si>
    <t xml:space="preserve">Share </t>
  </si>
  <si>
    <t>CCGT</t>
  </si>
  <si>
    <t>OCGT</t>
  </si>
  <si>
    <t>CHP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</si>
  <si>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</si>
  <si>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</si>
  <si>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</si>
  <si>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</si>
  <si>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</si>
  <si>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Techno</t>
  </si>
  <si>
    <t>Biomass fleet</t>
  </si>
  <si>
    <t>Coal fleet</t>
  </si>
  <si>
    <t>Lignite fleet</t>
  </si>
  <si>
    <t>Nuclear fleet_old</t>
  </si>
  <si>
    <t>Oil fleet</t>
  </si>
  <si>
    <t>Other renewable fleet</t>
  </si>
  <si>
    <t>Wind offshore fleet</t>
  </si>
  <si>
    <t>Wind onshore fleet</t>
  </si>
  <si>
    <t>Crude Oil</t>
  </si>
  <si>
    <t>Hydro (RoR + fleet)</t>
  </si>
  <si>
    <t xml:space="preserve">Geothermal </t>
  </si>
  <si>
    <t>New Nuclear_FR</t>
  </si>
  <si>
    <t>Nuclear_tot</t>
  </si>
  <si>
    <t>Municipal solid waste</t>
  </si>
  <si>
    <t>Solar PV</t>
  </si>
  <si>
    <t xml:space="preserve">Solar thermal </t>
  </si>
  <si>
    <t>Solar Utility scale</t>
  </si>
  <si>
    <t>Solar Rooftop</t>
  </si>
  <si>
    <t>ENTSO-E and IRENA with interpolation for 2019 and 2020</t>
  </si>
  <si>
    <t>RTE N1 scenario</t>
  </si>
  <si>
    <t>Interpolated</t>
  </si>
  <si>
    <t>Year</t>
  </si>
  <si>
    <t>nuclear</t>
  </si>
  <si>
    <t>solar pv total</t>
  </si>
  <si>
    <t>natural gas non peaker</t>
  </si>
  <si>
    <t>natural gas peaker</t>
  </si>
  <si>
    <t>natural gas steam turbine</t>
  </si>
  <si>
    <t>Solar PV utility scale</t>
  </si>
  <si>
    <t>Solar rooftop PV</t>
  </si>
  <si>
    <t xml:space="preserve">hydro = hydro RoR + storage (except pumped hydro) + pondage </t>
  </si>
  <si>
    <t>Data from ENTSO-E and IRENA</t>
  </si>
  <si>
    <t>Historical installed capacities</t>
  </si>
  <si>
    <t>Source : IRENA</t>
  </si>
  <si>
    <t>https://www.irena.org/-/media/Files/IRENA/Agency/Publication/2022/Apr/IRENA_RE_Capacity_Statistics_2022.pdf?rev=460f190dea15442eba8373d9625341ae</t>
  </si>
  <si>
    <t>Background</t>
  </si>
  <si>
    <t>Historical installation rate</t>
  </si>
  <si>
    <t>Capacity (MW)</t>
  </si>
  <si>
    <t>Solar tot</t>
  </si>
  <si>
    <t>Wind offshore</t>
  </si>
  <si>
    <t xml:space="preserve">Solar PV + thermal </t>
  </si>
  <si>
    <t>Wind onshore</t>
  </si>
  <si>
    <t>Offshore wind</t>
  </si>
  <si>
    <t>Onshore wind</t>
  </si>
  <si>
    <t>Trends (GW)</t>
  </si>
  <si>
    <t xml:space="preserve">Increase taken </t>
  </si>
  <si>
    <t xml:space="preserve">We do not consider increase in solar thermal </t>
  </si>
  <si>
    <t>IRENA</t>
  </si>
  <si>
    <t>ENTSO-E statistical factsheet</t>
  </si>
  <si>
    <t>Hypothese 1</t>
  </si>
  <si>
    <t>For solar PV, solar thermal, wind onshore and wind offshorewe finally decided to take historic capacities from IRENA</t>
  </si>
  <si>
    <t>For hydropower, Biomass, Geothermal and other RE, historic data are taken from ENTSO-E Stat Factsheet</t>
  </si>
  <si>
    <t>We take the increase between 2019 and 2020 and we apply it to other years</t>
  </si>
  <si>
    <t>Comparison with other scenario</t>
  </si>
  <si>
    <t> </t>
  </si>
  <si>
    <t>FF50</t>
  </si>
  <si>
    <t>na</t>
  </si>
  <si>
    <t>Solar Utility scale PV</t>
  </si>
  <si>
    <t>Solar Rooftop PV</t>
  </si>
  <si>
    <t>For 2019, 2020, 2021, 2022 we take the split between utility scale and rooftop equals to the split of 2022</t>
  </si>
  <si>
    <t>Hypothesis since the 2026 increase rate is the same of both Utility scale and rooftop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</si>
  <si>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</si>
  <si>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</si>
  <si>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</si>
  <si>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</si>
  <si>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</si>
  <si>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</si>
  <si>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</si>
  <si>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</si>
  <si>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</si>
  <si>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</si>
  <si>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</si>
  <si>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</si>
  <si>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Offshore wind capacity</t>
  </si>
  <si>
    <t>European Wind Charter</t>
  </si>
  <si>
    <t>Fit for 55</t>
  </si>
  <si>
    <t>Data from Solar Power Europe 2022, 2023 Market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</si>
</sst>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\ _€_-;\-* #,##0.0\ _€_-;_-* &quot;-&quot;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  <charset val="161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B0F0"/>
        <bgColor rgb="FF00000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3" borderId="0" xfId="0" applyFont="1" applyFill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2" fontId="0" fillId="2" borderId="0" xfId="0" applyNumberFormat="1" applyFill="1"/>
    <xf numFmtId="0" fontId="8" fillId="7" borderId="0" xfId="0" applyFont="1" applyFill="1"/>
    <xf numFmtId="0" fontId="0" fillId="7" borderId="0" xfId="0" applyFill="1"/>
    <xf numFmtId="0" fontId="7" fillId="0" borderId="0" xfId="3"/>
    <xf numFmtId="0" fontId="0" fillId="8" borderId="0" xfId="0" applyFill="1"/>
    <xf numFmtId="0" fontId="2" fillId="0" borderId="1" xfId="0" applyFont="1" applyBorder="1"/>
    <xf numFmtId="0" fontId="2" fillId="3" borderId="2" xfId="0" applyFont="1" applyFill="1" applyBorder="1"/>
    <xf numFmtId="0" fontId="2" fillId="9" borderId="3" xfId="0" applyFont="1" applyFill="1" applyBorder="1"/>
    <xf numFmtId="0" fontId="2" fillId="0" borderId="4" xfId="0" applyFont="1" applyBorder="1"/>
    <xf numFmtId="0" fontId="0" fillId="0" borderId="5" xfId="0" applyBorder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2" borderId="0" xfId="2" applyNumberFormat="1" applyFont="1" applyFill="1"/>
    <xf numFmtId="165" fontId="0" fillId="0" borderId="0" xfId="2" applyNumberFormat="1" applyFont="1" applyFill="1"/>
    <xf numFmtId="0" fontId="5" fillId="2" borderId="0" xfId="0" applyFont="1" applyFill="1"/>
    <xf numFmtId="0" fontId="5" fillId="4" borderId="0" xfId="0" applyFont="1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2" fillId="9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4" borderId="5" xfId="0" applyFill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6" borderId="0" xfId="0" applyFill="1"/>
    <xf numFmtId="0" fontId="4" fillId="6" borderId="0" xfId="0" applyFont="1" applyFill="1"/>
    <xf numFmtId="0" fontId="10" fillId="6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/>
    <xf numFmtId="0" fontId="12" fillId="5" borderId="0" xfId="0" applyFont="1" applyFill="1" applyAlignment="1">
      <alignment horizontal="center" vertical="top"/>
    </xf>
    <xf numFmtId="0" fontId="7" fillId="5" borderId="9" xfId="3" applyFill="1" applyBorder="1" applyAlignment="1">
      <alignment horizontal="center" vertical="top"/>
    </xf>
    <xf numFmtId="0" fontId="12" fillId="5" borderId="10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13" borderId="0" xfId="0" applyNumberFormat="1" applyFill="1" applyAlignment="1">
      <alignment horizontal="left"/>
    </xf>
    <xf numFmtId="0" fontId="13" fillId="2" borderId="0" xfId="0" applyFont="1" applyFill="1"/>
    <xf numFmtId="0" fontId="13" fillId="8" borderId="0" xfId="0" applyFont="1" applyFill="1"/>
    <xf numFmtId="1" fontId="0" fillId="10" borderId="0" xfId="0" applyNumberFormat="1" applyFill="1" applyAlignment="1">
      <alignment horizontal="left"/>
    </xf>
    <xf numFmtId="0" fontId="13" fillId="10" borderId="0" xfId="0" applyFont="1" applyFill="1"/>
    <xf numFmtId="1" fontId="0" fillId="0" borderId="0" xfId="0" applyNumberFormat="1" applyAlignment="1">
      <alignment horizontal="left"/>
    </xf>
    <xf numFmtId="1" fontId="0" fillId="14" borderId="0" xfId="0" applyNumberFormat="1" applyFill="1" applyAlignment="1">
      <alignment horizontal="left"/>
    </xf>
    <xf numFmtId="0" fontId="0" fillId="14" borderId="0" xfId="0" applyFill="1"/>
    <xf numFmtId="0" fontId="13" fillId="14" borderId="0" xfId="0" applyFont="1" applyFill="1"/>
    <xf numFmtId="0" fontId="2" fillId="6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2" fillId="0" borderId="0" xfId="0" applyFont="1" applyAlignment="1">
      <alignment horizontal="left"/>
    </xf>
    <xf numFmtId="1" fontId="0" fillId="3" borderId="0" xfId="0" applyNumberFormat="1" applyFill="1"/>
    <xf numFmtId="1" fontId="13" fillId="3" borderId="0" xfId="0" applyNumberFormat="1" applyFont="1" applyFill="1"/>
    <xf numFmtId="0" fontId="0" fillId="15" borderId="11" xfId="0" applyFill="1" applyBorder="1"/>
    <xf numFmtId="0" fontId="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13" fillId="15" borderId="11" xfId="0" applyFont="1" applyFill="1" applyBorder="1"/>
    <xf numFmtId="0" fontId="11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5" fillId="10" borderId="0" xfId="0" applyFont="1" applyFill="1"/>
    <xf numFmtId="0" fontId="14" fillId="4" borderId="0" xfId="0" applyFont="1" applyFill="1"/>
    <xf numFmtId="0" fontId="5" fillId="11" borderId="0" xfId="0" applyFont="1" applyFill="1"/>
    <xf numFmtId="0" fontId="5" fillId="14" borderId="0" xfId="0" applyFont="1" applyFill="1"/>
    <xf numFmtId="0" fontId="5" fillId="13" borderId="0" xfId="0" applyFont="1" applyFill="1"/>
    <xf numFmtId="0" fontId="5" fillId="8" borderId="0" xfId="0" applyFont="1" applyFill="1"/>
    <xf numFmtId="0" fontId="3" fillId="0" borderId="0" xfId="0" applyFont="1"/>
    <xf numFmtId="0" fontId="13" fillId="7" borderId="0" xfId="0" applyFont="1" applyFill="1"/>
    <xf numFmtId="0" fontId="5" fillId="7" borderId="0" xfId="0" applyFont="1" applyFill="1"/>
    <xf numFmtId="0" fontId="0" fillId="16" borderId="0" xfId="0" applyFill="1"/>
    <xf numFmtId="0" fontId="2" fillId="16" borderId="0" xfId="0" applyFont="1" applyFill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9" fontId="0" fillId="0" borderId="5" xfId="2" applyFont="1" applyBorder="1"/>
    <xf numFmtId="0" fontId="5" fillId="0" borderId="6" xfId="0" applyFont="1" applyBorder="1"/>
    <xf numFmtId="9" fontId="0" fillId="0" borderId="8" xfId="2" applyFont="1" applyBorder="1"/>
    <xf numFmtId="0" fontId="12" fillId="0" borderId="12" xfId="0" applyFont="1" applyBorder="1" applyAlignment="1">
      <alignment horizontal="center" vertical="top"/>
    </xf>
    <xf numFmtId="0" fontId="12" fillId="3" borderId="13" xfId="0" applyFont="1" applyFill="1" applyBorder="1" applyAlignment="1">
      <alignment horizontal="right" vertical="top"/>
    </xf>
    <xf numFmtId="0" fontId="12" fillId="3" borderId="14" xfId="0" applyFont="1" applyFill="1" applyBorder="1" applyAlignment="1">
      <alignment horizontal="right" vertical="top"/>
    </xf>
    <xf numFmtId="0" fontId="2" fillId="3" borderId="14" xfId="0" applyFont="1" applyFill="1" applyBorder="1" applyAlignment="1">
      <alignment horizontal="right"/>
    </xf>
    <xf numFmtId="0" fontId="2" fillId="10" borderId="14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15" fillId="0" borderId="16" xfId="0" applyFont="1" applyBorder="1" applyAlignment="1">
      <alignment horizontal="center" vertical="top"/>
    </xf>
    <xf numFmtId="1" fontId="16" fillId="3" borderId="16" xfId="0" applyNumberFormat="1" applyFont="1" applyFill="1" applyBorder="1" applyAlignment="1">
      <alignment horizontal="right" vertical="top"/>
    </xf>
    <xf numFmtId="1" fontId="16" fillId="10" borderId="16" xfId="0" applyNumberFormat="1" applyFont="1" applyFill="1" applyBorder="1" applyAlignment="1">
      <alignment horizontal="right" vertical="top"/>
    </xf>
    <xf numFmtId="1" fontId="0" fillId="4" borderId="16" xfId="0" applyNumberFormat="1" applyFill="1" applyBorder="1" applyAlignment="1">
      <alignment horizontal="right"/>
    </xf>
    <xf numFmtId="1" fontId="0" fillId="10" borderId="16" xfId="0" applyNumberFormat="1" applyFill="1" applyBorder="1" applyAlignment="1">
      <alignment horizontal="right"/>
    </xf>
    <xf numFmtId="0" fontId="15" fillId="0" borderId="10" xfId="0" applyFont="1" applyBorder="1" applyAlignment="1">
      <alignment horizontal="center" vertical="top"/>
    </xf>
    <xf numFmtId="1" fontId="16" fillId="3" borderId="10" xfId="0" applyNumberFormat="1" applyFont="1" applyFill="1" applyBorder="1" applyAlignment="1">
      <alignment horizontal="right" vertical="top"/>
    </xf>
    <xf numFmtId="1" fontId="16" fillId="10" borderId="10" xfId="0" applyNumberFormat="1" applyFont="1" applyFill="1" applyBorder="1" applyAlignment="1">
      <alignment horizontal="right" vertical="top"/>
    </xf>
    <xf numFmtId="1" fontId="0" fillId="4" borderId="10" xfId="0" applyNumberFormat="1" applyFill="1" applyBorder="1" applyAlignment="1">
      <alignment horizontal="right"/>
    </xf>
    <xf numFmtId="1" fontId="0" fillId="10" borderId="10" xfId="0" applyNumberFormat="1" applyFill="1" applyBorder="1" applyAlignment="1">
      <alignment horizontal="right"/>
    </xf>
    <xf numFmtId="1" fontId="15" fillId="0" borderId="10" xfId="0" applyNumberFormat="1" applyFont="1" applyBorder="1" applyAlignment="1">
      <alignment horizontal="right" vertical="top"/>
    </xf>
    <xf numFmtId="1" fontId="0" fillId="0" borderId="10" xfId="0" applyNumberFormat="1" applyBorder="1" applyAlignment="1">
      <alignment horizontal="right"/>
    </xf>
    <xf numFmtId="1" fontId="0" fillId="3" borderId="10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0" fontId="16" fillId="0" borderId="10" xfId="0" applyFont="1" applyBorder="1" applyAlignment="1">
      <alignment horizontal="center" vertical="top"/>
    </xf>
    <xf numFmtId="1" fontId="0" fillId="10" borderId="17" xfId="0" applyNumberFormat="1" applyFill="1" applyBorder="1" applyAlignment="1">
      <alignment horizontal="right"/>
    </xf>
    <xf numFmtId="1" fontId="0" fillId="10" borderId="18" xfId="0" applyNumberFormat="1" applyFill="1" applyBorder="1" applyAlignment="1">
      <alignment horizontal="right"/>
    </xf>
    <xf numFmtId="0" fontId="16" fillId="3" borderId="10" xfId="0" applyFont="1" applyFill="1" applyBorder="1" applyAlignment="1">
      <alignment horizontal="right" vertical="top"/>
    </xf>
    <xf numFmtId="0" fontId="0" fillId="10" borderId="10" xfId="0" applyFill="1" applyBorder="1"/>
    <xf numFmtId="0" fontId="0" fillId="4" borderId="10" xfId="0" applyFill="1" applyBorder="1"/>
    <xf numFmtId="1" fontId="0" fillId="2" borderId="0" xfId="0" applyNumberFormat="1" applyFill="1"/>
    <xf numFmtId="0" fontId="17" fillId="6" borderId="0" xfId="0" applyFont="1" applyFill="1"/>
    <xf numFmtId="0" fontId="7" fillId="6" borderId="0" xfId="3" applyFill="1"/>
    <xf numFmtId="165" fontId="11" fillId="0" borderId="0" xfId="0" applyNumberFormat="1" applyFont="1"/>
    <xf numFmtId="2" fontId="11" fillId="0" borderId="0" xfId="0" applyNumberFormat="1" applyFont="1"/>
    <xf numFmtId="0" fontId="6" fillId="0" borderId="0" xfId="0" applyFont="1" applyAlignment="1">
      <alignment horizontal="center"/>
    </xf>
    <xf numFmtId="0" fontId="18" fillId="17" borderId="0" xfId="0" applyFont="1" applyFill="1"/>
    <xf numFmtId="0" fontId="19" fillId="0" borderId="0" xfId="0" applyFont="1"/>
    <xf numFmtId="0" fontId="20" fillId="0" borderId="0" xfId="0" applyFont="1"/>
    <xf numFmtId="0" fontId="18" fillId="18" borderId="0" xfId="0" applyFont="1" applyFill="1"/>
    <xf numFmtId="0" fontId="18" fillId="0" borderId="1" xfId="0" applyFont="1" applyBorder="1"/>
    <xf numFmtId="0" fontId="18" fillId="19" borderId="2" xfId="0" applyFont="1" applyFill="1" applyBorder="1"/>
    <xf numFmtId="0" fontId="18" fillId="0" borderId="2" xfId="0" applyFont="1" applyBorder="1"/>
    <xf numFmtId="0" fontId="18" fillId="0" borderId="3" xfId="0" applyFont="1" applyBorder="1"/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9" fillId="0" borderId="7" xfId="0" applyFont="1" applyBorder="1"/>
    <xf numFmtId="0" fontId="16" fillId="0" borderId="7" xfId="0" applyFont="1" applyBorder="1"/>
    <xf numFmtId="0" fontId="16" fillId="0" borderId="8" xfId="0" applyFont="1" applyBorder="1"/>
    <xf numFmtId="0" fontId="18" fillId="20" borderId="0" xfId="0" applyFont="1" applyFill="1"/>
    <xf numFmtId="0" fontId="19" fillId="0" borderId="8" xfId="0" applyFont="1" applyBorder="1"/>
    <xf numFmtId="0" fontId="7" fillId="6" borderId="0" xfId="3" applyFill="1" applyBorder="1"/>
    <xf numFmtId="0" fontId="9" fillId="0" borderId="0" xfId="0" applyFont="1"/>
    <xf numFmtId="0" fontId="4" fillId="0" borderId="0" xfId="0" applyFont="1" applyAlignment="1">
      <alignment vertical="center"/>
    </xf>
    <xf numFmtId="0" fontId="17" fillId="6" borderId="0" xfId="0" quotePrefix="1" applyFont="1" applyFill="1"/>
  </cellXfs>
  <cellStyles count="4">
    <cellStyle name="Comma" xfId="1" builtinId="3"/>
    <cellStyle name="Hyperlink" xfId="3" xr:uid="{00000000-000B-0000-0000-000008000000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85545385117955E-2"/>
          <c:y val="4.382579714903239E-2"/>
          <c:w val="0.94501445461488209"/>
          <c:h val="0.87604322144360969"/>
        </c:manualLayout>
      </c:layout>
      <c:barChart>
        <c:barDir val="col"/>
        <c:grouping val="stacked"/>
        <c:varyColors val="0"/>
        <c:ser>
          <c:idx val="1"/>
          <c:order val="1"/>
          <c:tx>
            <c:v>hard coal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-1914</c:v>
              </c:pt>
              <c:pt idx="1">
                <c:v>7621.6666666666715</c:v>
              </c:pt>
              <c:pt idx="2">
                <c:v>7621.6666666666642</c:v>
              </c:pt>
              <c:pt idx="3">
                <c:v>7621.6666666666642</c:v>
              </c:pt>
              <c:pt idx="4">
                <c:v>4487</c:v>
              </c:pt>
              <c:pt idx="5">
                <c:v>4487</c:v>
              </c:pt>
              <c:pt idx="6">
                <c:v>4487</c:v>
              </c:pt>
              <c:pt idx="7">
                <c:v>4487</c:v>
              </c:pt>
              <c:pt idx="8">
                <c:v>4487</c:v>
              </c:pt>
              <c:pt idx="9">
                <c:v>5028.5999999999985</c:v>
              </c:pt>
              <c:pt idx="10">
                <c:v>5028.6000000000022</c:v>
              </c:pt>
              <c:pt idx="11">
                <c:v>5028.6000000000022</c:v>
              </c:pt>
              <c:pt idx="12">
                <c:v>5028.5999999999985</c:v>
              </c:pt>
              <c:pt idx="13">
                <c:v>5028.5999999999985</c:v>
              </c:pt>
              <c:pt idx="14">
                <c:v>1271.3999999999996</c:v>
              </c:pt>
              <c:pt idx="15">
                <c:v>1271.4000000000005</c:v>
              </c:pt>
              <c:pt idx="16">
                <c:v>1271.4000000000001</c:v>
              </c:pt>
              <c:pt idx="17">
                <c:v>1271.4000000000001</c:v>
              </c:pt>
              <c:pt idx="18">
                <c:v>1271.3999999999996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0CA-44FE-A267-BA9743EE3549}"/>
            </c:ext>
          </c:extLst>
        </c:ser>
        <c:ser>
          <c:idx val="3"/>
          <c:order val="3"/>
          <c:tx>
            <c:v>hydro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-4676</c:v>
              </c:pt>
              <c:pt idx="1">
                <c:v>-8827.3759223896923</c:v>
              </c:pt>
              <c:pt idx="2">
                <c:v>-8827.3759223896923</c:v>
              </c:pt>
              <c:pt idx="3">
                <c:v>-8827.3759223897068</c:v>
              </c:pt>
              <c:pt idx="4">
                <c:v>-156.76383999999962</c:v>
              </c:pt>
              <c:pt idx="5">
                <c:v>-156.76383999999962</c:v>
              </c:pt>
              <c:pt idx="6">
                <c:v>-156.76383999999962</c:v>
              </c:pt>
              <c:pt idx="7">
                <c:v>-156.76383999997051</c:v>
              </c:pt>
              <c:pt idx="8">
                <c:v>-156.76384000002872</c:v>
              </c:pt>
              <c:pt idx="9">
                <c:v>-40</c:v>
              </c:pt>
              <c:pt idx="10">
                <c:v>-40</c:v>
              </c:pt>
              <c:pt idx="11">
                <c:v>-40</c:v>
              </c:pt>
              <c:pt idx="12">
                <c:v>-40</c:v>
              </c:pt>
              <c:pt idx="13">
                <c:v>-40</c:v>
              </c:pt>
              <c:pt idx="14">
                <c:v>-40</c:v>
              </c:pt>
              <c:pt idx="15">
                <c:v>-40</c:v>
              </c:pt>
              <c:pt idx="16">
                <c:v>-40</c:v>
              </c:pt>
              <c:pt idx="17">
                <c:v>-40</c:v>
              </c:pt>
              <c:pt idx="18">
                <c:v>-40</c:v>
              </c:pt>
              <c:pt idx="19">
                <c:v>-40</c:v>
              </c:pt>
              <c:pt idx="20">
                <c:v>-40</c:v>
              </c:pt>
              <c:pt idx="21">
                <c:v>-40</c:v>
              </c:pt>
              <c:pt idx="22">
                <c:v>-40</c:v>
              </c:pt>
              <c:pt idx="23">
                <c:v>-40</c:v>
              </c:pt>
              <c:pt idx="24">
                <c:v>-40</c:v>
              </c:pt>
              <c:pt idx="25">
                <c:v>-40</c:v>
              </c:pt>
              <c:pt idx="26">
                <c:v>-40</c:v>
              </c:pt>
              <c:pt idx="27">
                <c:v>-40</c:v>
              </c:pt>
              <c:pt idx="28">
                <c:v>-40</c:v>
              </c:pt>
            </c:numLit>
          </c:val>
          <c:extLst>
            <c:ext xmlns:c16="http://schemas.microsoft.com/office/drawing/2014/chart" uri="{C3380CC4-5D6E-409C-BE32-E72D297353CC}">
              <c16:uniqueId val="{00000001-50CA-44FE-A267-BA9743EE3549}"/>
            </c:ext>
          </c:extLst>
        </c:ser>
        <c:ser>
          <c:idx val="4"/>
          <c:order val="4"/>
          <c:tx>
            <c:v>onshore wind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-14122</c:v>
              </c:pt>
              <c:pt idx="1">
                <c:v>8161</c:v>
              </c:pt>
              <c:pt idx="2">
                <c:v>8161</c:v>
              </c:pt>
              <c:pt idx="3">
                <c:v>8161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5239.3999999999942</c:v>
              </c:pt>
              <c:pt idx="10">
                <c:v>5239.3999999999942</c:v>
              </c:pt>
              <c:pt idx="11">
                <c:v>5239.4000000000233</c:v>
              </c:pt>
              <c:pt idx="12">
                <c:v>5239.3999999999942</c:v>
              </c:pt>
              <c:pt idx="13">
                <c:v>5239.3999999999942</c:v>
              </c:pt>
              <c:pt idx="14">
                <c:v>5856.6000000000058</c:v>
              </c:pt>
              <c:pt idx="15">
                <c:v>5856.5999999999913</c:v>
              </c:pt>
              <c:pt idx="16">
                <c:v>5856.6000000000058</c:v>
              </c:pt>
              <c:pt idx="17">
                <c:v>5856.5999999999913</c:v>
              </c:pt>
              <c:pt idx="18">
                <c:v>5856.6000000000058</c:v>
              </c:pt>
              <c:pt idx="19">
                <c:v>8770</c:v>
              </c:pt>
              <c:pt idx="20">
                <c:v>8770</c:v>
              </c:pt>
              <c:pt idx="21">
                <c:v>8770</c:v>
              </c:pt>
              <c:pt idx="22">
                <c:v>8770</c:v>
              </c:pt>
              <c:pt idx="23">
                <c:v>8770</c:v>
              </c:pt>
              <c:pt idx="24">
                <c:v>9539.5999999999985</c:v>
              </c:pt>
              <c:pt idx="25">
                <c:v>9539.5999999999985</c:v>
              </c:pt>
              <c:pt idx="26">
                <c:v>9539.6000000000058</c:v>
              </c:pt>
              <c:pt idx="27">
                <c:v>9539.5999999999985</c:v>
              </c:pt>
              <c:pt idx="28">
                <c:v>9539.5999999999985</c:v>
              </c:pt>
            </c:numLit>
          </c:val>
          <c:extLst>
            <c:ext xmlns:c16="http://schemas.microsoft.com/office/drawing/2014/chart" uri="{C3380CC4-5D6E-409C-BE32-E72D297353CC}">
              <c16:uniqueId val="{00000002-50CA-44FE-A267-BA9743EE3549}"/>
            </c:ext>
          </c:extLst>
        </c:ser>
        <c:ser>
          <c:idx val="5"/>
          <c:order val="5"/>
          <c:tx>
            <c:v>solar pv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-35972</c:v>
              </c:pt>
              <c:pt idx="1">
                <c:v>21417.666666666657</c:v>
              </c:pt>
              <c:pt idx="2">
                <c:v>21417.666666666686</c:v>
              </c:pt>
              <c:pt idx="3">
                <c:v>21417.666666666657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414.79999999998836</c:v>
              </c:pt>
              <c:pt idx="15">
                <c:v>414.80000000001746</c:v>
              </c:pt>
              <c:pt idx="16">
                <c:v>414.79999999998836</c:v>
              </c:pt>
              <c:pt idx="17">
                <c:v>414.80000000001746</c:v>
              </c:pt>
              <c:pt idx="18">
                <c:v>414.79999999998836</c:v>
              </c:pt>
              <c:pt idx="19">
                <c:v>4123</c:v>
              </c:pt>
              <c:pt idx="20">
                <c:v>4123</c:v>
              </c:pt>
              <c:pt idx="21">
                <c:v>4123</c:v>
              </c:pt>
              <c:pt idx="22">
                <c:v>4123</c:v>
              </c:pt>
              <c:pt idx="23">
                <c:v>4123</c:v>
              </c:pt>
              <c:pt idx="24">
                <c:v>9499</c:v>
              </c:pt>
              <c:pt idx="25">
                <c:v>9499</c:v>
              </c:pt>
              <c:pt idx="26">
                <c:v>9499</c:v>
              </c:pt>
              <c:pt idx="27">
                <c:v>9499</c:v>
              </c:pt>
              <c:pt idx="28">
                <c:v>9499</c:v>
              </c:pt>
            </c:numLit>
          </c:val>
          <c:extLst>
            <c:ext xmlns:c16="http://schemas.microsoft.com/office/drawing/2014/chart" uri="{C3380CC4-5D6E-409C-BE32-E72D297353CC}">
              <c16:uniqueId val="{00000003-50CA-44FE-A267-BA9743EE3549}"/>
            </c:ext>
          </c:extLst>
        </c:ser>
        <c:ser>
          <c:idx val="6"/>
          <c:order val="6"/>
          <c:tx>
            <c:v>solar thermal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0CA-44FE-A267-BA9743EE3549}"/>
            </c:ext>
          </c:extLst>
        </c:ser>
        <c:ser>
          <c:idx val="7"/>
          <c:order val="7"/>
          <c:tx>
            <c:v>biomass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2110</c:v>
              </c:pt>
              <c:pt idx="1">
                <c:v>2058.1847666666654</c:v>
              </c:pt>
              <c:pt idx="2">
                <c:v>2058.184766666669</c:v>
              </c:pt>
              <c:pt idx="3">
                <c:v>2058.1847666666654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0CA-44FE-A267-BA9743EE3549}"/>
            </c:ext>
          </c:extLst>
        </c:ser>
        <c:ser>
          <c:idx val="8"/>
          <c:order val="8"/>
          <c:tx>
            <c:v>geothermal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0CA-44FE-A267-BA9743EE3549}"/>
            </c:ext>
          </c:extLst>
        </c:ser>
        <c:ser>
          <c:idx val="9"/>
          <c:order val="9"/>
          <c:tx>
            <c:v>petroleum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50CA-44FE-A267-BA9743EE3549}"/>
            </c:ext>
          </c:extLst>
        </c:ser>
        <c:ser>
          <c:idx val="10"/>
          <c:order val="10"/>
          <c:tx>
            <c:v>#REF!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50CA-44FE-A267-BA9743EE3549}"/>
            </c:ext>
          </c:extLst>
        </c:ser>
        <c:ser>
          <c:idx val="11"/>
          <c:order val="11"/>
          <c:tx>
            <c:v>lignite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-1749</c:v>
              </c:pt>
              <c:pt idx="1">
                <c:v>929.33333333333576</c:v>
              </c:pt>
              <c:pt idx="2">
                <c:v>929.33333333332848</c:v>
              </c:pt>
              <c:pt idx="3">
                <c:v>929.33333333333576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6483.1999999999971</c:v>
              </c:pt>
              <c:pt idx="10">
                <c:v>6483.2000000000044</c:v>
              </c:pt>
              <c:pt idx="11">
                <c:v>6483.1999999999971</c:v>
              </c:pt>
              <c:pt idx="12">
                <c:v>6483.2000000000007</c:v>
              </c:pt>
              <c:pt idx="13">
                <c:v>6483.2000000000007</c:v>
              </c:pt>
              <c:pt idx="14">
                <c:v>2646</c:v>
              </c:pt>
              <c:pt idx="15">
                <c:v>2646</c:v>
              </c:pt>
              <c:pt idx="16">
                <c:v>2646</c:v>
              </c:pt>
              <c:pt idx="17">
                <c:v>2646</c:v>
              </c:pt>
              <c:pt idx="18">
                <c:v>2646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45</c:v>
              </c:pt>
              <c:pt idx="25">
                <c:v>45</c:v>
              </c:pt>
              <c:pt idx="26">
                <c:v>45</c:v>
              </c:pt>
              <c:pt idx="27">
                <c:v>45</c:v>
              </c:pt>
              <c:pt idx="28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8-50CA-44FE-A267-BA9743EE3549}"/>
            </c:ext>
          </c:extLst>
        </c:ser>
        <c:ser>
          <c:idx val="12"/>
          <c:order val="12"/>
          <c:tx>
            <c:v>offshore wind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-963</c:v>
              </c:pt>
              <c:pt idx="1">
                <c:v>521.66666666666606</c:v>
              </c:pt>
              <c:pt idx="2">
                <c:v>521.66666666666788</c:v>
              </c:pt>
              <c:pt idx="3">
                <c:v>521.66666666666606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88.799999999999272</c:v>
              </c:pt>
              <c:pt idx="10">
                <c:v>88.800000000001091</c:v>
              </c:pt>
              <c:pt idx="11">
                <c:v>88.799999999999272</c:v>
              </c:pt>
              <c:pt idx="12">
                <c:v>88.800000000001091</c:v>
              </c:pt>
              <c:pt idx="13">
                <c:v>88.799999999999272</c:v>
              </c:pt>
              <c:pt idx="14">
                <c:v>68</c:v>
              </c:pt>
              <c:pt idx="15">
                <c:v>68</c:v>
              </c:pt>
              <c:pt idx="16">
                <c:v>68</c:v>
              </c:pt>
              <c:pt idx="17">
                <c:v>68</c:v>
              </c:pt>
              <c:pt idx="18">
                <c:v>68</c:v>
              </c:pt>
              <c:pt idx="19">
                <c:v>427.60000000000036</c:v>
              </c:pt>
              <c:pt idx="20">
                <c:v>427.60000000000036</c:v>
              </c:pt>
              <c:pt idx="21">
                <c:v>427.59999999999854</c:v>
              </c:pt>
              <c:pt idx="22">
                <c:v>427.60000000000036</c:v>
              </c:pt>
              <c:pt idx="23">
                <c:v>427.60000000000036</c:v>
              </c:pt>
              <c:pt idx="24">
                <c:v>1518.2000000000007</c:v>
              </c:pt>
              <c:pt idx="25">
                <c:v>1518.1999999999989</c:v>
              </c:pt>
              <c:pt idx="26">
                <c:v>1518.2000000000007</c:v>
              </c:pt>
              <c:pt idx="27">
                <c:v>1518.1999999999998</c:v>
              </c:pt>
              <c:pt idx="28">
                <c:v>1518.1999999999998</c:v>
              </c:pt>
            </c:numLit>
          </c:val>
          <c:extLst>
            <c:ext xmlns:c16="http://schemas.microsoft.com/office/drawing/2014/chart" uri="{C3380CC4-5D6E-409C-BE32-E72D297353CC}">
              <c16:uniqueId val="{00000009-50CA-44FE-A267-BA9743EE3549}"/>
            </c:ext>
          </c:extLst>
        </c:ser>
        <c:ser>
          <c:idx val="13"/>
          <c:order val="13"/>
          <c:tx>
            <c:v>crude oil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3316</c:v>
              </c:pt>
              <c:pt idx="1">
                <c:v>-3153</c:v>
              </c:pt>
              <c:pt idx="2">
                <c:v>-3153</c:v>
              </c:pt>
              <c:pt idx="3">
                <c:v>-3153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0CA-44FE-A267-BA9743EE3549}"/>
            </c:ext>
          </c:extLst>
        </c:ser>
        <c:ser>
          <c:idx val="14"/>
          <c:order val="14"/>
          <c:tx>
            <c:v>heavy or residual fuel oil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0CA-44FE-A267-BA9743EE3549}"/>
            </c:ext>
          </c:extLst>
        </c:ser>
        <c:ser>
          <c:idx val="15"/>
          <c:order val="15"/>
          <c:tx>
            <c:v>municipal solid waste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-135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50CA-44FE-A267-BA9743EE3549}"/>
            </c:ext>
          </c:extLst>
        </c:ser>
        <c:ser>
          <c:idx val="16"/>
          <c:order val="16"/>
          <c:tx>
            <c:v>other renewable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306</c:v>
              </c:pt>
              <c:pt idx="1">
                <c:v>-3141.6586666666662</c:v>
              </c:pt>
              <c:pt idx="2">
                <c:v>-3141.6586666666672</c:v>
              </c:pt>
              <c:pt idx="3">
                <c:v>-3141.6586666666672</c:v>
              </c:pt>
              <c:pt idx="4">
                <c:v>-9.6000000000003638</c:v>
              </c:pt>
              <c:pt idx="5">
                <c:v>-9.6000000000003638</c:v>
              </c:pt>
              <c:pt idx="6">
                <c:v>-9.5999999999985448</c:v>
              </c:pt>
              <c:pt idx="7">
                <c:v>-9.6000000000003638</c:v>
              </c:pt>
              <c:pt idx="8">
                <c:v>-9.6000000000003638</c:v>
              </c:pt>
              <c:pt idx="9">
                <c:v>-36.399999999999636</c:v>
              </c:pt>
              <c:pt idx="10">
                <c:v>-36.399999999999636</c:v>
              </c:pt>
              <c:pt idx="11">
                <c:v>-36.400000000001455</c:v>
              </c:pt>
              <c:pt idx="12">
                <c:v>-36.399999999999636</c:v>
              </c:pt>
              <c:pt idx="13">
                <c:v>-36.399999999999636</c:v>
              </c:pt>
              <c:pt idx="14">
                <c:v>-41</c:v>
              </c:pt>
              <c:pt idx="15">
                <c:v>-41</c:v>
              </c:pt>
              <c:pt idx="16">
                <c:v>-41</c:v>
              </c:pt>
              <c:pt idx="17">
                <c:v>-41</c:v>
              </c:pt>
              <c:pt idx="18">
                <c:v>-41</c:v>
              </c:pt>
              <c:pt idx="19">
                <c:v>-19</c:v>
              </c:pt>
              <c:pt idx="20">
                <c:v>-19</c:v>
              </c:pt>
              <c:pt idx="21">
                <c:v>-19</c:v>
              </c:pt>
              <c:pt idx="22">
                <c:v>-19</c:v>
              </c:pt>
              <c:pt idx="23">
                <c:v>-19</c:v>
              </c:pt>
              <c:pt idx="24">
                <c:v>-19</c:v>
              </c:pt>
              <c:pt idx="25">
                <c:v>-19</c:v>
              </c:pt>
              <c:pt idx="26">
                <c:v>-19</c:v>
              </c:pt>
              <c:pt idx="27">
                <c:v>-19</c:v>
              </c:pt>
              <c:pt idx="28">
                <c:v>-19</c:v>
              </c:pt>
            </c:numLit>
          </c:val>
          <c:extLst>
            <c:ext xmlns:c16="http://schemas.microsoft.com/office/drawing/2014/chart" uri="{C3380CC4-5D6E-409C-BE32-E72D297353CC}">
              <c16:uniqueId val="{0000000D-50CA-44FE-A267-BA9743EE3549}"/>
            </c:ext>
          </c:extLst>
        </c:ser>
        <c:ser>
          <c:idx val="17"/>
          <c:order val="17"/>
          <c:tx>
            <c:v>CCGT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16956.09480972428</c:v>
              </c:pt>
              <c:pt idx="1">
                <c:v>7555.5257940750744</c:v>
              </c:pt>
              <c:pt idx="2">
                <c:v>7555.5257940750744</c:v>
              </c:pt>
              <c:pt idx="3">
                <c:v>7555.5257940750744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447</c:v>
              </c:pt>
              <c:pt idx="10">
                <c:v>447</c:v>
              </c:pt>
              <c:pt idx="11">
                <c:v>447</c:v>
              </c:pt>
              <c:pt idx="12">
                <c:v>447</c:v>
              </c:pt>
              <c:pt idx="13">
                <c:v>447</c:v>
              </c:pt>
              <c:pt idx="14">
                <c:v>5396.1999999999971</c:v>
              </c:pt>
              <c:pt idx="15">
                <c:v>5396.1999999999971</c:v>
              </c:pt>
              <c:pt idx="16">
                <c:v>5396.2000000000116</c:v>
              </c:pt>
              <c:pt idx="17">
                <c:v>5396.1999999999971</c:v>
              </c:pt>
              <c:pt idx="18">
                <c:v>5396.1999999999971</c:v>
              </c:pt>
              <c:pt idx="19">
                <c:v>14691.199999999997</c:v>
              </c:pt>
              <c:pt idx="20">
                <c:v>14691.200000000004</c:v>
              </c:pt>
              <c:pt idx="21">
                <c:v>14691.200000000004</c:v>
              </c:pt>
              <c:pt idx="22">
                <c:v>14691.199999999997</c:v>
              </c:pt>
              <c:pt idx="23">
                <c:v>14691.199999999997</c:v>
              </c:pt>
              <c:pt idx="24">
                <c:v>3338.2000000000007</c:v>
              </c:pt>
              <c:pt idx="25">
                <c:v>3338.1999999999989</c:v>
              </c:pt>
              <c:pt idx="26">
                <c:v>3338.1999999999989</c:v>
              </c:pt>
              <c:pt idx="27">
                <c:v>3338.2000000000007</c:v>
              </c:pt>
              <c:pt idx="28">
                <c:v>3338.2000000000007</c:v>
              </c:pt>
            </c:numLit>
          </c:val>
          <c:extLst>
            <c:ext xmlns:c16="http://schemas.microsoft.com/office/drawing/2014/chart" uri="{C3380CC4-5D6E-409C-BE32-E72D297353CC}">
              <c16:uniqueId val="{0000000E-50CA-44FE-A267-BA9743EE3549}"/>
            </c:ext>
          </c:extLst>
        </c:ser>
        <c:ser>
          <c:idx val="18"/>
          <c:order val="18"/>
          <c:tx>
            <c:v>OCGT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788.74421725569482</c:v>
              </c:pt>
              <c:pt idx="1">
                <c:v>351.45930388318266</c:v>
              </c:pt>
              <c:pt idx="2">
                <c:v>351.45930388318266</c:v>
              </c:pt>
              <c:pt idx="3">
                <c:v>351.45930388318266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229</c:v>
              </c:pt>
              <c:pt idx="10">
                <c:v>229</c:v>
              </c:pt>
              <c:pt idx="11">
                <c:v>229</c:v>
              </c:pt>
              <c:pt idx="12">
                <c:v>229</c:v>
              </c:pt>
              <c:pt idx="13">
                <c:v>229</c:v>
              </c:pt>
              <c:pt idx="14">
                <c:v>406.59999999999991</c:v>
              </c:pt>
              <c:pt idx="15">
                <c:v>406.59999999999991</c:v>
              </c:pt>
              <c:pt idx="16">
                <c:v>406.60000000000036</c:v>
              </c:pt>
              <c:pt idx="17">
                <c:v>406.59999999999991</c:v>
              </c:pt>
              <c:pt idx="18">
                <c:v>406.59999999999991</c:v>
              </c:pt>
              <c:pt idx="19">
                <c:v>301.59999999999991</c:v>
              </c:pt>
              <c:pt idx="20">
                <c:v>301.60000000000014</c:v>
              </c:pt>
              <c:pt idx="21">
                <c:v>301.60000000000014</c:v>
              </c:pt>
              <c:pt idx="22">
                <c:v>301.59999999999991</c:v>
              </c:pt>
              <c:pt idx="23">
                <c:v>301.59999999999991</c:v>
              </c:pt>
              <c:pt idx="24">
                <c:v>180.20000000000005</c:v>
              </c:pt>
              <c:pt idx="25">
                <c:v>180.19999999999993</c:v>
              </c:pt>
              <c:pt idx="26">
                <c:v>180.19999999999993</c:v>
              </c:pt>
              <c:pt idx="27">
                <c:v>180.20000000000005</c:v>
              </c:pt>
              <c:pt idx="28">
                <c:v>180.20000000000005</c:v>
              </c:pt>
            </c:numLit>
          </c:val>
          <c:extLst>
            <c:ext xmlns:c16="http://schemas.microsoft.com/office/drawing/2014/chart" uri="{C3380CC4-5D6E-409C-BE32-E72D297353CC}">
              <c16:uniqueId val="{0000000F-50CA-44FE-A267-BA9743EE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958336"/>
        <c:axId val="667518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Year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0-50CA-44FE-A267-BA9743EE35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nuclear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104643</c:v>
                    </c:pt>
                    <c:pt idx="1">
                      <c:v>111351</c:v>
                    </c:pt>
                    <c:pt idx="2">
                      <c:v>108144.53333333334</c:v>
                    </c:pt>
                    <c:pt idx="3">
                      <c:v>104938.06666666667</c:v>
                    </c:pt>
                    <c:pt idx="4">
                      <c:v>101731.6</c:v>
                    </c:pt>
                    <c:pt idx="5">
                      <c:v>101731.6</c:v>
                    </c:pt>
                    <c:pt idx="6">
                      <c:v>101731.6</c:v>
                    </c:pt>
                    <c:pt idx="7">
                      <c:v>101731.6</c:v>
                    </c:pt>
                    <c:pt idx="8">
                      <c:v>101731.6</c:v>
                    </c:pt>
                    <c:pt idx="9">
                      <c:v>101731.6</c:v>
                    </c:pt>
                    <c:pt idx="10">
                      <c:v>101731.6</c:v>
                    </c:pt>
                    <c:pt idx="11">
                      <c:v>101731.6</c:v>
                    </c:pt>
                    <c:pt idx="12">
                      <c:v>101731.6</c:v>
                    </c:pt>
                    <c:pt idx="13">
                      <c:v>101731.6</c:v>
                    </c:pt>
                    <c:pt idx="14">
                      <c:v>101731.6</c:v>
                    </c:pt>
                    <c:pt idx="15">
                      <c:v>101623.6</c:v>
                    </c:pt>
                    <c:pt idx="16">
                      <c:v>101515.6</c:v>
                    </c:pt>
                    <c:pt idx="17">
                      <c:v>101407.6</c:v>
                    </c:pt>
                    <c:pt idx="18">
                      <c:v>97999.6</c:v>
                    </c:pt>
                    <c:pt idx="19">
                      <c:v>104491.6</c:v>
                    </c:pt>
                    <c:pt idx="20">
                      <c:v>95262.02</c:v>
                    </c:pt>
                    <c:pt idx="21">
                      <c:v>89332.44</c:v>
                    </c:pt>
                    <c:pt idx="22">
                      <c:v>83402.86</c:v>
                    </c:pt>
                    <c:pt idx="23">
                      <c:v>70873.279999999999</c:v>
                    </c:pt>
                    <c:pt idx="24">
                      <c:v>78143.7</c:v>
                    </c:pt>
                    <c:pt idx="25">
                      <c:v>64497.759999999995</c:v>
                    </c:pt>
                    <c:pt idx="26">
                      <c:v>57451.82</c:v>
                    </c:pt>
                    <c:pt idx="27">
                      <c:v>50405.88</c:v>
                    </c:pt>
                    <c:pt idx="28">
                      <c:v>33459.94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CA-44FE-A267-BA9743EE3549}"/>
                  </c:ext>
                </c:extLst>
              </c15:ser>
            </c15:filteredBarSeries>
          </c:ext>
        </c:extLst>
      </c:barChart>
      <c:catAx>
        <c:axId val="62095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7518944"/>
        <c:crosses val="autoZero"/>
        <c:auto val="1"/>
        <c:lblAlgn val="ctr"/>
        <c:lblOffset val="100"/>
        <c:noMultiLvlLbl val="0"/>
      </c:catAx>
      <c:valAx>
        <c:axId val="667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1778000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544285</xdr:colOff>
      <xdr:row>26</xdr:row>
      <xdr:rowOff>61849</xdr:rowOff>
    </xdr:from>
    <xdr:to>
      <xdr:col>21</xdr:col>
      <xdr:colOff>766947</xdr:colOff>
      <xdr:row>82</xdr:row>
      <xdr:rowOff>60324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F9FF06-A305-4425-93E7-AAB0A6CAF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568325</xdr:colOff>
      <xdr:row>23</xdr:row>
      <xdr:rowOff>103014</xdr:rowOff>
    </xdr:from>
    <xdr:to>
      <xdr:col>14</xdr:col>
      <xdr:colOff>258572</xdr:colOff>
      <xdr:row>41</xdr:row>
      <xdr:rowOff>56515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2DABC47-78F1-1D9E-4256-FAEFA06A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9425" y="4265439"/>
          <a:ext cx="5786247" cy="32110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 Brière" id="{C7B00CBA-289E-4BA6-8584-4977391FA732}" userId="S::paul.briere@artelys.com::6add5212-d161-4b01-b432-64e7bbd39e4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3-10-20T13:13:43.02" personId="{C7B00CBA-289E-4BA6-8584-4977391FA732}" id="{1F50C6C7-E9B6-4648-91ED-FEC6FE2079E5}">
    <text>A quoi servent toutes ces colonnes 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entsoe.eu/data/power-stats/" TargetMode="External"/><Relationship Id="rId7" Type="http://schemas.openxmlformats.org/officeDocument/2006/relationships/hyperlink" Target="https://www.offshorewind.biz/2023/12/19/breaking-eu-commits-to-111-gw-of-offshore-renewable-energy-by-2030-as-26-member-states-sign-european-wind-charter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ssets.rte-france.com/prod/public/2021-12/Futurs-Energetiques-2050-principaux-resultats.pdf" TargetMode="External"/><Relationship Id="rId6" Type="http://schemas.openxmlformats.org/officeDocument/2006/relationships/hyperlink" Target="https://www.consilium.europa.eu/en/policies/green-deal/fit-for-55-the-eu-plan-for-a-green-transition/" TargetMode="External"/><Relationship Id="rId5" Type="http://schemas.openxmlformats.org/officeDocument/2006/relationships/hyperlink" Target="https://energy.ec.europa.eu/data-and-analysis/energy-modelling/eu-reference-scenario-2020_en" TargetMode="External"/><Relationship Id="rId4" Type="http://schemas.openxmlformats.org/officeDocument/2006/relationships/hyperlink" Target="https://api.solarpowereurope.org/uploads/5222_SPE_EMO_2022_full_report_ver_04_b23f096ef5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solarpowereurope.org/uploads/5222_SPE_EMO_2022_full_report_ver_04_b23f096ef5.pdf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35"/>
  <sheetViews>
    <sheetView workbookViewId="0">
      <selection activeCell="C15" sqref="C15"/>
    </sheetView>
  </sheetViews>
  <sheetFormatPr defaultColWidth="10.81640625" defaultRowHeight="14.5" x14ac:dyDescent="0.35"/>
  <cols>
    <col min="1" max="2" width="10.81640625" style="48"/>
    <col min="3" max="3" width="46.54296875" style="48" bestFit="1" customWidth="1"/>
    <col min="4" max="16384" width="10.81640625" style="48"/>
  </cols>
  <sheetData>
    <row r="11" spans="2:4" x14ac:dyDescent="0.35">
      <c r="B11" s="4" t="s">
        <v>0</v>
      </c>
    </row>
    <row r="12" spans="2:4" x14ac:dyDescent="0.35">
      <c r="B12" s="9"/>
    </row>
    <row r="13" spans="2:4" x14ac:dyDescent="0.35">
      <c r="B13" s="9" t="s">
        <v>1</v>
      </c>
      <c r="C13" s="9" t="s">
        <v>2</v>
      </c>
      <c r="D13" s="48" t="s">
        <v>3</v>
      </c>
    </row>
    <row r="14" spans="2:4" x14ac:dyDescent="0.35">
      <c r="B14" s="9"/>
      <c r="C14" s="9" t="s">
        <v>4</v>
      </c>
      <c r="D14" s="133" t="s">
        <v>5</v>
      </c>
    </row>
    <row r="15" spans="2:4" x14ac:dyDescent="0.35">
      <c r="B15" s="9"/>
      <c r="C15" s="9" t="s">
        <v>6</v>
      </c>
      <c r="D15" s="133" t="s">
        <v>7</v>
      </c>
    </row>
    <row r="16" spans="2:4" x14ac:dyDescent="0.35">
      <c r="B16" s="9"/>
      <c r="C16" s="9" t="s">
        <v>8</v>
      </c>
      <c r="D16" s="133" t="s">
        <v>9</v>
      </c>
    </row>
    <row r="17" spans="2:4" x14ac:dyDescent="0.35">
      <c r="C17" s="9" t="s">
        <v>10</v>
      </c>
      <c r="D17" s="18" t="s">
        <v>11</v>
      </c>
    </row>
    <row r="18" spans="2:4" x14ac:dyDescent="0.35">
      <c r="C18" s="9" t="s">
        <v>12</v>
      </c>
      <c r="D18" s="153" t="s">
        <v>13</v>
      </c>
    </row>
    <row r="19" spans="2:4" x14ac:dyDescent="0.35">
      <c r="C19" s="9" t="s">
        <v>12</v>
      </c>
      <c r="D19" s="153" t="s">
        <v>148</v>
      </c>
    </row>
    <row r="20" spans="2:4" x14ac:dyDescent="0.35">
      <c r="C20" s="9" t="s">
        <v>146</v>
      </c>
      <c r="D20" s="153" t="s">
        <v>147</v>
      </c>
    </row>
    <row r="21" spans="2:4" x14ac:dyDescent="0.35">
      <c r="B21" s="9" t="s">
        <v>14</v>
      </c>
    </row>
    <row r="22" spans="2:4" x14ac:dyDescent="0.35">
      <c r="B22" s="49"/>
      <c r="C22" s="50"/>
    </row>
    <row r="23" spans="2:4" x14ac:dyDescent="0.35">
      <c r="B23" s="132" t="s">
        <v>15</v>
      </c>
      <c r="C23" s="50"/>
    </row>
    <row r="24" spans="2:4" x14ac:dyDescent="0.35">
      <c r="B24" s="132" t="s">
        <v>16</v>
      </c>
      <c r="C24" s="50"/>
    </row>
    <row r="25" spans="2:4" x14ac:dyDescent="0.35">
      <c r="B25" s="132" t="s">
        <v>17</v>
      </c>
      <c r="C25" s="50"/>
    </row>
    <row r="26" spans="2:4" x14ac:dyDescent="0.35">
      <c r="B26" s="132" t="s">
        <v>18</v>
      </c>
      <c r="C26" s="50"/>
    </row>
    <row r="27" spans="2:4" x14ac:dyDescent="0.35">
      <c r="B27" s="132" t="s">
        <v>19</v>
      </c>
      <c r="C27" s="50"/>
    </row>
    <row r="28" spans="2:4" x14ac:dyDescent="0.35">
      <c r="B28" s="132" t="s">
        <v>20</v>
      </c>
      <c r="C28" s="50"/>
    </row>
    <row r="29" spans="2:4" x14ac:dyDescent="0.35">
      <c r="B29" s="132" t="s">
        <v>21</v>
      </c>
      <c r="C29" s="50"/>
    </row>
    <row r="30" spans="2:4" x14ac:dyDescent="0.35">
      <c r="C30" s="50"/>
    </row>
    <row r="31" spans="2:4" x14ac:dyDescent="0.35">
      <c r="B31" s="132" t="s">
        <v>22</v>
      </c>
      <c r="C31" s="132"/>
    </row>
    <row r="32" spans="2:4" x14ac:dyDescent="0.35">
      <c r="B32" s="132"/>
      <c r="C32" s="156" t="s">
        <v>23</v>
      </c>
    </row>
    <row r="33" spans="2:3" x14ac:dyDescent="0.35">
      <c r="B33" s="132"/>
      <c r="C33" s="156" t="s">
        <v>24</v>
      </c>
    </row>
    <row r="34" spans="2:3" x14ac:dyDescent="0.35">
      <c r="B34" s="132"/>
      <c r="C34" s="156" t="s">
        <v>25</v>
      </c>
    </row>
    <row r="35" spans="2:3" x14ac:dyDescent="0.35">
      <c r="B35" s="50"/>
      <c r="C35" s="50"/>
    </row>
  </sheetData>
  <hyperlinks>
    <hyperlink ref="D14" r:id="rId1" xr:uid="{CFBF2BFE-D222-4657-870D-DA3A90B5B429}"/>
    <hyperlink ref="D16" r:id="rId2" xr:uid="{EBF58B73-8FA5-4E7C-9A2B-3C85F27F5CE3}"/>
    <hyperlink ref="D15" r:id="rId3" display="ENTSOE Statistical Factsheets 2018, 2021 and 2022" xr:uid="{5499FA0E-D990-4886-8EF2-A50B75C5F91E}"/>
    <hyperlink ref="D17" r:id="rId4" display="Source : Solar Power europe : Global Market Outlook 2023-2027, figure 21.1" xr:uid="{4B11940A-1E55-4EA3-9DA3-5A2F42982C55}"/>
    <hyperlink ref="D18" r:id="rId5" xr:uid="{A68EAC02-65D2-4554-BF6B-F8B12B95B66B}"/>
    <hyperlink ref="D19" r:id="rId6" display="Fir for 55" xr:uid="{70CBC071-7CB3-48F0-85E2-A0659BE4114C}"/>
    <hyperlink ref="D20" r:id="rId7" xr:uid="{A2447522-67C0-44A2-9351-880A3FA2E8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EF06-4934-461E-8BD9-21138A51323E}">
  <sheetPr>
    <tabColor theme="5" tint="0.79998168889431442"/>
  </sheetPr>
  <dimension ref="A1:M50"/>
  <sheetViews>
    <sheetView zoomScale="85" zoomScaleNormal="85" workbookViewId="0">
      <selection activeCell="K3" sqref="K3"/>
    </sheetView>
  </sheetViews>
  <sheetFormatPr defaultColWidth="11.453125" defaultRowHeight="14.5" x14ac:dyDescent="0.35"/>
  <cols>
    <col min="1" max="1" width="22.81640625" customWidth="1"/>
  </cols>
  <sheetData>
    <row r="1" spans="1:13" x14ac:dyDescent="0.35">
      <c r="A1" s="54" t="s">
        <v>26</v>
      </c>
      <c r="B1" s="54">
        <v>2018</v>
      </c>
      <c r="C1" s="54">
        <v>2019</v>
      </c>
      <c r="D1" s="54">
        <v>2020</v>
      </c>
      <c r="E1" s="55">
        <v>2021</v>
      </c>
      <c r="F1" s="55">
        <v>2022</v>
      </c>
      <c r="G1" s="56">
        <v>2025</v>
      </c>
      <c r="H1" s="56">
        <v>2030</v>
      </c>
      <c r="I1" s="56">
        <v>2035</v>
      </c>
      <c r="J1" s="56">
        <v>2040</v>
      </c>
      <c r="K1" s="56">
        <v>2045</v>
      </c>
      <c r="L1" s="56">
        <v>2050</v>
      </c>
      <c r="M1" s="57"/>
    </row>
    <row r="2" spans="1:13" x14ac:dyDescent="0.35">
      <c r="A2" s="58" t="s">
        <v>27</v>
      </c>
      <c r="B2" s="59">
        <v>79188</v>
      </c>
      <c r="C2" s="60">
        <v>77754</v>
      </c>
      <c r="D2" s="60">
        <v>76320</v>
      </c>
      <c r="E2" s="5">
        <v>74886</v>
      </c>
      <c r="F2" s="61">
        <v>62436</v>
      </c>
      <c r="G2" s="7">
        <v>53935</v>
      </c>
      <c r="H2" s="7">
        <v>31500</v>
      </c>
      <c r="I2" s="7">
        <v>6357</v>
      </c>
      <c r="J2" s="7">
        <v>0</v>
      </c>
      <c r="K2" s="7">
        <v>0</v>
      </c>
      <c r="L2" s="7">
        <v>0</v>
      </c>
    </row>
    <row r="3" spans="1:13" x14ac:dyDescent="0.35">
      <c r="A3" s="58" t="s">
        <v>28</v>
      </c>
      <c r="B3" s="59">
        <v>109392</v>
      </c>
      <c r="C3" s="60">
        <v>107809</v>
      </c>
      <c r="D3" s="60">
        <v>106226</v>
      </c>
      <c r="E3" s="5">
        <v>104643</v>
      </c>
      <c r="F3" s="62">
        <v>111351</v>
      </c>
      <c r="G3" s="7">
        <v>101731.6</v>
      </c>
      <c r="H3" s="7">
        <v>101731.6</v>
      </c>
      <c r="I3" s="7">
        <v>101731.6</v>
      </c>
      <c r="J3" s="7">
        <v>101191.6</v>
      </c>
      <c r="K3" s="7">
        <v>71543.7</v>
      </c>
      <c r="L3" s="7">
        <v>40334</v>
      </c>
    </row>
    <row r="4" spans="1:13" x14ac:dyDescent="0.35">
      <c r="A4" s="58" t="s">
        <v>29</v>
      </c>
      <c r="B4" s="63">
        <v>0</v>
      </c>
      <c r="C4" s="63">
        <v>0</v>
      </c>
      <c r="D4" s="63">
        <v>0</v>
      </c>
      <c r="E4" s="39">
        <v>0</v>
      </c>
      <c r="F4" s="64">
        <v>0</v>
      </c>
      <c r="G4" s="39">
        <v>0</v>
      </c>
      <c r="H4" s="39">
        <v>0</v>
      </c>
      <c r="I4" s="39">
        <v>0</v>
      </c>
      <c r="J4" s="39">
        <v>3300</v>
      </c>
      <c r="K4" s="39">
        <v>6600</v>
      </c>
      <c r="L4" s="39">
        <v>9900</v>
      </c>
    </row>
    <row r="5" spans="1:13" x14ac:dyDescent="0.35">
      <c r="A5" s="58" t="s">
        <v>30</v>
      </c>
      <c r="B5" s="59">
        <v>112150</v>
      </c>
      <c r="C5" s="60">
        <v>111042.66666666667</v>
      </c>
      <c r="D5" s="60">
        <v>109935.33333333333</v>
      </c>
      <c r="E5" s="5">
        <v>108828</v>
      </c>
      <c r="F5" s="61">
        <v>111481</v>
      </c>
      <c r="G5" s="7">
        <f>G22+G23</f>
        <v>139986.12776716909</v>
      </c>
      <c r="H5" s="7">
        <f t="shared" ref="H5:L5" si="0">H22+H23</f>
        <v>140769.94696716909</v>
      </c>
      <c r="I5" s="7">
        <f t="shared" si="0"/>
        <v>140969.94696716909</v>
      </c>
      <c r="J5" s="7">
        <f t="shared" si="0"/>
        <v>141169.94696716909</v>
      </c>
      <c r="K5" s="7">
        <f t="shared" si="0"/>
        <v>141369.94696716909</v>
      </c>
      <c r="L5" s="7">
        <f t="shared" si="0"/>
        <v>141569.94696716909</v>
      </c>
    </row>
    <row r="6" spans="1:13" x14ac:dyDescent="0.35">
      <c r="A6" s="58" t="s">
        <v>31</v>
      </c>
      <c r="B6" s="65" t="s">
        <v>32</v>
      </c>
      <c r="C6" s="66">
        <v>155126</v>
      </c>
      <c r="D6" s="66">
        <v>162590</v>
      </c>
      <c r="E6" s="67">
        <v>173233</v>
      </c>
      <c r="F6" s="68">
        <v>187355</v>
      </c>
      <c r="G6" s="7">
        <v>162872</v>
      </c>
      <c r="H6" s="7">
        <v>162872</v>
      </c>
      <c r="I6" s="7">
        <v>136675</v>
      </c>
      <c r="J6" s="7">
        <v>107392</v>
      </c>
      <c r="K6" s="7">
        <v>63542</v>
      </c>
      <c r="L6" s="7">
        <v>15844</v>
      </c>
    </row>
    <row r="7" spans="1:13" x14ac:dyDescent="0.35">
      <c r="A7" s="58" t="s">
        <v>33</v>
      </c>
      <c r="B7" s="65" t="s">
        <v>32</v>
      </c>
      <c r="C7" s="66">
        <v>118323</v>
      </c>
      <c r="D7" s="66">
        <v>136620</v>
      </c>
      <c r="E7" s="67">
        <v>162354</v>
      </c>
      <c r="F7" s="68">
        <v>198326</v>
      </c>
      <c r="G7" s="7">
        <f>G20-G8</f>
        <v>134073</v>
      </c>
      <c r="H7" s="7">
        <f t="shared" ref="H7:L7" si="1">H20-H8</f>
        <v>134073</v>
      </c>
      <c r="I7" s="7">
        <f t="shared" si="1"/>
        <v>134073</v>
      </c>
      <c r="J7" s="7">
        <f t="shared" si="1"/>
        <v>131999</v>
      </c>
      <c r="K7" s="7">
        <f t="shared" si="1"/>
        <v>111384</v>
      </c>
      <c r="L7" s="7">
        <f t="shared" si="1"/>
        <v>63889</v>
      </c>
    </row>
    <row r="8" spans="1:13" x14ac:dyDescent="0.35">
      <c r="A8" s="58" t="s">
        <v>34</v>
      </c>
      <c r="B8" s="65" t="s">
        <v>32</v>
      </c>
      <c r="C8" s="66">
        <v>2321</v>
      </c>
      <c r="D8" s="66">
        <v>2321</v>
      </c>
      <c r="E8" s="67">
        <v>2321</v>
      </c>
      <c r="F8" s="68">
        <v>2321</v>
      </c>
      <c r="G8" s="6">
        <v>2304</v>
      </c>
      <c r="H8" s="6">
        <v>2304</v>
      </c>
      <c r="I8" s="6">
        <v>2304</v>
      </c>
      <c r="J8" s="6">
        <v>2304</v>
      </c>
      <c r="K8" s="6">
        <v>2304</v>
      </c>
      <c r="L8" s="6">
        <v>2304</v>
      </c>
      <c r="M8" s="53" t="s">
        <v>35</v>
      </c>
    </row>
    <row r="9" spans="1:13" x14ac:dyDescent="0.35">
      <c r="A9" s="58" t="s">
        <v>36</v>
      </c>
      <c r="B9" s="59">
        <v>21882</v>
      </c>
      <c r="C9" s="60">
        <v>21603</v>
      </c>
      <c r="D9" s="60">
        <v>21324</v>
      </c>
      <c r="E9" s="5">
        <v>21045</v>
      </c>
      <c r="F9" s="61">
        <v>20211</v>
      </c>
      <c r="G9" s="7">
        <v>12760.4457</v>
      </c>
      <c r="H9" s="7">
        <v>12760.4457</v>
      </c>
      <c r="I9" s="7">
        <v>12760.4457</v>
      </c>
      <c r="J9" s="7">
        <v>12760.4457</v>
      </c>
      <c r="K9" s="7">
        <v>12760.4457</v>
      </c>
      <c r="L9" s="7">
        <v>12760.4457</v>
      </c>
    </row>
    <row r="10" spans="1:13" x14ac:dyDescent="0.35">
      <c r="A10" s="58" t="s">
        <v>37</v>
      </c>
      <c r="B10" s="59">
        <v>1005</v>
      </c>
      <c r="C10" s="60">
        <v>984.66666666666663</v>
      </c>
      <c r="D10" s="60">
        <v>964.33333333333337</v>
      </c>
      <c r="E10" s="5">
        <v>944</v>
      </c>
      <c r="F10" s="61">
        <v>941</v>
      </c>
      <c r="G10" s="6">
        <v>941</v>
      </c>
      <c r="H10" s="6">
        <v>941</v>
      </c>
      <c r="I10" s="6">
        <v>941</v>
      </c>
      <c r="J10" s="6">
        <v>941</v>
      </c>
      <c r="K10" s="6">
        <v>941</v>
      </c>
      <c r="L10" s="6">
        <v>941</v>
      </c>
      <c r="M10" s="53" t="s">
        <v>35</v>
      </c>
    </row>
    <row r="11" spans="1:13" x14ac:dyDescent="0.35">
      <c r="A11" s="58" t="s">
        <v>38</v>
      </c>
      <c r="B11" s="59">
        <v>51842</v>
      </c>
      <c r="C11" s="60">
        <v>50298</v>
      </c>
      <c r="D11" s="60">
        <v>48754</v>
      </c>
      <c r="E11" s="5">
        <v>47210</v>
      </c>
      <c r="F11" s="61">
        <v>43958</v>
      </c>
      <c r="G11" s="7">
        <v>43958</v>
      </c>
      <c r="H11" s="7">
        <v>27393</v>
      </c>
      <c r="I11" s="7">
        <v>13755</v>
      </c>
      <c r="J11" s="7">
        <v>525</v>
      </c>
      <c r="K11" s="7">
        <v>525</v>
      </c>
      <c r="L11" s="7">
        <v>300</v>
      </c>
    </row>
    <row r="12" spans="1:13" x14ac:dyDescent="0.35">
      <c r="A12" s="58" t="s">
        <v>39</v>
      </c>
      <c r="B12" s="65" t="s">
        <v>32</v>
      </c>
      <c r="C12" s="66">
        <v>12085</v>
      </c>
      <c r="D12" s="66">
        <v>14542</v>
      </c>
      <c r="E12" s="67">
        <v>15137</v>
      </c>
      <c r="F12" s="68">
        <v>16100</v>
      </c>
      <c r="G12" s="7">
        <v>14535</v>
      </c>
      <c r="H12" s="7">
        <v>14535</v>
      </c>
      <c r="I12" s="7">
        <v>14091</v>
      </c>
      <c r="J12" s="7">
        <v>13751</v>
      </c>
      <c r="K12" s="7">
        <v>11613</v>
      </c>
      <c r="L12" s="7">
        <v>4022</v>
      </c>
    </row>
    <row r="13" spans="1:13" x14ac:dyDescent="0.35">
      <c r="A13" s="69" t="s">
        <v>40</v>
      </c>
      <c r="B13" s="70">
        <v>29208</v>
      </c>
      <c r="C13" s="71">
        <v>25123.333333333332</v>
      </c>
      <c r="D13" s="71">
        <v>21038.666666666668</v>
      </c>
      <c r="E13" s="5">
        <v>16954</v>
      </c>
      <c r="F13" s="61">
        <v>13713</v>
      </c>
      <c r="G13" s="7">
        <v>13638</v>
      </c>
      <c r="H13" s="7">
        <v>13638</v>
      </c>
      <c r="I13" s="7">
        <v>13638</v>
      </c>
      <c r="J13" s="7">
        <v>13638</v>
      </c>
      <c r="K13" s="7">
        <v>13638</v>
      </c>
      <c r="L13" s="7">
        <v>13638</v>
      </c>
    </row>
    <row r="14" spans="1:13" x14ac:dyDescent="0.35">
      <c r="A14" s="74" t="s">
        <v>41</v>
      </c>
      <c r="B14" s="70">
        <v>2809</v>
      </c>
      <c r="C14" s="71">
        <v>3321.3333333333335</v>
      </c>
      <c r="D14" s="71">
        <v>3833.666666666667</v>
      </c>
      <c r="E14" s="5">
        <v>4346</v>
      </c>
      <c r="F14" s="61">
        <v>5254</v>
      </c>
      <c r="G14" s="6">
        <v>5254</v>
      </c>
      <c r="H14" s="6">
        <v>5254</v>
      </c>
      <c r="I14" s="6">
        <v>5254</v>
      </c>
      <c r="J14" s="6">
        <v>5254</v>
      </c>
      <c r="K14" s="6">
        <v>5254</v>
      </c>
      <c r="L14" s="6">
        <v>5254</v>
      </c>
      <c r="M14" s="53" t="s">
        <v>35</v>
      </c>
    </row>
    <row r="15" spans="1:13" x14ac:dyDescent="0.35">
      <c r="A15" s="74" t="s">
        <v>42</v>
      </c>
      <c r="B15" s="70">
        <v>3248</v>
      </c>
      <c r="C15" s="71">
        <v>2788.3333333333335</v>
      </c>
      <c r="D15" s="71">
        <v>2328.6666666666665</v>
      </c>
      <c r="E15" s="61">
        <v>1869</v>
      </c>
      <c r="F15" s="61">
        <v>1729</v>
      </c>
      <c r="G15" s="7">
        <v>10987.976000000001</v>
      </c>
      <c r="H15" s="7">
        <v>11035.976000000001</v>
      </c>
      <c r="I15" s="7">
        <v>11217.976000000001</v>
      </c>
      <c r="J15" s="7">
        <v>11422.976000000001</v>
      </c>
      <c r="K15" s="7">
        <v>11517.976000000001</v>
      </c>
      <c r="L15" s="7">
        <v>11612.976000000001</v>
      </c>
    </row>
    <row r="16" spans="1:13" x14ac:dyDescent="0.35">
      <c r="A16" s="74" t="s">
        <v>43</v>
      </c>
      <c r="B16" s="70">
        <v>164325.1582447887</v>
      </c>
      <c r="C16" s="71">
        <v>162793.32956050898</v>
      </c>
      <c r="D16" s="71">
        <v>161261.50087622923</v>
      </c>
      <c r="E16" s="75">
        <v>159729.6721919495</v>
      </c>
      <c r="F16" s="75">
        <f>F19*B40</f>
        <v>158958.2965218738</v>
      </c>
      <c r="G16" s="7">
        <v>120107</v>
      </c>
      <c r="H16" s="7">
        <v>120107</v>
      </c>
      <c r="I16" s="7">
        <v>117872</v>
      </c>
      <c r="J16" s="7">
        <v>90891</v>
      </c>
      <c r="K16" s="7">
        <v>17435</v>
      </c>
      <c r="L16" s="7">
        <v>744</v>
      </c>
    </row>
    <row r="17" spans="1:13" x14ac:dyDescent="0.35">
      <c r="A17" s="74" t="s">
        <v>44</v>
      </c>
      <c r="B17" s="70">
        <v>7643.8896909725045</v>
      </c>
      <c r="C17" s="71">
        <v>7572.6338369500836</v>
      </c>
      <c r="D17" s="71">
        <v>7501.3779829276637</v>
      </c>
      <c r="E17" s="75">
        <v>7430.1221289052428</v>
      </c>
      <c r="F17" s="75">
        <f>F19*B41</f>
        <v>7394.2401580899441</v>
      </c>
      <c r="G17" s="7">
        <v>5587</v>
      </c>
      <c r="H17" s="7">
        <v>5587</v>
      </c>
      <c r="I17" s="7">
        <v>4442</v>
      </c>
      <c r="J17" s="7">
        <v>2409</v>
      </c>
      <c r="K17" s="7">
        <v>901</v>
      </c>
      <c r="L17" s="7">
        <v>0</v>
      </c>
    </row>
    <row r="18" spans="1:13" x14ac:dyDescent="0.35">
      <c r="A18" s="74" t="s">
        <v>45</v>
      </c>
      <c r="B18" s="70">
        <v>13578.952064238787</v>
      </c>
      <c r="C18" s="71">
        <v>13452.369935874276</v>
      </c>
      <c r="D18" s="71">
        <v>13325.787807509763</v>
      </c>
      <c r="E18" s="75">
        <v>13199.205679145252</v>
      </c>
      <c r="F18" s="76">
        <f>F19*B42</f>
        <v>13135.463320036277</v>
      </c>
      <c r="G18" s="77">
        <v>9925</v>
      </c>
      <c r="H18" s="77">
        <v>6159</v>
      </c>
      <c r="I18" s="77">
        <v>2613</v>
      </c>
      <c r="J18" s="77">
        <v>0</v>
      </c>
      <c r="K18" s="77">
        <v>0</v>
      </c>
      <c r="L18" s="77">
        <v>0</v>
      </c>
    </row>
    <row r="19" spans="1:13" x14ac:dyDescent="0.35">
      <c r="A19" s="78" t="s">
        <v>46</v>
      </c>
      <c r="B19" s="79">
        <v>185548</v>
      </c>
      <c r="C19" s="80">
        <v>183818.33333333334</v>
      </c>
      <c r="D19" s="80">
        <v>182088.66666666666</v>
      </c>
      <c r="E19" s="61">
        <v>180359</v>
      </c>
      <c r="F19" s="61">
        <v>179488</v>
      </c>
      <c r="G19" s="81">
        <f t="shared" ref="G19:L19" si="2">G18+G16+G17</f>
        <v>135619</v>
      </c>
      <c r="H19" s="81">
        <f t="shared" si="2"/>
        <v>131853</v>
      </c>
      <c r="I19" s="81">
        <f t="shared" si="2"/>
        <v>124927</v>
      </c>
      <c r="J19" s="81">
        <f t="shared" si="2"/>
        <v>93300</v>
      </c>
      <c r="K19" s="81">
        <f t="shared" si="2"/>
        <v>18336</v>
      </c>
      <c r="L19" s="81">
        <f t="shared" si="2"/>
        <v>744</v>
      </c>
      <c r="M19" s="82"/>
    </row>
    <row r="20" spans="1:13" x14ac:dyDescent="0.35">
      <c r="A20" s="74" t="s">
        <v>47</v>
      </c>
      <c r="B20" s="72" t="s">
        <v>32</v>
      </c>
      <c r="C20" s="66">
        <v>120644</v>
      </c>
      <c r="D20" s="66">
        <v>138941</v>
      </c>
      <c r="E20" s="67">
        <v>114216</v>
      </c>
      <c r="F20" s="68">
        <v>119921</v>
      </c>
      <c r="G20" s="7">
        <v>136377</v>
      </c>
      <c r="H20" s="7">
        <v>136377</v>
      </c>
      <c r="I20" s="7">
        <v>136377</v>
      </c>
      <c r="J20" s="7">
        <v>134303</v>
      </c>
      <c r="K20" s="7">
        <v>113688</v>
      </c>
      <c r="L20" s="7">
        <v>66193</v>
      </c>
    </row>
    <row r="21" spans="1:13" x14ac:dyDescent="0.35">
      <c r="A21" s="83" t="s">
        <v>48</v>
      </c>
      <c r="B21" s="84">
        <v>45224</v>
      </c>
      <c r="C21" s="85">
        <v>44043.666666666664</v>
      </c>
      <c r="D21" s="85">
        <v>42863.333333333336</v>
      </c>
      <c r="E21" s="5">
        <v>41683</v>
      </c>
      <c r="F21" s="5">
        <v>51214</v>
      </c>
      <c r="G21" s="7">
        <v>47188.233</v>
      </c>
      <c r="H21" s="7">
        <v>58053.233</v>
      </c>
      <c r="I21" s="7">
        <v>59677.832999999999</v>
      </c>
      <c r="J21" s="7">
        <v>61519.832999999999</v>
      </c>
      <c r="K21" s="7">
        <v>63119.832999999999</v>
      </c>
      <c r="L21" s="7">
        <v>64719.832999999999</v>
      </c>
    </row>
    <row r="22" spans="1:13" x14ac:dyDescent="0.35">
      <c r="A22" s="83" t="s">
        <v>49</v>
      </c>
      <c r="B22" s="86"/>
      <c r="C22" s="86"/>
      <c r="D22" s="86"/>
      <c r="G22" s="7">
        <v>15371.74106716908</v>
      </c>
      <c r="H22" s="7">
        <v>16053.470267169079</v>
      </c>
      <c r="I22" s="7">
        <v>16253.470267169079</v>
      </c>
      <c r="J22" s="7">
        <v>16453.470267169079</v>
      </c>
      <c r="K22" s="7">
        <v>16653.470267169079</v>
      </c>
      <c r="L22" s="7">
        <v>16853.470267169079</v>
      </c>
    </row>
    <row r="23" spans="1:13" x14ac:dyDescent="0.35">
      <c r="A23" s="83" t="s">
        <v>50</v>
      </c>
      <c r="B23" s="86"/>
      <c r="C23" s="86"/>
      <c r="D23" s="86"/>
      <c r="G23" s="7">
        <v>124614.3867</v>
      </c>
      <c r="H23" s="7">
        <v>124716.4767</v>
      </c>
      <c r="I23" s="7">
        <v>124716.4767</v>
      </c>
      <c r="J23" s="7">
        <v>124716.4767</v>
      </c>
      <c r="K23" s="7">
        <v>124716.4767</v>
      </c>
      <c r="L23" s="7">
        <v>124716.4767</v>
      </c>
    </row>
    <row r="24" spans="1:13" x14ac:dyDescent="0.35">
      <c r="A24" s="93" t="s">
        <v>51</v>
      </c>
      <c r="B24" s="73" t="s">
        <v>32</v>
      </c>
      <c r="C24" s="94">
        <v>40229.82</v>
      </c>
      <c r="D24" s="94">
        <v>46450.8</v>
      </c>
      <c r="E24" s="17">
        <v>55200.36</v>
      </c>
      <c r="F24" s="17">
        <v>67430.840000000011</v>
      </c>
      <c r="G24" s="7">
        <f>43997-G8</f>
        <v>41693</v>
      </c>
      <c r="H24" s="7">
        <f xml:space="preserve"> 43997 -H8</f>
        <v>41693</v>
      </c>
      <c r="I24" s="7">
        <f xml:space="preserve"> 43997 - I8</f>
        <v>41693</v>
      </c>
      <c r="J24" s="7">
        <f>43895-J8</f>
        <v>41591</v>
      </c>
      <c r="K24" s="7">
        <f>40273-K8</f>
        <v>37969</v>
      </c>
      <c r="L24" s="7">
        <f>25385-L8</f>
        <v>23081</v>
      </c>
    </row>
    <row r="25" spans="1:13" x14ac:dyDescent="0.35">
      <c r="A25" s="93" t="s">
        <v>52</v>
      </c>
      <c r="B25" s="73" t="s">
        <v>32</v>
      </c>
      <c r="C25" s="94">
        <v>78093.180000000008</v>
      </c>
      <c r="D25" s="94">
        <v>90169.2</v>
      </c>
      <c r="E25" s="17">
        <v>107153.64</v>
      </c>
      <c r="F25" s="17">
        <v>130895.16</v>
      </c>
      <c r="G25" s="7">
        <v>92380</v>
      </c>
      <c r="H25" s="7">
        <v>92380</v>
      </c>
      <c r="I25" s="7">
        <v>92380</v>
      </c>
      <c r="J25" s="7">
        <v>90408</v>
      </c>
      <c r="K25" s="7">
        <v>73415</v>
      </c>
      <c r="L25" s="7">
        <v>40808</v>
      </c>
    </row>
    <row r="26" spans="1:13" x14ac:dyDescent="0.35">
      <c r="A26" s="14"/>
      <c r="B26" s="14"/>
      <c r="C26" s="14"/>
      <c r="D26" s="14"/>
    </row>
    <row r="27" spans="1:13" x14ac:dyDescent="0.35">
      <c r="A27" s="3" t="s">
        <v>53</v>
      </c>
      <c r="B27" s="3"/>
      <c r="C27" s="3"/>
      <c r="D27" s="3"/>
    </row>
    <row r="28" spans="1:13" x14ac:dyDescent="0.35">
      <c r="A28" s="13"/>
    </row>
    <row r="29" spans="1:13" x14ac:dyDescent="0.35">
      <c r="A29" s="87" t="s">
        <v>54</v>
      </c>
    </row>
    <row r="30" spans="1:13" x14ac:dyDescent="0.35">
      <c r="A30" s="88" t="s">
        <v>55</v>
      </c>
    </row>
    <row r="31" spans="1:13" x14ac:dyDescent="0.35">
      <c r="A31" s="36" t="s">
        <v>56</v>
      </c>
    </row>
    <row r="32" spans="1:13" x14ac:dyDescent="0.35">
      <c r="A32" s="89" t="s">
        <v>57</v>
      </c>
    </row>
    <row r="33" spans="1:3" x14ac:dyDescent="0.35">
      <c r="A33" s="90" t="s">
        <v>58</v>
      </c>
    </row>
    <row r="34" spans="1:3" x14ac:dyDescent="0.35">
      <c r="A34" s="91" t="s">
        <v>59</v>
      </c>
    </row>
    <row r="35" spans="1:3" x14ac:dyDescent="0.35">
      <c r="A35" s="92" t="s">
        <v>60</v>
      </c>
    </row>
    <row r="36" spans="1:3" x14ac:dyDescent="0.35">
      <c r="A36" s="95" t="s">
        <v>61</v>
      </c>
    </row>
    <row r="37" spans="1:3" x14ac:dyDescent="0.35">
      <c r="A37" s="13" t="s">
        <v>62</v>
      </c>
    </row>
    <row r="38" spans="1:3" ht="15" thickBot="1" x14ac:dyDescent="0.4"/>
    <row r="39" spans="1:3" x14ac:dyDescent="0.35">
      <c r="A39" s="98" t="s">
        <v>63</v>
      </c>
      <c r="B39" s="99" t="s">
        <v>64</v>
      </c>
    </row>
    <row r="40" spans="1:3" x14ac:dyDescent="0.35">
      <c r="A40" s="100" t="s">
        <v>65</v>
      </c>
      <c r="B40" s="101">
        <v>0.88562074635559918</v>
      </c>
    </row>
    <row r="41" spans="1:3" x14ac:dyDescent="0.35">
      <c r="A41" s="100" t="s">
        <v>66</v>
      </c>
      <c r="B41" s="101">
        <v>4.1196292554878007E-2</v>
      </c>
    </row>
    <row r="42" spans="1:3" ht="15" thickBot="1" x14ac:dyDescent="0.4">
      <c r="A42" s="102" t="s">
        <v>67</v>
      </c>
      <c r="B42" s="103">
        <v>7.3182961089522852E-2</v>
      </c>
    </row>
    <row r="43" spans="1:3" x14ac:dyDescent="0.35">
      <c r="A43" s="13"/>
    </row>
    <row r="44" spans="1:3" x14ac:dyDescent="0.35">
      <c r="A44" s="97" t="s">
        <v>68</v>
      </c>
      <c r="B44" s="96"/>
    </row>
    <row r="45" spans="1:3" x14ac:dyDescent="0.35">
      <c r="A45" s="18" t="s">
        <v>69</v>
      </c>
    </row>
    <row r="48" spans="1:3" x14ac:dyDescent="0.35">
      <c r="A48" s="3" t="s">
        <v>70</v>
      </c>
      <c r="B48">
        <v>2022</v>
      </c>
      <c r="C48">
        <v>2026</v>
      </c>
    </row>
    <row r="49" spans="1:3" x14ac:dyDescent="0.35">
      <c r="A49" t="s">
        <v>71</v>
      </c>
      <c r="B49" s="32">
        <v>0.34</v>
      </c>
      <c r="C49" s="31">
        <v>0.41</v>
      </c>
    </row>
    <row r="50" spans="1:3" x14ac:dyDescent="0.35">
      <c r="A50" t="s">
        <v>72</v>
      </c>
      <c r="B50" s="32">
        <v>0.66</v>
      </c>
      <c r="C50" s="31">
        <v>0.59</v>
      </c>
    </row>
  </sheetData>
  <hyperlinks>
    <hyperlink ref="E1" r:id="rId1" display="https://eepublicdownloads.entsoe.eu/clean-documents/Publications/Statistics/Factsheet/entsoe_sfs2021_web.pdf" xr:uid="{F66E8C9A-822F-4D9C-9ADC-39CE43601804}"/>
    <hyperlink ref="F1" r:id="rId2" display="https://www.entsoe.eu/data/power-stats/" xr:uid="{D8315902-4665-43F1-A5BB-F17C8CCC4D52}"/>
    <hyperlink ref="A45" r:id="rId3" display="Source : Solar Power europe : Global Market Outlook 2023-2027, figure 21.1" xr:uid="{7BE48AA3-A625-4F4D-81CD-11485E5DC8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9BF4-3E19-453D-B8F2-9E3577BDBD6D}">
  <sheetPr>
    <tabColor theme="5" tint="0.79998168889431442"/>
  </sheetPr>
  <dimension ref="A1:AG37"/>
  <sheetViews>
    <sheetView zoomScale="55" zoomScaleNormal="55" workbookViewId="0">
      <selection activeCell="AH17" sqref="AH17"/>
    </sheetView>
  </sheetViews>
  <sheetFormatPr defaultColWidth="11.453125" defaultRowHeight="14.5" x14ac:dyDescent="0.35"/>
  <cols>
    <col min="1" max="1" width="21.81640625" bestFit="1" customWidth="1"/>
    <col min="2" max="3" width="21.81640625" customWidth="1"/>
    <col min="4" max="33" width="12.1796875" bestFit="1" customWidth="1"/>
  </cols>
  <sheetData>
    <row r="1" spans="1:33" ht="15" thickBot="1" x14ac:dyDescent="0.4">
      <c r="A1" s="104" t="s">
        <v>73</v>
      </c>
      <c r="B1" s="105">
        <v>2019</v>
      </c>
      <c r="C1" s="106">
        <v>2020</v>
      </c>
      <c r="D1" s="107">
        <v>2021</v>
      </c>
      <c r="E1" s="107">
        <v>2022</v>
      </c>
      <c r="F1" s="108">
        <v>2023</v>
      </c>
      <c r="G1" s="108">
        <v>2024</v>
      </c>
      <c r="H1" s="109">
        <v>2025</v>
      </c>
      <c r="I1" s="108">
        <v>2026</v>
      </c>
      <c r="J1" s="108">
        <v>2027</v>
      </c>
      <c r="K1" s="108">
        <v>2028</v>
      </c>
      <c r="L1" s="108">
        <v>2029</v>
      </c>
      <c r="M1" s="109">
        <v>2030</v>
      </c>
      <c r="N1" s="108">
        <v>2031</v>
      </c>
      <c r="O1" s="108">
        <v>2032</v>
      </c>
      <c r="P1" s="108">
        <v>2033</v>
      </c>
      <c r="Q1" s="108">
        <v>2034</v>
      </c>
      <c r="R1" s="109">
        <v>2035</v>
      </c>
      <c r="S1" s="108">
        <v>2036</v>
      </c>
      <c r="T1" s="108">
        <v>2037</v>
      </c>
      <c r="U1" s="108">
        <v>2038</v>
      </c>
      <c r="V1" s="108">
        <v>2039</v>
      </c>
      <c r="W1" s="109">
        <v>2040</v>
      </c>
      <c r="X1" s="108">
        <v>2041</v>
      </c>
      <c r="Y1" s="108">
        <v>2042</v>
      </c>
      <c r="Z1" s="108">
        <v>2043</v>
      </c>
      <c r="AA1" s="108">
        <v>2044</v>
      </c>
      <c r="AB1" s="109">
        <v>2045</v>
      </c>
      <c r="AC1" s="108">
        <v>2046</v>
      </c>
      <c r="AD1" s="108">
        <v>2047</v>
      </c>
      <c r="AE1" s="108">
        <v>2048</v>
      </c>
      <c r="AF1" s="108">
        <v>2049</v>
      </c>
      <c r="AG1" s="110">
        <v>2050</v>
      </c>
    </row>
    <row r="2" spans="1:33" x14ac:dyDescent="0.35">
      <c r="A2" s="111" t="s">
        <v>74</v>
      </c>
      <c r="B2" s="112">
        <v>21603</v>
      </c>
      <c r="C2" s="112">
        <v>21324</v>
      </c>
      <c r="D2" s="112">
        <v>21045</v>
      </c>
      <c r="E2" s="112">
        <v>20211</v>
      </c>
      <c r="F2" s="113">
        <v>17727.481899999999</v>
      </c>
      <c r="G2" s="113">
        <v>15243.963800000001</v>
      </c>
      <c r="H2" s="114">
        <v>12760.4457</v>
      </c>
      <c r="I2" s="115">
        <v>12760.4457</v>
      </c>
      <c r="J2" s="115">
        <v>12760.4457</v>
      </c>
      <c r="K2" s="115">
        <v>12760.4457</v>
      </c>
      <c r="L2" s="115">
        <v>12760.4457</v>
      </c>
      <c r="M2" s="114">
        <v>12760.4457</v>
      </c>
      <c r="N2" s="115">
        <v>12760.4457</v>
      </c>
      <c r="O2" s="115">
        <v>12760.4457</v>
      </c>
      <c r="P2" s="115">
        <v>12760.4457</v>
      </c>
      <c r="Q2" s="115">
        <v>12760.4457</v>
      </c>
      <c r="R2" s="114">
        <v>12760.4457</v>
      </c>
      <c r="S2" s="115">
        <v>12760.4457</v>
      </c>
      <c r="T2" s="115">
        <v>12760.4457</v>
      </c>
      <c r="U2" s="115">
        <v>12760.4457</v>
      </c>
      <c r="V2" s="115">
        <v>12760.4457</v>
      </c>
      <c r="W2" s="114">
        <v>12760.4457</v>
      </c>
      <c r="X2" s="115">
        <v>12760.4457</v>
      </c>
      <c r="Y2" s="115">
        <v>12760.4457</v>
      </c>
      <c r="Z2" s="115">
        <v>12760.4457</v>
      </c>
      <c r="AA2" s="115">
        <v>12760.4457</v>
      </c>
      <c r="AB2" s="114">
        <v>12760.4457</v>
      </c>
      <c r="AC2" s="115">
        <v>12760.4457</v>
      </c>
      <c r="AD2" s="115">
        <v>12760.4457</v>
      </c>
      <c r="AE2" s="115">
        <v>12760.4457</v>
      </c>
      <c r="AF2" s="115">
        <v>12760.4457</v>
      </c>
      <c r="AG2" s="114">
        <v>12760.4457</v>
      </c>
    </row>
    <row r="3" spans="1:33" x14ac:dyDescent="0.35">
      <c r="A3" s="116" t="s">
        <v>75</v>
      </c>
      <c r="B3" s="117">
        <v>77754</v>
      </c>
      <c r="C3" s="117">
        <v>76320</v>
      </c>
      <c r="D3" s="117">
        <v>74886</v>
      </c>
      <c r="E3" s="117">
        <v>62436</v>
      </c>
      <c r="F3" s="118">
        <v>59602.333333333336</v>
      </c>
      <c r="G3" s="118">
        <v>56768.666666666664</v>
      </c>
      <c r="H3" s="119">
        <v>53935</v>
      </c>
      <c r="I3" s="120">
        <v>49448</v>
      </c>
      <c r="J3" s="120">
        <v>44961</v>
      </c>
      <c r="K3" s="120">
        <v>40474</v>
      </c>
      <c r="L3" s="120">
        <v>35987</v>
      </c>
      <c r="M3" s="119">
        <v>31500</v>
      </c>
      <c r="N3" s="120">
        <v>26471.4</v>
      </c>
      <c r="O3" s="120">
        <v>21442.799999999999</v>
      </c>
      <c r="P3" s="120">
        <v>16414.199999999997</v>
      </c>
      <c r="Q3" s="120">
        <v>11385.599999999999</v>
      </c>
      <c r="R3" s="119">
        <v>6357</v>
      </c>
      <c r="S3" s="120">
        <v>5085.6000000000004</v>
      </c>
      <c r="T3" s="120">
        <v>3814.2</v>
      </c>
      <c r="U3" s="120">
        <v>2542.7999999999997</v>
      </c>
      <c r="V3" s="120">
        <v>1271.3999999999996</v>
      </c>
      <c r="W3" s="119">
        <v>0</v>
      </c>
      <c r="X3" s="120">
        <v>0</v>
      </c>
      <c r="Y3" s="120">
        <v>0</v>
      </c>
      <c r="Z3" s="120">
        <v>0</v>
      </c>
      <c r="AA3" s="120">
        <v>0</v>
      </c>
      <c r="AB3" s="119">
        <v>0</v>
      </c>
      <c r="AC3" s="120">
        <v>0</v>
      </c>
      <c r="AD3" s="120">
        <v>0</v>
      </c>
      <c r="AE3" s="120">
        <v>0</v>
      </c>
      <c r="AF3" s="120">
        <v>0</v>
      </c>
      <c r="AG3" s="119">
        <v>0</v>
      </c>
    </row>
    <row r="4" spans="1:33" x14ac:dyDescent="0.35">
      <c r="A4" s="116" t="s">
        <v>49</v>
      </c>
      <c r="B4" s="121"/>
      <c r="C4" s="121"/>
      <c r="D4" s="122"/>
      <c r="E4" s="122"/>
      <c r="F4" s="122"/>
      <c r="G4" s="122"/>
      <c r="H4" s="119">
        <v>15371.74106716908</v>
      </c>
      <c r="I4" s="120">
        <v>15508.086907169079</v>
      </c>
      <c r="J4" s="120">
        <v>15644.432747169079</v>
      </c>
      <c r="K4" s="120">
        <v>15780.778587169079</v>
      </c>
      <c r="L4" s="120">
        <v>15917.124427169079</v>
      </c>
      <c r="M4" s="119">
        <v>16053.470267169079</v>
      </c>
      <c r="N4" s="120">
        <v>16093.470267169079</v>
      </c>
      <c r="O4" s="120">
        <v>16133.470267169079</v>
      </c>
      <c r="P4" s="120">
        <v>16173.470267169079</v>
      </c>
      <c r="Q4" s="120">
        <v>16213.470267169079</v>
      </c>
      <c r="R4" s="119">
        <v>16253.470267169079</v>
      </c>
      <c r="S4" s="120">
        <v>16293.470267169079</v>
      </c>
      <c r="T4" s="120">
        <v>16333.470267169079</v>
      </c>
      <c r="U4" s="120">
        <v>16373.470267169079</v>
      </c>
      <c r="V4" s="120">
        <v>16413.470267169079</v>
      </c>
      <c r="W4" s="119">
        <v>16453.470267169079</v>
      </c>
      <c r="X4" s="120">
        <v>16493.470267169079</v>
      </c>
      <c r="Y4" s="120">
        <v>16533.470267169079</v>
      </c>
      <c r="Z4" s="120">
        <v>16573.470267169079</v>
      </c>
      <c r="AA4" s="120">
        <v>16613.470267169079</v>
      </c>
      <c r="AB4" s="119">
        <v>16653.470267169079</v>
      </c>
      <c r="AC4" s="120">
        <v>16693.470267169079</v>
      </c>
      <c r="AD4" s="120">
        <v>16733.470267169079</v>
      </c>
      <c r="AE4" s="120">
        <v>16773.470267169079</v>
      </c>
      <c r="AF4" s="120">
        <v>16813.470267169079</v>
      </c>
      <c r="AG4" s="119">
        <v>16853.470267169079</v>
      </c>
    </row>
    <row r="5" spans="1:33" x14ac:dyDescent="0.35">
      <c r="A5" s="116" t="s">
        <v>50</v>
      </c>
      <c r="B5" s="121"/>
      <c r="C5" s="121"/>
      <c r="D5" s="122"/>
      <c r="E5" s="122"/>
      <c r="F5" s="122"/>
      <c r="G5" s="122"/>
      <c r="H5" s="119">
        <v>124614.3867</v>
      </c>
      <c r="I5" s="120">
        <v>124634.80470000001</v>
      </c>
      <c r="J5" s="120">
        <v>124655.2227</v>
      </c>
      <c r="K5" s="120">
        <v>124675.6407</v>
      </c>
      <c r="L5" s="120">
        <v>124696.05869999999</v>
      </c>
      <c r="M5" s="119">
        <v>124716.4767</v>
      </c>
      <c r="N5" s="120">
        <v>124716.4767</v>
      </c>
      <c r="O5" s="120">
        <v>124716.4767</v>
      </c>
      <c r="P5" s="120">
        <v>124716.4767</v>
      </c>
      <c r="Q5" s="120">
        <v>124716.4767</v>
      </c>
      <c r="R5" s="119">
        <v>124716.4767</v>
      </c>
      <c r="S5" s="120">
        <v>124716.4767</v>
      </c>
      <c r="T5" s="120">
        <v>124716.4767</v>
      </c>
      <c r="U5" s="120">
        <v>124716.4767</v>
      </c>
      <c r="V5" s="120">
        <v>124716.4767</v>
      </c>
      <c r="W5" s="119">
        <v>124716.4767</v>
      </c>
      <c r="X5" s="120">
        <v>124716.4767</v>
      </c>
      <c r="Y5" s="120">
        <v>124716.4767</v>
      </c>
      <c r="Z5" s="120">
        <v>124716.4767</v>
      </c>
      <c r="AA5" s="120">
        <v>124716.4767</v>
      </c>
      <c r="AB5" s="119">
        <v>124716.4767</v>
      </c>
      <c r="AC5" s="120">
        <v>124716.4767</v>
      </c>
      <c r="AD5" s="120">
        <v>124716.4767</v>
      </c>
      <c r="AE5" s="120">
        <v>124716.4767</v>
      </c>
      <c r="AF5" s="120">
        <v>124716.4767</v>
      </c>
      <c r="AG5" s="119">
        <v>124716.4767</v>
      </c>
    </row>
    <row r="6" spans="1:33" x14ac:dyDescent="0.35">
      <c r="A6" s="116" t="s">
        <v>76</v>
      </c>
      <c r="B6" s="117">
        <v>50298</v>
      </c>
      <c r="C6" s="117">
        <v>48754</v>
      </c>
      <c r="D6" s="117">
        <v>47210</v>
      </c>
      <c r="E6" s="117">
        <v>43958</v>
      </c>
      <c r="F6" s="118">
        <v>43958</v>
      </c>
      <c r="G6" s="118">
        <v>43958</v>
      </c>
      <c r="H6" s="119">
        <v>43958</v>
      </c>
      <c r="I6" s="120">
        <v>40645</v>
      </c>
      <c r="J6" s="120">
        <v>37332</v>
      </c>
      <c r="K6" s="120">
        <v>34019</v>
      </c>
      <c r="L6" s="120">
        <v>30706</v>
      </c>
      <c r="M6" s="119">
        <v>27393</v>
      </c>
      <c r="N6" s="120">
        <v>24665.4</v>
      </c>
      <c r="O6" s="120">
        <v>21937.8</v>
      </c>
      <c r="P6" s="120">
        <v>19210.2</v>
      </c>
      <c r="Q6" s="120">
        <v>16482.599999999999</v>
      </c>
      <c r="R6" s="119">
        <v>13755</v>
      </c>
      <c r="S6" s="120">
        <v>11109</v>
      </c>
      <c r="T6" s="120">
        <v>8463</v>
      </c>
      <c r="U6" s="120">
        <v>5817</v>
      </c>
      <c r="V6" s="120">
        <v>3171</v>
      </c>
      <c r="W6" s="119">
        <v>525</v>
      </c>
      <c r="X6" s="120">
        <v>525</v>
      </c>
      <c r="Y6" s="120">
        <v>525</v>
      </c>
      <c r="Z6" s="120">
        <v>525</v>
      </c>
      <c r="AA6" s="120">
        <v>525</v>
      </c>
      <c r="AB6" s="119">
        <v>525</v>
      </c>
      <c r="AC6" s="120">
        <v>480</v>
      </c>
      <c r="AD6" s="120">
        <v>435</v>
      </c>
      <c r="AE6" s="120">
        <v>390</v>
      </c>
      <c r="AF6" s="120">
        <v>345</v>
      </c>
      <c r="AG6" s="119">
        <v>300</v>
      </c>
    </row>
    <row r="7" spans="1:33" x14ac:dyDescent="0.35">
      <c r="A7" s="116" t="s">
        <v>77</v>
      </c>
      <c r="B7" s="117">
        <v>107809</v>
      </c>
      <c r="C7" s="117">
        <v>106226</v>
      </c>
      <c r="D7" s="117">
        <v>104643</v>
      </c>
      <c r="E7" s="117">
        <v>103187.3</v>
      </c>
      <c r="F7" s="118">
        <v>102702.06666666667</v>
      </c>
      <c r="G7" s="118">
        <v>102216.83333333334</v>
      </c>
      <c r="H7" s="119">
        <v>101731.6</v>
      </c>
      <c r="I7" s="120">
        <v>101731.6</v>
      </c>
      <c r="J7" s="120">
        <v>101731.6</v>
      </c>
      <c r="K7" s="120">
        <v>101731.6</v>
      </c>
      <c r="L7" s="120">
        <v>101731.6</v>
      </c>
      <c r="M7" s="119">
        <v>101731.6</v>
      </c>
      <c r="N7" s="120">
        <v>101731.6</v>
      </c>
      <c r="O7" s="120">
        <v>101731.6</v>
      </c>
      <c r="P7" s="120">
        <v>101731.6</v>
      </c>
      <c r="Q7" s="120">
        <v>101731.6</v>
      </c>
      <c r="R7" s="119">
        <v>101731.6</v>
      </c>
      <c r="S7" s="120">
        <v>101623.6</v>
      </c>
      <c r="T7" s="120">
        <v>101515.6</v>
      </c>
      <c r="U7" s="120">
        <v>101407.6</v>
      </c>
      <c r="V7" s="120">
        <v>101299.6</v>
      </c>
      <c r="W7" s="119">
        <v>101191.6</v>
      </c>
      <c r="X7" s="120">
        <v>95262.02</v>
      </c>
      <c r="Y7" s="120">
        <v>89332.44</v>
      </c>
      <c r="Z7" s="120">
        <v>83402.86</v>
      </c>
      <c r="AA7" s="120">
        <v>77473.279999999999</v>
      </c>
      <c r="AB7" s="119">
        <v>71543.7</v>
      </c>
      <c r="AC7" s="120">
        <v>65301.759999999995</v>
      </c>
      <c r="AD7" s="120">
        <v>59059.82</v>
      </c>
      <c r="AE7" s="120">
        <v>52817.88</v>
      </c>
      <c r="AF7" s="120">
        <v>46575.94</v>
      </c>
      <c r="AG7" s="119">
        <v>40334</v>
      </c>
    </row>
    <row r="8" spans="1:33" x14ac:dyDescent="0.35">
      <c r="A8" s="116" t="s">
        <v>78</v>
      </c>
      <c r="B8" s="123">
        <v>25123.333333333332</v>
      </c>
      <c r="C8" s="123">
        <v>21038.666666666668</v>
      </c>
      <c r="D8" s="123">
        <v>16954</v>
      </c>
      <c r="E8" s="123">
        <v>13713</v>
      </c>
      <c r="F8" s="120">
        <v>13688</v>
      </c>
      <c r="G8" s="120">
        <v>13663</v>
      </c>
      <c r="H8" s="119">
        <v>13638</v>
      </c>
      <c r="I8" s="120">
        <v>23097</v>
      </c>
      <c r="J8" s="120">
        <v>23097</v>
      </c>
      <c r="K8" s="120">
        <v>23097</v>
      </c>
      <c r="L8" s="120">
        <v>23097</v>
      </c>
      <c r="M8" s="119">
        <v>23097</v>
      </c>
      <c r="N8" s="120">
        <v>23097</v>
      </c>
      <c r="O8" s="120">
        <v>23097</v>
      </c>
      <c r="P8" s="120">
        <v>23097</v>
      </c>
      <c r="Q8" s="120">
        <v>23097</v>
      </c>
      <c r="R8" s="119">
        <v>23097</v>
      </c>
      <c r="S8" s="120">
        <v>23097</v>
      </c>
      <c r="T8" s="120">
        <v>23097</v>
      </c>
      <c r="U8" s="120">
        <v>23097</v>
      </c>
      <c r="V8" s="120">
        <v>23097</v>
      </c>
      <c r="W8" s="119">
        <v>23097</v>
      </c>
      <c r="X8" s="120">
        <v>23097</v>
      </c>
      <c r="Y8" s="120">
        <v>23097</v>
      </c>
      <c r="Z8" s="120">
        <v>23097</v>
      </c>
      <c r="AA8" s="120">
        <v>23097</v>
      </c>
      <c r="AB8" s="119">
        <v>23097</v>
      </c>
      <c r="AC8" s="120">
        <v>23097</v>
      </c>
      <c r="AD8" s="120">
        <v>23097</v>
      </c>
      <c r="AE8" s="120">
        <v>23097</v>
      </c>
      <c r="AF8" s="120">
        <v>23097</v>
      </c>
      <c r="AG8" s="119">
        <v>23097</v>
      </c>
    </row>
    <row r="9" spans="1:33" x14ac:dyDescent="0.35">
      <c r="A9" s="116" t="s">
        <v>79</v>
      </c>
      <c r="B9" s="117">
        <v>2788.3333333333335</v>
      </c>
      <c r="C9" s="117">
        <v>2328.6666666666665</v>
      </c>
      <c r="D9" s="117">
        <v>1869</v>
      </c>
      <c r="E9" s="117">
        <v>1729</v>
      </c>
      <c r="F9" s="118">
        <v>4815.3253333333341</v>
      </c>
      <c r="G9" s="118">
        <v>7901.6506666666673</v>
      </c>
      <c r="H9" s="119">
        <v>10987.976000000001</v>
      </c>
      <c r="I9" s="120">
        <v>10997.576000000001</v>
      </c>
      <c r="J9" s="120">
        <v>11007.176000000001</v>
      </c>
      <c r="K9" s="120">
        <v>11016.776</v>
      </c>
      <c r="L9" s="120">
        <v>11026.376</v>
      </c>
      <c r="M9" s="119">
        <v>11035.976000000001</v>
      </c>
      <c r="N9" s="120">
        <v>11072.376</v>
      </c>
      <c r="O9" s="120">
        <v>11108.776</v>
      </c>
      <c r="P9" s="120">
        <v>11145.176000000001</v>
      </c>
      <c r="Q9" s="120">
        <v>11181.576000000001</v>
      </c>
      <c r="R9" s="119">
        <v>11217.976000000001</v>
      </c>
      <c r="S9" s="120">
        <v>11258.976000000001</v>
      </c>
      <c r="T9" s="120">
        <v>11299.976000000001</v>
      </c>
      <c r="U9" s="120">
        <v>11340.976000000001</v>
      </c>
      <c r="V9" s="120">
        <v>11381.976000000001</v>
      </c>
      <c r="W9" s="119">
        <v>11422.976000000001</v>
      </c>
      <c r="X9" s="120">
        <v>11441.976000000001</v>
      </c>
      <c r="Y9" s="120">
        <v>11460.976000000001</v>
      </c>
      <c r="Z9" s="120">
        <v>11479.976000000001</v>
      </c>
      <c r="AA9" s="120">
        <v>11498.976000000001</v>
      </c>
      <c r="AB9" s="119">
        <v>11517.976000000001</v>
      </c>
      <c r="AC9" s="120">
        <v>11536.976000000001</v>
      </c>
      <c r="AD9" s="120">
        <v>11555.976000000001</v>
      </c>
      <c r="AE9" s="120">
        <v>11574.976000000001</v>
      </c>
      <c r="AF9" s="120">
        <v>11593.976000000001</v>
      </c>
      <c r="AG9" s="119">
        <v>11612.976000000001</v>
      </c>
    </row>
    <row r="10" spans="1:33" x14ac:dyDescent="0.35">
      <c r="A10" s="116" t="s">
        <v>48</v>
      </c>
      <c r="B10" s="117">
        <v>44043.666666666664</v>
      </c>
      <c r="C10" s="117">
        <v>42863.333333333336</v>
      </c>
      <c r="D10" s="117">
        <v>41683</v>
      </c>
      <c r="E10" s="117">
        <v>51214</v>
      </c>
      <c r="F10" s="118">
        <v>49872.077666666664</v>
      </c>
      <c r="G10" s="118">
        <v>48530.155333333336</v>
      </c>
      <c r="H10" s="119">
        <v>47188.233</v>
      </c>
      <c r="I10" s="120">
        <v>49361.233</v>
      </c>
      <c r="J10" s="120">
        <v>51534.233</v>
      </c>
      <c r="K10" s="120">
        <v>53707.233</v>
      </c>
      <c r="L10" s="120">
        <v>55880.233</v>
      </c>
      <c r="M10" s="119">
        <v>58053.233</v>
      </c>
      <c r="N10" s="120">
        <v>58378.152999999998</v>
      </c>
      <c r="O10" s="120">
        <v>58703.072999999997</v>
      </c>
      <c r="P10" s="120">
        <v>59027.993000000002</v>
      </c>
      <c r="Q10" s="120">
        <v>59352.913</v>
      </c>
      <c r="R10" s="119">
        <v>59677.832999999999</v>
      </c>
      <c r="S10" s="120">
        <v>60046.233</v>
      </c>
      <c r="T10" s="120">
        <v>60414.633000000002</v>
      </c>
      <c r="U10" s="120">
        <v>60783.032999999996</v>
      </c>
      <c r="V10" s="120">
        <v>61151.432999999997</v>
      </c>
      <c r="W10" s="119">
        <v>61519.832999999999</v>
      </c>
      <c r="X10" s="120">
        <v>61839.832999999999</v>
      </c>
      <c r="Y10" s="120">
        <v>62159.832999999999</v>
      </c>
      <c r="Z10" s="120">
        <v>62479.832999999999</v>
      </c>
      <c r="AA10" s="120">
        <v>62799.832999999999</v>
      </c>
      <c r="AB10" s="119">
        <v>63119.832999999999</v>
      </c>
      <c r="AC10" s="120">
        <v>63439.832999999999</v>
      </c>
      <c r="AD10" s="120">
        <v>63759.832999999999</v>
      </c>
      <c r="AE10" s="120">
        <v>64079.832999999999</v>
      </c>
      <c r="AF10" s="120">
        <v>64399.832999999999</v>
      </c>
      <c r="AG10" s="119">
        <v>64719.832999999999</v>
      </c>
    </row>
    <row r="11" spans="1:33" x14ac:dyDescent="0.35">
      <c r="A11" s="116" t="s">
        <v>80</v>
      </c>
      <c r="B11" s="117">
        <v>12085</v>
      </c>
      <c r="C11" s="117">
        <v>14542</v>
      </c>
      <c r="D11" s="117">
        <v>15137</v>
      </c>
      <c r="E11" s="117">
        <v>16100</v>
      </c>
      <c r="F11" s="118">
        <v>15578.333333333334</v>
      </c>
      <c r="G11" s="118">
        <v>15056.666666666666</v>
      </c>
      <c r="H11" s="119">
        <v>14535</v>
      </c>
      <c r="I11" s="120">
        <v>14535</v>
      </c>
      <c r="J11" s="120">
        <v>14535</v>
      </c>
      <c r="K11" s="120">
        <v>14535</v>
      </c>
      <c r="L11" s="120">
        <v>14535</v>
      </c>
      <c r="M11" s="119">
        <v>14535</v>
      </c>
      <c r="N11" s="120">
        <v>14446.2</v>
      </c>
      <c r="O11" s="120">
        <v>14357.4</v>
      </c>
      <c r="P11" s="120">
        <v>14268.6</v>
      </c>
      <c r="Q11" s="120">
        <v>14179.8</v>
      </c>
      <c r="R11" s="119">
        <v>14091</v>
      </c>
      <c r="S11" s="120">
        <v>14023</v>
      </c>
      <c r="T11" s="120">
        <v>13955</v>
      </c>
      <c r="U11" s="120">
        <v>13887</v>
      </c>
      <c r="V11" s="120">
        <v>13819</v>
      </c>
      <c r="W11" s="119">
        <v>13751</v>
      </c>
      <c r="X11" s="120">
        <v>13323.4</v>
      </c>
      <c r="Y11" s="120">
        <v>12895.8</v>
      </c>
      <c r="Z11" s="120">
        <v>12468.2</v>
      </c>
      <c r="AA11" s="120">
        <v>12040.6</v>
      </c>
      <c r="AB11" s="119">
        <v>11613</v>
      </c>
      <c r="AC11" s="120">
        <v>10094.799999999999</v>
      </c>
      <c r="AD11" s="120">
        <v>8576.6</v>
      </c>
      <c r="AE11" s="120">
        <v>7058.4</v>
      </c>
      <c r="AF11" s="120">
        <v>5540.2</v>
      </c>
      <c r="AG11" s="119">
        <v>4022</v>
      </c>
    </row>
    <row r="12" spans="1:33" x14ac:dyDescent="0.35">
      <c r="A12" s="116" t="s">
        <v>81</v>
      </c>
      <c r="B12" s="117">
        <v>155126</v>
      </c>
      <c r="C12" s="117">
        <v>162590</v>
      </c>
      <c r="D12" s="117">
        <v>173233</v>
      </c>
      <c r="E12" s="117">
        <v>187355</v>
      </c>
      <c r="F12" s="118">
        <v>179194</v>
      </c>
      <c r="G12" s="118">
        <v>171033</v>
      </c>
      <c r="H12" s="119">
        <v>162872</v>
      </c>
      <c r="I12" s="120">
        <v>162872</v>
      </c>
      <c r="J12" s="120">
        <v>162872</v>
      </c>
      <c r="K12" s="120">
        <v>162872</v>
      </c>
      <c r="L12" s="120">
        <v>162872</v>
      </c>
      <c r="M12" s="119">
        <v>162872</v>
      </c>
      <c r="N12" s="120">
        <v>157632.6</v>
      </c>
      <c r="O12" s="120">
        <v>152393.20000000001</v>
      </c>
      <c r="P12" s="120">
        <v>147153.79999999999</v>
      </c>
      <c r="Q12" s="120">
        <v>141914.4</v>
      </c>
      <c r="R12" s="119">
        <v>136675</v>
      </c>
      <c r="S12" s="120">
        <v>130818.4</v>
      </c>
      <c r="T12" s="120">
        <v>124961.8</v>
      </c>
      <c r="U12" s="120">
        <v>119105.2</v>
      </c>
      <c r="V12" s="120">
        <v>113248.6</v>
      </c>
      <c r="W12" s="119">
        <v>107392</v>
      </c>
      <c r="X12" s="120">
        <v>98622</v>
      </c>
      <c r="Y12" s="120">
        <v>89852</v>
      </c>
      <c r="Z12" s="120">
        <v>81082</v>
      </c>
      <c r="AA12" s="120">
        <v>72312</v>
      </c>
      <c r="AB12" s="119">
        <v>63542</v>
      </c>
      <c r="AC12" s="120">
        <v>54002.400000000001</v>
      </c>
      <c r="AD12" s="120">
        <v>44462.8</v>
      </c>
      <c r="AE12" s="120">
        <v>34923.199999999997</v>
      </c>
      <c r="AF12" s="120">
        <v>25383.599999999999</v>
      </c>
      <c r="AG12" s="119">
        <v>15844</v>
      </c>
    </row>
    <row r="13" spans="1:33" x14ac:dyDescent="0.35">
      <c r="A13" s="116" t="s">
        <v>82</v>
      </c>
      <c r="B13" s="123">
        <v>25123.333333333332</v>
      </c>
      <c r="C13" s="123">
        <v>21038.666666666668</v>
      </c>
      <c r="D13" s="123">
        <v>16954</v>
      </c>
      <c r="E13" s="123">
        <v>13713</v>
      </c>
      <c r="F13" s="120">
        <v>13688</v>
      </c>
      <c r="G13" s="120">
        <v>13663</v>
      </c>
      <c r="H13" s="119">
        <v>13638</v>
      </c>
      <c r="I13" s="120">
        <v>13638</v>
      </c>
      <c r="J13" s="120">
        <v>13638</v>
      </c>
      <c r="K13" s="120">
        <v>13638</v>
      </c>
      <c r="L13" s="120">
        <v>13638</v>
      </c>
      <c r="M13" s="119">
        <v>13638</v>
      </c>
      <c r="N13" s="120">
        <v>13638</v>
      </c>
      <c r="O13" s="120">
        <v>13638</v>
      </c>
      <c r="P13" s="120">
        <v>13638</v>
      </c>
      <c r="Q13" s="120">
        <v>13638</v>
      </c>
      <c r="R13" s="119">
        <v>13638</v>
      </c>
      <c r="S13" s="120">
        <v>13638</v>
      </c>
      <c r="T13" s="120">
        <v>13638</v>
      </c>
      <c r="U13" s="120">
        <v>13638</v>
      </c>
      <c r="V13" s="120">
        <v>13638</v>
      </c>
      <c r="W13" s="119">
        <v>13638</v>
      </c>
      <c r="X13" s="120">
        <v>13638</v>
      </c>
      <c r="Y13" s="120">
        <v>13638</v>
      </c>
      <c r="Z13" s="120">
        <v>13638</v>
      </c>
      <c r="AA13" s="120">
        <v>13638</v>
      </c>
      <c r="AB13" s="119">
        <v>13638</v>
      </c>
      <c r="AC13" s="120">
        <v>13638</v>
      </c>
      <c r="AD13" s="120">
        <v>13638</v>
      </c>
      <c r="AE13" s="120">
        <v>13638</v>
      </c>
      <c r="AF13" s="120">
        <v>13638</v>
      </c>
      <c r="AG13" s="119">
        <v>13638</v>
      </c>
    </row>
    <row r="14" spans="1:33" x14ac:dyDescent="0.35">
      <c r="A14" s="116" t="s">
        <v>83</v>
      </c>
      <c r="B14" s="123">
        <v>111042.66666666667</v>
      </c>
      <c r="C14" s="123">
        <v>109935.33333333333</v>
      </c>
      <c r="D14" s="123">
        <v>108828</v>
      </c>
      <c r="E14" s="123">
        <v>111481</v>
      </c>
      <c r="F14" s="120">
        <v>120982.70925572304</v>
      </c>
      <c r="G14" s="120">
        <v>130484.41851144606</v>
      </c>
      <c r="H14" s="119">
        <v>139986.12776716909</v>
      </c>
      <c r="I14" s="120">
        <v>140142.89160716909</v>
      </c>
      <c r="J14" s="120">
        <v>140299.65544716909</v>
      </c>
      <c r="K14" s="120">
        <v>140456.41928716909</v>
      </c>
      <c r="L14" s="120">
        <v>140613.18312716906</v>
      </c>
      <c r="M14" s="119">
        <v>140769.94696716909</v>
      </c>
      <c r="N14" s="120">
        <v>140809.94696716909</v>
      </c>
      <c r="O14" s="120">
        <v>140849.94696716909</v>
      </c>
      <c r="P14" s="120">
        <v>140889.94696716909</v>
      </c>
      <c r="Q14" s="120">
        <v>140929.94696716909</v>
      </c>
      <c r="R14" s="119">
        <v>140969.94696716909</v>
      </c>
      <c r="S14" s="120">
        <v>141009.94696716909</v>
      </c>
      <c r="T14" s="120">
        <v>141049.94696716909</v>
      </c>
      <c r="U14" s="120">
        <v>141089.94696716909</v>
      </c>
      <c r="V14" s="120">
        <v>141129.94696716909</v>
      </c>
      <c r="W14" s="119">
        <v>141169.94696716909</v>
      </c>
      <c r="X14" s="120">
        <v>141209.94696716909</v>
      </c>
      <c r="Y14" s="120">
        <v>141249.94696716909</v>
      </c>
      <c r="Z14" s="120">
        <v>141289.94696716909</v>
      </c>
      <c r="AA14" s="120">
        <v>141329.94696716909</v>
      </c>
      <c r="AB14" s="119">
        <v>141369.94696716909</v>
      </c>
      <c r="AC14" s="120">
        <v>141409.94696716909</v>
      </c>
      <c r="AD14" s="120">
        <v>141449.94696716909</v>
      </c>
      <c r="AE14" s="120">
        <v>141489.94696716909</v>
      </c>
      <c r="AF14" s="120">
        <v>141529.94696716909</v>
      </c>
      <c r="AG14" s="119">
        <v>141569.94696716909</v>
      </c>
    </row>
    <row r="15" spans="1:33" x14ac:dyDescent="0.35">
      <c r="A15" s="116" t="s">
        <v>84</v>
      </c>
      <c r="B15" s="123">
        <v>984.66666666666663</v>
      </c>
      <c r="C15" s="123">
        <v>964.33333333333337</v>
      </c>
      <c r="D15" s="123">
        <v>944</v>
      </c>
      <c r="E15" s="123">
        <v>941</v>
      </c>
      <c r="F15" s="120">
        <v>941</v>
      </c>
      <c r="G15" s="120">
        <v>941</v>
      </c>
      <c r="H15" s="119">
        <v>941</v>
      </c>
      <c r="I15" s="120">
        <v>941</v>
      </c>
      <c r="J15" s="120">
        <v>941</v>
      </c>
      <c r="K15" s="120">
        <v>941</v>
      </c>
      <c r="L15" s="120">
        <v>941</v>
      </c>
      <c r="M15" s="119">
        <v>941</v>
      </c>
      <c r="N15" s="120">
        <v>941</v>
      </c>
      <c r="O15" s="120">
        <v>941</v>
      </c>
      <c r="P15" s="120">
        <v>941</v>
      </c>
      <c r="Q15" s="120">
        <v>941</v>
      </c>
      <c r="R15" s="119">
        <v>941</v>
      </c>
      <c r="S15" s="120">
        <v>941</v>
      </c>
      <c r="T15" s="120">
        <v>941</v>
      </c>
      <c r="U15" s="120">
        <v>941</v>
      </c>
      <c r="V15" s="120">
        <v>941</v>
      </c>
      <c r="W15" s="119">
        <v>941</v>
      </c>
      <c r="X15" s="120">
        <v>941</v>
      </c>
      <c r="Y15" s="120">
        <v>941</v>
      </c>
      <c r="Z15" s="120">
        <v>941</v>
      </c>
      <c r="AA15" s="120">
        <v>941</v>
      </c>
      <c r="AB15" s="119">
        <v>941</v>
      </c>
      <c r="AC15" s="120">
        <v>941</v>
      </c>
      <c r="AD15" s="120">
        <v>941</v>
      </c>
      <c r="AE15" s="120">
        <v>941</v>
      </c>
      <c r="AF15" s="120">
        <v>941</v>
      </c>
      <c r="AG15" s="119">
        <v>941</v>
      </c>
    </row>
    <row r="16" spans="1:33" x14ac:dyDescent="0.35">
      <c r="A16" s="116" t="s">
        <v>85</v>
      </c>
      <c r="B16" s="121"/>
      <c r="C16" s="121"/>
      <c r="D16" s="122"/>
      <c r="E16" s="122"/>
      <c r="F16" s="122"/>
      <c r="G16" s="122"/>
      <c r="H16" s="124">
        <v>0</v>
      </c>
      <c r="I16" s="120"/>
      <c r="J16" s="120"/>
      <c r="K16" s="120"/>
      <c r="L16" s="120"/>
      <c r="M16" s="124">
        <v>0</v>
      </c>
      <c r="N16" s="120"/>
      <c r="O16" s="120"/>
      <c r="P16" s="120"/>
      <c r="Q16" s="120"/>
      <c r="R16" s="124">
        <v>0</v>
      </c>
      <c r="S16" s="120"/>
      <c r="T16" s="120"/>
      <c r="U16" s="120"/>
      <c r="V16" s="120"/>
      <c r="W16" s="124">
        <v>3300</v>
      </c>
      <c r="X16" s="120">
        <v>0</v>
      </c>
      <c r="Y16" s="120">
        <v>0</v>
      </c>
      <c r="Z16" s="120">
        <v>0</v>
      </c>
      <c r="AA16" s="120">
        <v>0</v>
      </c>
      <c r="AB16" s="124">
        <v>6600</v>
      </c>
      <c r="AC16" s="120">
        <v>0</v>
      </c>
      <c r="AD16" s="120">
        <v>0</v>
      </c>
      <c r="AE16" s="120">
        <v>0</v>
      </c>
      <c r="AF16" s="120">
        <v>0</v>
      </c>
      <c r="AG16" s="124">
        <v>9900</v>
      </c>
    </row>
    <row r="17" spans="1:33" x14ac:dyDescent="0.35">
      <c r="A17" s="116" t="s">
        <v>86</v>
      </c>
      <c r="B17" s="123">
        <v>107809</v>
      </c>
      <c r="C17" s="123">
        <v>106226</v>
      </c>
      <c r="D17" s="123">
        <v>104643</v>
      </c>
      <c r="E17" s="123">
        <v>103187.3</v>
      </c>
      <c r="F17" s="120">
        <v>102702.06666666667</v>
      </c>
      <c r="G17" s="120">
        <v>102216.83333333334</v>
      </c>
      <c r="H17" s="119">
        <v>101731.6</v>
      </c>
      <c r="I17" s="120">
        <v>101731.6</v>
      </c>
      <c r="J17" s="120">
        <v>101731.6</v>
      </c>
      <c r="K17" s="120">
        <v>101731.6</v>
      </c>
      <c r="L17" s="120">
        <v>101731.6</v>
      </c>
      <c r="M17" s="119">
        <v>101731.6</v>
      </c>
      <c r="N17" s="120">
        <v>101731.6</v>
      </c>
      <c r="O17" s="120">
        <v>101731.6</v>
      </c>
      <c r="P17" s="120">
        <v>101731.6</v>
      </c>
      <c r="Q17" s="120">
        <v>101731.6</v>
      </c>
      <c r="R17" s="119">
        <v>101731.6</v>
      </c>
      <c r="S17" s="120">
        <v>101623.6</v>
      </c>
      <c r="T17" s="120">
        <v>101515.6</v>
      </c>
      <c r="U17" s="120">
        <v>101407.6</v>
      </c>
      <c r="V17" s="120">
        <v>101299.6</v>
      </c>
      <c r="W17" s="119">
        <v>104491.6</v>
      </c>
      <c r="X17" s="120">
        <v>95262.02</v>
      </c>
      <c r="Y17" s="120">
        <v>89332.44</v>
      </c>
      <c r="Z17" s="120">
        <v>83402.86</v>
      </c>
      <c r="AA17" s="120">
        <v>77473.279999999999</v>
      </c>
      <c r="AB17" s="119">
        <v>78143.7</v>
      </c>
      <c r="AC17" s="120">
        <v>65301.759999999995</v>
      </c>
      <c r="AD17" s="120">
        <v>59059.82</v>
      </c>
      <c r="AE17" s="120">
        <v>52817.88</v>
      </c>
      <c r="AF17" s="120">
        <v>46575.94</v>
      </c>
      <c r="AG17" s="119">
        <v>50234</v>
      </c>
    </row>
    <row r="18" spans="1:33" x14ac:dyDescent="0.35">
      <c r="A18" s="116" t="s">
        <v>87</v>
      </c>
      <c r="B18" s="123">
        <v>3321.3333333333335</v>
      </c>
      <c r="C18" s="123">
        <v>3833.666666666667</v>
      </c>
      <c r="D18" s="123">
        <v>4346</v>
      </c>
      <c r="E18" s="123">
        <v>5254</v>
      </c>
      <c r="F18" s="120">
        <v>5254</v>
      </c>
      <c r="G18" s="120">
        <v>5254</v>
      </c>
      <c r="H18" s="119">
        <v>5254</v>
      </c>
      <c r="I18" s="120">
        <v>5254</v>
      </c>
      <c r="J18" s="120">
        <v>5254</v>
      </c>
      <c r="K18" s="120">
        <v>5254</v>
      </c>
      <c r="L18" s="120">
        <v>5254</v>
      </c>
      <c r="M18" s="119">
        <v>5254</v>
      </c>
      <c r="N18" s="120">
        <v>5254</v>
      </c>
      <c r="O18" s="120">
        <v>5254</v>
      </c>
      <c r="P18" s="120">
        <v>5254</v>
      </c>
      <c r="Q18" s="120">
        <v>5254</v>
      </c>
      <c r="R18" s="119">
        <v>5254</v>
      </c>
      <c r="S18" s="120">
        <v>5254</v>
      </c>
      <c r="T18" s="120">
        <v>5254</v>
      </c>
      <c r="U18" s="120">
        <v>5254</v>
      </c>
      <c r="V18" s="120">
        <v>5254</v>
      </c>
      <c r="W18" s="119">
        <v>5254</v>
      </c>
      <c r="X18" s="120">
        <v>5254</v>
      </c>
      <c r="Y18" s="120">
        <v>5254</v>
      </c>
      <c r="Z18" s="120">
        <v>5254</v>
      </c>
      <c r="AA18" s="120">
        <v>5254</v>
      </c>
      <c r="AB18" s="119">
        <v>5254</v>
      </c>
      <c r="AC18" s="120">
        <v>5254</v>
      </c>
      <c r="AD18" s="120">
        <v>5254</v>
      </c>
      <c r="AE18" s="120">
        <v>5254</v>
      </c>
      <c r="AF18" s="120">
        <v>5254</v>
      </c>
      <c r="AG18" s="119">
        <v>5254</v>
      </c>
    </row>
    <row r="19" spans="1:33" x14ac:dyDescent="0.35">
      <c r="A19" s="116" t="s">
        <v>88</v>
      </c>
      <c r="B19" s="123">
        <v>118323</v>
      </c>
      <c r="C19" s="123">
        <v>136620</v>
      </c>
      <c r="D19" s="123">
        <v>162354</v>
      </c>
      <c r="E19" s="123">
        <v>198326</v>
      </c>
      <c r="F19" s="120">
        <v>176908.33333333334</v>
      </c>
      <c r="G19" s="120">
        <v>155490.66666666666</v>
      </c>
      <c r="H19" s="119">
        <v>134073</v>
      </c>
      <c r="I19" s="120">
        <v>134073</v>
      </c>
      <c r="J19" s="120">
        <v>134073</v>
      </c>
      <c r="K19" s="120">
        <v>134073</v>
      </c>
      <c r="L19" s="120">
        <v>134073</v>
      </c>
      <c r="M19" s="119">
        <v>134073</v>
      </c>
      <c r="N19" s="120">
        <v>134073</v>
      </c>
      <c r="O19" s="120">
        <v>134073</v>
      </c>
      <c r="P19" s="120">
        <v>134073</v>
      </c>
      <c r="Q19" s="120">
        <v>134073</v>
      </c>
      <c r="R19" s="119">
        <v>134073</v>
      </c>
      <c r="S19" s="120">
        <v>133658.20000000001</v>
      </c>
      <c r="T19" s="120">
        <v>133243.4</v>
      </c>
      <c r="U19" s="120">
        <v>132828.6</v>
      </c>
      <c r="V19" s="120">
        <v>132413.79999999999</v>
      </c>
      <c r="W19" s="119">
        <v>131999</v>
      </c>
      <c r="X19" s="120">
        <v>127876</v>
      </c>
      <c r="Y19" s="120">
        <v>123753</v>
      </c>
      <c r="Z19" s="120">
        <v>119630</v>
      </c>
      <c r="AA19" s="120">
        <v>115507</v>
      </c>
      <c r="AB19" s="119">
        <v>111384</v>
      </c>
      <c r="AC19" s="120">
        <v>101885</v>
      </c>
      <c r="AD19" s="120">
        <v>92386</v>
      </c>
      <c r="AE19" s="120">
        <v>82887</v>
      </c>
      <c r="AF19" s="120">
        <v>73388</v>
      </c>
      <c r="AG19" s="119">
        <v>63889</v>
      </c>
    </row>
    <row r="20" spans="1:33" x14ac:dyDescent="0.35">
      <c r="A20" s="116" t="s">
        <v>89</v>
      </c>
      <c r="B20" s="123">
        <v>2304</v>
      </c>
      <c r="C20" s="123">
        <v>2304</v>
      </c>
      <c r="D20" s="123">
        <v>2304</v>
      </c>
      <c r="E20" s="123">
        <v>2304</v>
      </c>
      <c r="F20" s="120">
        <v>2304</v>
      </c>
      <c r="G20" s="120">
        <v>2304</v>
      </c>
      <c r="H20" s="119">
        <v>2304</v>
      </c>
      <c r="I20" s="120">
        <v>2304</v>
      </c>
      <c r="J20" s="120">
        <v>2304</v>
      </c>
      <c r="K20" s="120">
        <v>2304</v>
      </c>
      <c r="L20" s="120">
        <v>2304</v>
      </c>
      <c r="M20" s="119">
        <v>2304</v>
      </c>
      <c r="N20" s="120">
        <v>2304</v>
      </c>
      <c r="O20" s="120">
        <v>2304</v>
      </c>
      <c r="P20" s="120">
        <v>2304</v>
      </c>
      <c r="Q20" s="120">
        <v>2304</v>
      </c>
      <c r="R20" s="119">
        <v>2304</v>
      </c>
      <c r="S20" s="120">
        <v>2304</v>
      </c>
      <c r="T20" s="120">
        <v>2304</v>
      </c>
      <c r="U20" s="120">
        <v>2304</v>
      </c>
      <c r="V20" s="120">
        <v>2304</v>
      </c>
      <c r="W20" s="119">
        <v>2304</v>
      </c>
      <c r="X20" s="120">
        <v>2304</v>
      </c>
      <c r="Y20" s="120">
        <v>2304</v>
      </c>
      <c r="Z20" s="120">
        <v>2304</v>
      </c>
      <c r="AA20" s="120">
        <v>2304</v>
      </c>
      <c r="AB20" s="119">
        <v>2304</v>
      </c>
      <c r="AC20" s="120">
        <v>2304</v>
      </c>
      <c r="AD20" s="120">
        <v>2304</v>
      </c>
      <c r="AE20" s="120">
        <v>2304</v>
      </c>
      <c r="AF20" s="120">
        <v>2304</v>
      </c>
      <c r="AG20" s="119">
        <v>2304</v>
      </c>
    </row>
    <row r="21" spans="1:33" x14ac:dyDescent="0.35">
      <c r="A21" s="116" t="s">
        <v>65</v>
      </c>
      <c r="B21" s="123">
        <v>162793.32956050898</v>
      </c>
      <c r="C21" s="123">
        <v>161261.50087622923</v>
      </c>
      <c r="D21" s="123">
        <v>159729.6721919495</v>
      </c>
      <c r="E21" s="123">
        <v>158958.2965218738</v>
      </c>
      <c r="F21" s="120">
        <v>146007.86434791586</v>
      </c>
      <c r="G21" s="120">
        <v>133057.43217395793</v>
      </c>
      <c r="H21" s="119">
        <v>120107</v>
      </c>
      <c r="I21" s="120">
        <v>120107</v>
      </c>
      <c r="J21" s="120">
        <v>120107</v>
      </c>
      <c r="K21" s="120">
        <v>120107</v>
      </c>
      <c r="L21" s="120">
        <v>120107</v>
      </c>
      <c r="M21" s="119">
        <v>120107</v>
      </c>
      <c r="N21" s="120">
        <v>119660</v>
      </c>
      <c r="O21" s="120">
        <v>119213</v>
      </c>
      <c r="P21" s="120">
        <v>118766</v>
      </c>
      <c r="Q21" s="120">
        <v>118319</v>
      </c>
      <c r="R21" s="119">
        <v>117872</v>
      </c>
      <c r="S21" s="120">
        <v>112475.8</v>
      </c>
      <c r="T21" s="120">
        <v>107079.6</v>
      </c>
      <c r="U21" s="120">
        <v>101683.4</v>
      </c>
      <c r="V21" s="120">
        <v>96287.2</v>
      </c>
      <c r="W21" s="119">
        <v>90891</v>
      </c>
      <c r="X21" s="120">
        <v>76199.8</v>
      </c>
      <c r="Y21" s="120">
        <v>61508.6</v>
      </c>
      <c r="Z21" s="120">
        <v>46817.399999999994</v>
      </c>
      <c r="AA21" s="120">
        <v>32126.199999999997</v>
      </c>
      <c r="AB21" s="119">
        <v>17435</v>
      </c>
      <c r="AC21" s="120">
        <v>14096.8</v>
      </c>
      <c r="AD21" s="120">
        <v>10758.6</v>
      </c>
      <c r="AE21" s="120">
        <v>7420.4000000000015</v>
      </c>
      <c r="AF21" s="120">
        <v>4082.2000000000007</v>
      </c>
      <c r="AG21" s="119">
        <v>744</v>
      </c>
    </row>
    <row r="22" spans="1:33" x14ac:dyDescent="0.35">
      <c r="A22" s="116" t="s">
        <v>66</v>
      </c>
      <c r="B22" s="123">
        <v>7572.6338369500836</v>
      </c>
      <c r="C22" s="123">
        <v>7501.3779829276637</v>
      </c>
      <c r="D22" s="123">
        <v>7430.1221289052428</v>
      </c>
      <c r="E22" s="123">
        <v>7394.2401580899441</v>
      </c>
      <c r="F22" s="120">
        <v>6791.8267720599624</v>
      </c>
      <c r="G22" s="120">
        <v>6189.4133860299817</v>
      </c>
      <c r="H22" s="119">
        <v>5587</v>
      </c>
      <c r="I22" s="120">
        <v>5587</v>
      </c>
      <c r="J22" s="120">
        <v>5587</v>
      </c>
      <c r="K22" s="120">
        <v>5587</v>
      </c>
      <c r="L22" s="120">
        <v>5587</v>
      </c>
      <c r="M22" s="119">
        <v>5587</v>
      </c>
      <c r="N22" s="120">
        <v>5358</v>
      </c>
      <c r="O22" s="120">
        <v>5129</v>
      </c>
      <c r="P22" s="120">
        <v>4900</v>
      </c>
      <c r="Q22" s="120">
        <v>4671</v>
      </c>
      <c r="R22" s="119">
        <v>4442</v>
      </c>
      <c r="S22" s="120">
        <v>4035.4</v>
      </c>
      <c r="T22" s="120">
        <v>3628.8</v>
      </c>
      <c r="U22" s="120">
        <v>3222.2</v>
      </c>
      <c r="V22" s="120">
        <v>2815.6</v>
      </c>
      <c r="W22" s="119">
        <v>2409</v>
      </c>
      <c r="X22" s="120">
        <v>2107.4</v>
      </c>
      <c r="Y22" s="120">
        <v>1805.8</v>
      </c>
      <c r="Z22" s="120">
        <v>1504.1999999999998</v>
      </c>
      <c r="AA22" s="120">
        <v>1202.5999999999999</v>
      </c>
      <c r="AB22" s="119">
        <v>901</v>
      </c>
      <c r="AC22" s="120">
        <v>720.8</v>
      </c>
      <c r="AD22" s="120">
        <v>540.6</v>
      </c>
      <c r="AE22" s="120">
        <v>360.40000000000009</v>
      </c>
      <c r="AF22" s="120">
        <v>180.20000000000005</v>
      </c>
      <c r="AG22" s="119">
        <v>0</v>
      </c>
    </row>
    <row r="23" spans="1:33" x14ac:dyDescent="0.35">
      <c r="A23" s="125" t="s">
        <v>67</v>
      </c>
      <c r="B23" s="117">
        <v>13452.369935874276</v>
      </c>
      <c r="C23" s="117">
        <v>13325.787807509763</v>
      </c>
      <c r="D23" s="117">
        <v>13199.205679145252</v>
      </c>
      <c r="E23" s="117">
        <v>13135.463320036277</v>
      </c>
      <c r="F23" s="120">
        <v>12065.308880024184</v>
      </c>
      <c r="G23" s="120">
        <v>10995.154440012093</v>
      </c>
      <c r="H23" s="119">
        <v>9925</v>
      </c>
      <c r="I23" s="120">
        <v>9171.7999999999993</v>
      </c>
      <c r="J23" s="120">
        <v>8418.6</v>
      </c>
      <c r="K23" s="120">
        <v>7665.4</v>
      </c>
      <c r="L23" s="126">
        <v>6912.2</v>
      </c>
      <c r="M23" s="119">
        <v>6159</v>
      </c>
      <c r="N23" s="127">
        <v>5449.8</v>
      </c>
      <c r="O23" s="120">
        <v>4740.6000000000004</v>
      </c>
      <c r="P23" s="120">
        <v>4031.3999999999996</v>
      </c>
      <c r="Q23" s="120">
        <v>3322.2</v>
      </c>
      <c r="R23" s="119">
        <v>2613</v>
      </c>
      <c r="S23" s="120">
        <v>2090.4</v>
      </c>
      <c r="T23" s="120">
        <v>1567.8</v>
      </c>
      <c r="U23" s="120">
        <v>1045.1999999999998</v>
      </c>
      <c r="V23" s="120">
        <v>522.59999999999991</v>
      </c>
      <c r="W23" s="119">
        <v>0</v>
      </c>
      <c r="X23" s="120">
        <v>0</v>
      </c>
      <c r="Y23" s="120">
        <v>0</v>
      </c>
      <c r="Z23" s="120">
        <v>0</v>
      </c>
      <c r="AA23" s="120">
        <v>0</v>
      </c>
      <c r="AB23" s="119">
        <v>0</v>
      </c>
      <c r="AC23" s="120">
        <v>0</v>
      </c>
      <c r="AD23" s="120">
        <v>0</v>
      </c>
      <c r="AE23" s="120">
        <v>0</v>
      </c>
      <c r="AF23" s="120">
        <v>0</v>
      </c>
      <c r="AG23" s="119">
        <v>0</v>
      </c>
    </row>
    <row r="24" spans="1:33" x14ac:dyDescent="0.35">
      <c r="A24" s="125" t="s">
        <v>90</v>
      </c>
      <c r="B24" s="128">
        <v>40229.82</v>
      </c>
      <c r="C24" s="128">
        <v>46450.8</v>
      </c>
      <c r="D24" s="128">
        <v>55200.36</v>
      </c>
      <c r="E24" s="128">
        <v>67430.840000000011</v>
      </c>
      <c r="F24" s="129">
        <v>58851.560000000005</v>
      </c>
      <c r="G24" s="129">
        <v>50272.28</v>
      </c>
      <c r="H24" s="130">
        <v>41693</v>
      </c>
      <c r="I24" s="129">
        <v>41693</v>
      </c>
      <c r="J24" s="129">
        <v>41693</v>
      </c>
      <c r="K24" s="129">
        <v>41693</v>
      </c>
      <c r="L24" s="129">
        <v>41693</v>
      </c>
      <c r="M24" s="130">
        <v>41693</v>
      </c>
      <c r="N24" s="129">
        <v>41693</v>
      </c>
      <c r="O24" s="129">
        <v>41693</v>
      </c>
      <c r="P24" s="129">
        <v>41693</v>
      </c>
      <c r="Q24" s="129">
        <v>41693</v>
      </c>
      <c r="R24" s="130">
        <v>41693</v>
      </c>
      <c r="S24" s="129">
        <v>41672.6</v>
      </c>
      <c r="T24" s="129">
        <v>41652.199999999997</v>
      </c>
      <c r="U24" s="129">
        <v>41631.800000000003</v>
      </c>
      <c r="V24" s="129">
        <v>41611.4</v>
      </c>
      <c r="W24" s="130">
        <v>41591</v>
      </c>
      <c r="X24" s="129">
        <v>40866.6</v>
      </c>
      <c r="Y24" s="129">
        <v>40142.199999999997</v>
      </c>
      <c r="Z24" s="129">
        <v>39417.800000000003</v>
      </c>
      <c r="AA24" s="129">
        <v>38693.4</v>
      </c>
      <c r="AB24" s="130">
        <v>37969</v>
      </c>
      <c r="AC24" s="120">
        <v>34991.4</v>
      </c>
      <c r="AD24" s="120">
        <v>32013.8</v>
      </c>
      <c r="AE24" s="120">
        <v>29036.2</v>
      </c>
      <c r="AF24" s="120">
        <v>26058.6</v>
      </c>
      <c r="AG24" s="130">
        <v>23081</v>
      </c>
    </row>
    <row r="25" spans="1:33" x14ac:dyDescent="0.35">
      <c r="A25" s="125" t="s">
        <v>91</v>
      </c>
      <c r="B25" s="128">
        <v>78093.180000000008</v>
      </c>
      <c r="C25" s="128">
        <v>90169.2</v>
      </c>
      <c r="D25" s="128">
        <v>107153.64</v>
      </c>
      <c r="E25" s="128">
        <v>130895.16</v>
      </c>
      <c r="F25" s="129">
        <v>118056.77333333333</v>
      </c>
      <c r="G25" s="129">
        <v>105218.38666666667</v>
      </c>
      <c r="H25" s="130">
        <v>92380</v>
      </c>
      <c r="I25" s="129">
        <v>92380</v>
      </c>
      <c r="J25" s="129">
        <v>92380</v>
      </c>
      <c r="K25" s="129">
        <v>92380</v>
      </c>
      <c r="L25" s="129">
        <v>92380</v>
      </c>
      <c r="M25" s="130">
        <v>92380</v>
      </c>
      <c r="N25" s="129">
        <v>92380</v>
      </c>
      <c r="O25" s="129">
        <v>92380</v>
      </c>
      <c r="P25" s="129">
        <v>92380</v>
      </c>
      <c r="Q25" s="129">
        <v>92380</v>
      </c>
      <c r="R25" s="130">
        <v>92380</v>
      </c>
      <c r="S25" s="129">
        <v>91985.600000000006</v>
      </c>
      <c r="T25" s="129">
        <v>91591.2</v>
      </c>
      <c r="U25" s="129">
        <v>91196.800000000003</v>
      </c>
      <c r="V25" s="129">
        <v>90802.4</v>
      </c>
      <c r="W25" s="130">
        <v>90408</v>
      </c>
      <c r="X25" s="129">
        <v>87009.4</v>
      </c>
      <c r="Y25" s="129">
        <v>83610.8</v>
      </c>
      <c r="Z25" s="129">
        <v>80212.2</v>
      </c>
      <c r="AA25" s="129">
        <v>76813.600000000006</v>
      </c>
      <c r="AB25" s="130">
        <v>73415</v>
      </c>
      <c r="AC25" s="120">
        <v>66893.600000000006</v>
      </c>
      <c r="AD25" s="120">
        <v>60372.2</v>
      </c>
      <c r="AE25" s="120">
        <v>53850.8</v>
      </c>
      <c r="AF25" s="120">
        <v>47329.4</v>
      </c>
      <c r="AG25" s="130">
        <v>40808</v>
      </c>
    </row>
    <row r="27" spans="1:33" x14ac:dyDescent="0.35">
      <c r="A27" s="53" t="s">
        <v>92</v>
      </c>
      <c r="B27" s="13"/>
      <c r="C27" s="13"/>
    </row>
    <row r="28" spans="1:33" x14ac:dyDescent="0.35">
      <c r="A28" s="37" t="s">
        <v>3</v>
      </c>
      <c r="B28" s="13"/>
      <c r="C28" s="13"/>
    </row>
    <row r="29" spans="1:33" x14ac:dyDescent="0.35">
      <c r="A29" s="36" t="s">
        <v>93</v>
      </c>
      <c r="B29" s="13"/>
      <c r="C29" s="13"/>
    </row>
    <row r="30" spans="1:33" x14ac:dyDescent="0.35">
      <c r="A30" s="87" t="s">
        <v>94</v>
      </c>
      <c r="B30" s="13"/>
      <c r="C30" s="13"/>
    </row>
    <row r="31" spans="1:33" x14ac:dyDescent="0.35">
      <c r="A31" s="13"/>
      <c r="B31" s="13"/>
      <c r="C31" s="13"/>
    </row>
    <row r="33" spans="1:3" x14ac:dyDescent="0.35">
      <c r="A33" s="13"/>
      <c r="B33" s="13"/>
      <c r="C33" s="13"/>
    </row>
    <row r="34" spans="1:3" x14ac:dyDescent="0.35">
      <c r="A34" s="13"/>
      <c r="B34" s="13"/>
      <c r="C34" s="13"/>
    </row>
    <row r="35" spans="1:3" x14ac:dyDescent="0.35">
      <c r="A35" s="13"/>
      <c r="B35" s="13"/>
      <c r="C35" s="13"/>
    </row>
    <row r="37" spans="1:3" x14ac:dyDescent="0.35">
      <c r="A37" s="13"/>
      <c r="B37" s="13"/>
      <c r="C3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B11E-9805-49C2-ADD1-F997B30F1EA3}">
  <sheetPr>
    <tabColor theme="5" tint="0.79998168889431442"/>
  </sheetPr>
  <dimension ref="A2:AF25"/>
  <sheetViews>
    <sheetView zoomScale="70" zoomScaleNormal="70" workbookViewId="0">
      <selection activeCell="E5" sqref="E5"/>
    </sheetView>
  </sheetViews>
  <sheetFormatPr defaultColWidth="11.453125" defaultRowHeight="14.5" x14ac:dyDescent="0.35"/>
  <cols>
    <col min="1" max="2" width="30.54296875" customWidth="1"/>
    <col min="3" max="7" width="11.81640625" bestFit="1" customWidth="1"/>
    <col min="8" max="12" width="11.1796875" bestFit="1" customWidth="1"/>
    <col min="13" max="32" width="11.453125" bestFit="1" customWidth="1"/>
  </cols>
  <sheetData>
    <row r="2" spans="1:32" x14ac:dyDescent="0.35">
      <c r="A2" s="3" t="s">
        <v>95</v>
      </c>
      <c r="B2" s="3">
        <v>2020</v>
      </c>
      <c r="C2" s="9">
        <v>2021</v>
      </c>
      <c r="D2" s="10">
        <v>2022</v>
      </c>
      <c r="E2" s="10">
        <v>2023</v>
      </c>
      <c r="F2" s="3">
        <v>2024</v>
      </c>
      <c r="G2" s="3">
        <v>2025</v>
      </c>
      <c r="H2" s="3">
        <v>2026</v>
      </c>
      <c r="I2" s="3">
        <v>2027</v>
      </c>
      <c r="J2" s="3">
        <v>2028</v>
      </c>
      <c r="K2" s="3">
        <v>2029</v>
      </c>
      <c r="L2" s="3">
        <v>2030</v>
      </c>
      <c r="M2" s="3">
        <v>2031</v>
      </c>
      <c r="N2" s="3">
        <v>2032</v>
      </c>
      <c r="O2" s="3">
        <v>2033</v>
      </c>
      <c r="P2" s="3">
        <v>2034</v>
      </c>
      <c r="Q2" s="3">
        <v>2035</v>
      </c>
      <c r="R2" s="3">
        <v>2036</v>
      </c>
      <c r="S2" s="3">
        <v>2037</v>
      </c>
      <c r="T2" s="3">
        <v>2038</v>
      </c>
      <c r="U2" s="3">
        <v>2039</v>
      </c>
      <c r="V2" s="3">
        <v>2040</v>
      </c>
      <c r="W2" s="3">
        <v>2041</v>
      </c>
      <c r="X2" s="3">
        <v>2042</v>
      </c>
      <c r="Y2" s="3">
        <v>2043</v>
      </c>
      <c r="Z2" s="3">
        <v>2044</v>
      </c>
      <c r="AA2" s="3">
        <v>2045</v>
      </c>
      <c r="AB2" s="3">
        <v>2046</v>
      </c>
      <c r="AC2" s="3">
        <v>2047</v>
      </c>
      <c r="AD2" s="3">
        <v>2048</v>
      </c>
      <c r="AE2" s="3">
        <v>2049</v>
      </c>
      <c r="AF2" s="3">
        <v>2050</v>
      </c>
    </row>
    <row r="3" spans="1:32" x14ac:dyDescent="0.35">
      <c r="A3" s="1" t="s">
        <v>27</v>
      </c>
      <c r="B3" s="11">
        <f>'Residual old capacities'!B3-'Residual old capacities'!C3</f>
        <v>1434</v>
      </c>
      <c r="C3" s="11">
        <f>'Residual old capacities'!C3-'Residual old capacities'!D3</f>
        <v>1434</v>
      </c>
      <c r="D3" s="11">
        <f>'Residual old capacities'!D3-'Residual old capacities'!E3</f>
        <v>12450</v>
      </c>
      <c r="E3" s="11">
        <f>'Residual old capacities'!E3-'Residual old capacities'!F3</f>
        <v>2833.6666666666642</v>
      </c>
      <c r="F3" s="11">
        <f>'Residual old capacities'!F3-'Residual old capacities'!G3</f>
        <v>2833.6666666666715</v>
      </c>
      <c r="G3" s="11">
        <f>'Residual old capacities'!G3-'Residual old capacities'!H3</f>
        <v>2833.6666666666642</v>
      </c>
      <c r="H3" s="11">
        <f>'Residual old capacities'!H3-'Residual old capacities'!I3</f>
        <v>4487</v>
      </c>
      <c r="I3" s="11">
        <f>'Residual old capacities'!I3-'Residual old capacities'!J3</f>
        <v>4487</v>
      </c>
      <c r="J3" s="11">
        <f>'Residual old capacities'!J3-'Residual old capacities'!K3</f>
        <v>4487</v>
      </c>
      <c r="K3" s="11">
        <f>'Residual old capacities'!K3-'Residual old capacities'!L3</f>
        <v>4487</v>
      </c>
      <c r="L3" s="11">
        <f>'Residual old capacities'!L3-'Residual old capacities'!M3</f>
        <v>4487</v>
      </c>
      <c r="M3" s="11">
        <f>'Residual old capacities'!M3-'Residual old capacities'!N3</f>
        <v>5028.5999999999985</v>
      </c>
      <c r="N3" s="11">
        <f>'Residual old capacities'!N3-'Residual old capacities'!O3</f>
        <v>5028.6000000000022</v>
      </c>
      <c r="O3" s="11">
        <f>'Residual old capacities'!O3-'Residual old capacities'!P3</f>
        <v>5028.6000000000022</v>
      </c>
      <c r="P3" s="11">
        <f>'Residual old capacities'!P3-'Residual old capacities'!Q3</f>
        <v>5028.5999999999985</v>
      </c>
      <c r="Q3" s="11">
        <f>'Residual old capacities'!Q3-'Residual old capacities'!R3</f>
        <v>5028.5999999999985</v>
      </c>
      <c r="R3" s="11">
        <f>'Residual old capacities'!R3-'Residual old capacities'!S3</f>
        <v>1271.3999999999996</v>
      </c>
      <c r="S3" s="11">
        <f>'Residual old capacities'!S3-'Residual old capacities'!T3</f>
        <v>1271.4000000000005</v>
      </c>
      <c r="T3" s="11">
        <f>'Residual old capacities'!T3-'Residual old capacities'!U3</f>
        <v>1271.4000000000001</v>
      </c>
      <c r="U3" s="11">
        <f>'Residual old capacities'!U3-'Residual old capacities'!V3</f>
        <v>1271.4000000000001</v>
      </c>
      <c r="V3" s="11">
        <f>'Residual old capacities'!V3-'Residual old capacities'!W3</f>
        <v>1271.3999999999996</v>
      </c>
      <c r="W3" s="11">
        <f>'Residual old capacities'!W3-'Residual old capacities'!X3</f>
        <v>0</v>
      </c>
      <c r="X3" s="11">
        <f>'Residual old capacities'!X3-'Residual old capacities'!Y3</f>
        <v>0</v>
      </c>
      <c r="Y3" s="11">
        <f>'Residual old capacities'!Y3-'Residual old capacities'!Z3</f>
        <v>0</v>
      </c>
      <c r="Z3" s="11">
        <f>'Residual old capacities'!Z3-'Residual old capacities'!AA3</f>
        <v>0</v>
      </c>
      <c r="AA3" s="11">
        <f>'Residual old capacities'!AA3-'Residual old capacities'!AB3</f>
        <v>0</v>
      </c>
      <c r="AB3" s="11">
        <f>'Residual old capacities'!AB3-'Residual old capacities'!AC3</f>
        <v>0</v>
      </c>
      <c r="AC3" s="11">
        <f>'Residual old capacities'!AC3-'Residual old capacities'!AD3</f>
        <v>0</v>
      </c>
      <c r="AD3" s="11">
        <f>'Residual old capacities'!AD3-'Residual old capacities'!AE3</f>
        <v>0</v>
      </c>
      <c r="AE3" s="11">
        <f>'Residual old capacities'!AE3-'Residual old capacities'!AF3</f>
        <v>0</v>
      </c>
      <c r="AF3" s="11">
        <f>'Residual old capacities'!AF3-'Residual old capacities'!AG3</f>
        <v>0</v>
      </c>
    </row>
    <row r="4" spans="1:32" x14ac:dyDescent="0.35">
      <c r="A4" s="1" t="s">
        <v>96</v>
      </c>
      <c r="B4" s="12">
        <f>'Residual old capacities'!B17-'Residual old capacities'!C17</f>
        <v>1583</v>
      </c>
      <c r="C4" s="12">
        <f>'Residual old capacities'!C17-'Residual old capacities'!D17</f>
        <v>1583</v>
      </c>
      <c r="D4" s="12">
        <f>'Residual old capacities'!D17-'Residual old capacities'!E17</f>
        <v>1455.6999999999971</v>
      </c>
      <c r="E4" s="12">
        <f>'Residual old capacities'!E17-'Residual old capacities'!F17</f>
        <v>485.23333333333721</v>
      </c>
      <c r="F4" s="12">
        <f>'Residual old capacities'!F17-'Residual old capacities'!G17</f>
        <v>485.23333333332266</v>
      </c>
      <c r="G4" s="12">
        <f>'Residual old capacities'!G17-'Residual old capacities'!H17</f>
        <v>485.23333333333721</v>
      </c>
      <c r="H4" s="12">
        <f>'Residual old capacities'!H17-'Residual old capacities'!I17</f>
        <v>0</v>
      </c>
      <c r="I4" s="12">
        <f>'Residual old capacities'!I17-'Residual old capacities'!J17</f>
        <v>0</v>
      </c>
      <c r="J4" s="12">
        <f>'Residual old capacities'!J17-'Residual old capacities'!K17</f>
        <v>0</v>
      </c>
      <c r="K4" s="12">
        <f>'Residual old capacities'!K17-'Residual old capacities'!L17</f>
        <v>0</v>
      </c>
      <c r="L4" s="12">
        <f>'Residual old capacities'!L17-'Residual old capacities'!M17</f>
        <v>0</v>
      </c>
      <c r="M4" s="12">
        <f>'Residual old capacities'!M17-'Residual old capacities'!N17</f>
        <v>0</v>
      </c>
      <c r="N4" s="12">
        <f>'Residual old capacities'!N17-'Residual old capacities'!O17</f>
        <v>0</v>
      </c>
      <c r="O4" s="12">
        <f>'Residual old capacities'!O17-'Residual old capacities'!P17</f>
        <v>0</v>
      </c>
      <c r="P4" s="12">
        <f>'Residual old capacities'!P17-'Residual old capacities'!Q17</f>
        <v>0</v>
      </c>
      <c r="Q4" s="12">
        <f>'Residual old capacities'!Q17-'Residual old capacities'!R17</f>
        <v>0</v>
      </c>
      <c r="R4" s="12">
        <f>'Residual old capacities'!R17-'Residual old capacities'!S17</f>
        <v>108</v>
      </c>
      <c r="S4" s="12">
        <f>'Residual old capacities'!S17-'Residual old capacities'!T17</f>
        <v>108</v>
      </c>
      <c r="T4" s="12">
        <f>'Residual old capacities'!T17-'Residual old capacities'!U17</f>
        <v>108</v>
      </c>
      <c r="U4" s="12">
        <f>'Residual old capacities'!U17-'Residual old capacities'!V17</f>
        <v>108</v>
      </c>
      <c r="V4" s="12">
        <f>'Residual old capacities'!V17-'Residual old capacities'!W17</f>
        <v>-3192</v>
      </c>
      <c r="W4" s="12">
        <f>'Residual old capacities'!W17-'Residual old capacities'!X17</f>
        <v>9229.5800000000017</v>
      </c>
      <c r="X4" s="12">
        <f>'Residual old capacities'!X17-'Residual old capacities'!Y17</f>
        <v>5929.5800000000017</v>
      </c>
      <c r="Y4" s="12">
        <f>'Residual old capacities'!Y17-'Residual old capacities'!Z17</f>
        <v>5929.5800000000017</v>
      </c>
      <c r="Z4" s="12">
        <f>'Residual old capacities'!Z17-'Residual old capacities'!AA17</f>
        <v>5929.5800000000017</v>
      </c>
      <c r="AA4" s="12">
        <f>'Residual old capacities'!AA17-'Residual old capacities'!AB17</f>
        <v>-670.41999999999825</v>
      </c>
      <c r="AB4" s="12">
        <f>'Residual old capacities'!AB17-'Residual old capacities'!AC17</f>
        <v>12841.940000000002</v>
      </c>
      <c r="AC4" s="12">
        <f>'Residual old capacities'!AC17-'Residual old capacities'!AD17</f>
        <v>6241.9399999999951</v>
      </c>
      <c r="AD4" s="12">
        <f>'Residual old capacities'!AD17-'Residual old capacities'!AE17</f>
        <v>6241.9400000000023</v>
      </c>
      <c r="AE4" s="12">
        <f>'Residual old capacities'!AE17-'Residual old capacities'!AF17</f>
        <v>6241.9399999999951</v>
      </c>
      <c r="AF4" s="12">
        <f>'Residual old capacities'!AF17-'Residual old capacities'!AG17</f>
        <v>-3658.0599999999977</v>
      </c>
    </row>
    <row r="5" spans="1:32" x14ac:dyDescent="0.35">
      <c r="A5" s="1" t="s">
        <v>30</v>
      </c>
      <c r="B5" s="11">
        <f>'Residual old capacities'!B14-'Residual old capacities'!C14</f>
        <v>1107.333333333343</v>
      </c>
      <c r="C5" s="11">
        <f>'Residual old capacities'!C14-'Residual old capacities'!D14</f>
        <v>1107.3333333333285</v>
      </c>
      <c r="D5" s="11">
        <f>'Residual old capacities'!D14-'Residual old capacities'!E14</f>
        <v>-2653</v>
      </c>
      <c r="E5" s="11">
        <f>'Residual old capacities'!E14-'Residual old capacities'!F14</f>
        <v>-9501.7092557230353</v>
      </c>
      <c r="F5" s="11">
        <f>'Residual old capacities'!F14-'Residual old capacities'!G14</f>
        <v>-9501.7092557230208</v>
      </c>
      <c r="G5" s="11">
        <f>'Residual old capacities'!G14-'Residual old capacities'!H14</f>
        <v>-9501.7092557230353</v>
      </c>
      <c r="H5" s="11">
        <f>'Residual old capacities'!H14-'Residual old capacities'!I14</f>
        <v>-156.76383999999962</v>
      </c>
      <c r="I5" s="11">
        <f>'Residual old capacities'!I14-'Residual old capacities'!J14</f>
        <v>-156.76383999999962</v>
      </c>
      <c r="J5" s="11">
        <f>'Residual old capacities'!J14-'Residual old capacities'!K14</f>
        <v>-156.76383999999962</v>
      </c>
      <c r="K5" s="11">
        <f>'Residual old capacities'!K14-'Residual old capacities'!L14</f>
        <v>-156.76383999997051</v>
      </c>
      <c r="L5" s="11">
        <f>'Residual old capacities'!L14-'Residual old capacities'!M14</f>
        <v>-156.76384000002872</v>
      </c>
      <c r="M5" s="11">
        <f>'Residual old capacities'!M14-'Residual old capacities'!N14</f>
        <v>-40</v>
      </c>
      <c r="N5" s="11">
        <f>'Residual old capacities'!N14-'Residual old capacities'!O14</f>
        <v>-40</v>
      </c>
      <c r="O5" s="11">
        <f>'Residual old capacities'!O14-'Residual old capacities'!P14</f>
        <v>-40</v>
      </c>
      <c r="P5" s="11">
        <f>'Residual old capacities'!P14-'Residual old capacities'!Q14</f>
        <v>-40</v>
      </c>
      <c r="Q5" s="11">
        <f>'Residual old capacities'!Q14-'Residual old capacities'!R14</f>
        <v>-40</v>
      </c>
      <c r="R5" s="11">
        <f>'Residual old capacities'!R14-'Residual old capacities'!S14</f>
        <v>-40</v>
      </c>
      <c r="S5" s="11">
        <f>'Residual old capacities'!S14-'Residual old capacities'!T14</f>
        <v>-40</v>
      </c>
      <c r="T5" s="11">
        <f>'Residual old capacities'!T14-'Residual old capacities'!U14</f>
        <v>-40</v>
      </c>
      <c r="U5" s="11">
        <f>'Residual old capacities'!U14-'Residual old capacities'!V14</f>
        <v>-40</v>
      </c>
      <c r="V5" s="11">
        <f>'Residual old capacities'!V14-'Residual old capacities'!W14</f>
        <v>-40</v>
      </c>
      <c r="W5" s="11">
        <f>'Residual old capacities'!W14-'Residual old capacities'!X14</f>
        <v>-40</v>
      </c>
      <c r="X5" s="11">
        <f>'Residual old capacities'!X14-'Residual old capacities'!Y14</f>
        <v>-40</v>
      </c>
      <c r="Y5" s="11">
        <f>'Residual old capacities'!Y14-'Residual old capacities'!Z14</f>
        <v>-40</v>
      </c>
      <c r="Z5" s="11">
        <f>'Residual old capacities'!Z14-'Residual old capacities'!AA14</f>
        <v>-40</v>
      </c>
      <c r="AA5" s="11">
        <f>'Residual old capacities'!AA14-'Residual old capacities'!AB14</f>
        <v>-40</v>
      </c>
      <c r="AB5" s="11">
        <f>'Residual old capacities'!AB14-'Residual old capacities'!AC14</f>
        <v>-40</v>
      </c>
      <c r="AC5" s="11">
        <f>'Residual old capacities'!AC14-'Residual old capacities'!AD14</f>
        <v>-40</v>
      </c>
      <c r="AD5" s="11">
        <f>'Residual old capacities'!AD14-'Residual old capacities'!AE14</f>
        <v>-40</v>
      </c>
      <c r="AE5" s="11">
        <f>'Residual old capacities'!AE14-'Residual old capacities'!AF14</f>
        <v>-40</v>
      </c>
      <c r="AF5" s="11">
        <f>'Residual old capacities'!AF14-'Residual old capacities'!AG14</f>
        <v>-40</v>
      </c>
    </row>
    <row r="6" spans="1:32" x14ac:dyDescent="0.35">
      <c r="A6" s="2" t="s">
        <v>31</v>
      </c>
      <c r="B6" s="11">
        <f>'Residual old capacities'!B12-'Residual old capacities'!C12</f>
        <v>-7464</v>
      </c>
      <c r="C6" s="11">
        <f>'Residual old capacities'!C12-'Residual old capacities'!D12</f>
        <v>-10643</v>
      </c>
      <c r="D6" s="11">
        <f>'Residual old capacities'!D12-'Residual old capacities'!E12</f>
        <v>-14122</v>
      </c>
      <c r="E6" s="11">
        <f>'Residual old capacities'!E12-'Residual old capacities'!F12</f>
        <v>8161</v>
      </c>
      <c r="F6" s="11">
        <f>'Residual old capacities'!F12-'Residual old capacities'!G12</f>
        <v>8161</v>
      </c>
      <c r="G6" s="11">
        <f>'Residual old capacities'!G12-'Residual old capacities'!H12</f>
        <v>8161</v>
      </c>
      <c r="H6" s="11">
        <f>'Residual old capacities'!H12-'Residual old capacities'!I12</f>
        <v>0</v>
      </c>
      <c r="I6" s="11">
        <f>'Residual old capacities'!I12-'Residual old capacities'!J12</f>
        <v>0</v>
      </c>
      <c r="J6" s="11">
        <f>'Residual old capacities'!J12-'Residual old capacities'!K12</f>
        <v>0</v>
      </c>
      <c r="K6" s="11">
        <f>'Residual old capacities'!K12-'Residual old capacities'!L12</f>
        <v>0</v>
      </c>
      <c r="L6" s="11">
        <f>'Residual old capacities'!L12-'Residual old capacities'!M12</f>
        <v>0</v>
      </c>
      <c r="M6" s="11">
        <f>'Residual old capacities'!M12-'Residual old capacities'!N12</f>
        <v>5239.3999999999942</v>
      </c>
      <c r="N6" s="11">
        <f>'Residual old capacities'!N12-'Residual old capacities'!O12</f>
        <v>5239.3999999999942</v>
      </c>
      <c r="O6" s="11">
        <f>'Residual old capacities'!O12-'Residual old capacities'!P12</f>
        <v>5239.4000000000233</v>
      </c>
      <c r="P6" s="11">
        <f>'Residual old capacities'!P12-'Residual old capacities'!Q12</f>
        <v>5239.3999999999942</v>
      </c>
      <c r="Q6" s="11">
        <f>'Residual old capacities'!Q12-'Residual old capacities'!R12</f>
        <v>5239.3999999999942</v>
      </c>
      <c r="R6" s="11">
        <f>'Residual old capacities'!R12-'Residual old capacities'!S12</f>
        <v>5856.6000000000058</v>
      </c>
      <c r="S6" s="11">
        <f>'Residual old capacities'!S12-'Residual old capacities'!T12</f>
        <v>5856.5999999999913</v>
      </c>
      <c r="T6" s="11">
        <f>'Residual old capacities'!T12-'Residual old capacities'!U12</f>
        <v>5856.6000000000058</v>
      </c>
      <c r="U6" s="11">
        <f>'Residual old capacities'!U12-'Residual old capacities'!V12</f>
        <v>5856.5999999999913</v>
      </c>
      <c r="V6" s="11">
        <f>'Residual old capacities'!V12-'Residual old capacities'!W12</f>
        <v>5856.6000000000058</v>
      </c>
      <c r="W6" s="11">
        <f>'Residual old capacities'!W12-'Residual old capacities'!X12</f>
        <v>8770</v>
      </c>
      <c r="X6" s="11">
        <f>'Residual old capacities'!X12-'Residual old capacities'!Y12</f>
        <v>8770</v>
      </c>
      <c r="Y6" s="11">
        <f>'Residual old capacities'!Y12-'Residual old capacities'!Z12</f>
        <v>8770</v>
      </c>
      <c r="Z6" s="11">
        <f>'Residual old capacities'!Z12-'Residual old capacities'!AA12</f>
        <v>8770</v>
      </c>
      <c r="AA6" s="11">
        <f>'Residual old capacities'!AA12-'Residual old capacities'!AB12</f>
        <v>8770</v>
      </c>
      <c r="AB6" s="11">
        <f>'Residual old capacities'!AB12-'Residual old capacities'!AC12</f>
        <v>9539.5999999999985</v>
      </c>
      <c r="AC6" s="11">
        <f>'Residual old capacities'!AC12-'Residual old capacities'!AD12</f>
        <v>9539.5999999999985</v>
      </c>
      <c r="AD6" s="11">
        <f>'Residual old capacities'!AD12-'Residual old capacities'!AE12</f>
        <v>9539.6000000000058</v>
      </c>
      <c r="AE6" s="11">
        <f>'Residual old capacities'!AE12-'Residual old capacities'!AF12</f>
        <v>9539.5999999999985</v>
      </c>
      <c r="AF6" s="11">
        <f>'Residual old capacities'!AF12-'Residual old capacities'!AG12</f>
        <v>9539.5999999999985</v>
      </c>
    </row>
    <row r="7" spans="1:32" x14ac:dyDescent="0.35">
      <c r="A7" s="2" t="s">
        <v>97</v>
      </c>
      <c r="B7" s="11">
        <f>'Residual old capacities'!B19-'Residual old capacities'!C19</f>
        <v>-18297</v>
      </c>
      <c r="C7" s="11">
        <f>'Residual old capacities'!C19-'Residual old capacities'!D19</f>
        <v>-25734</v>
      </c>
      <c r="D7" s="11">
        <f>'Residual old capacities'!D19-'Residual old capacities'!E19</f>
        <v>-35972</v>
      </c>
      <c r="E7" s="11">
        <f>'Residual old capacities'!E19-'Residual old capacities'!F19</f>
        <v>21417.666666666657</v>
      </c>
      <c r="F7" s="11">
        <f>'Residual old capacities'!F19-'Residual old capacities'!G19</f>
        <v>21417.666666666686</v>
      </c>
      <c r="G7" s="11">
        <f>'Residual old capacities'!G19-'Residual old capacities'!H19</f>
        <v>21417.666666666657</v>
      </c>
      <c r="H7" s="11">
        <f>'Residual old capacities'!H19-'Residual old capacities'!I19</f>
        <v>0</v>
      </c>
      <c r="I7" s="11">
        <f>'Residual old capacities'!I19-'Residual old capacities'!J19</f>
        <v>0</v>
      </c>
      <c r="J7" s="11">
        <f>'Residual old capacities'!J19-'Residual old capacities'!K19</f>
        <v>0</v>
      </c>
      <c r="K7" s="11">
        <f>'Residual old capacities'!K19-'Residual old capacities'!L19</f>
        <v>0</v>
      </c>
      <c r="L7" s="11">
        <f>'Residual old capacities'!L19-'Residual old capacities'!M19</f>
        <v>0</v>
      </c>
      <c r="M7" s="11">
        <f>'Residual old capacities'!M19-'Residual old capacities'!N19</f>
        <v>0</v>
      </c>
      <c r="N7" s="11">
        <f>'Residual old capacities'!N19-'Residual old capacities'!O19</f>
        <v>0</v>
      </c>
      <c r="O7" s="11">
        <f>'Residual old capacities'!O19-'Residual old capacities'!P19</f>
        <v>0</v>
      </c>
      <c r="P7" s="11">
        <f>'Residual old capacities'!P19-'Residual old capacities'!Q19</f>
        <v>0</v>
      </c>
      <c r="Q7" s="11">
        <f>'Residual old capacities'!Q19-'Residual old capacities'!R19</f>
        <v>0</v>
      </c>
      <c r="R7" s="11">
        <f>'Residual old capacities'!R19-'Residual old capacities'!S19</f>
        <v>414.79999999998836</v>
      </c>
      <c r="S7" s="11">
        <f>'Residual old capacities'!S19-'Residual old capacities'!T19</f>
        <v>414.80000000001746</v>
      </c>
      <c r="T7" s="11">
        <f>'Residual old capacities'!T19-'Residual old capacities'!U19</f>
        <v>414.79999999998836</v>
      </c>
      <c r="U7" s="11">
        <f>'Residual old capacities'!U19-'Residual old capacities'!V19</f>
        <v>414.80000000001746</v>
      </c>
      <c r="V7" s="11">
        <f>'Residual old capacities'!V19-'Residual old capacities'!W19</f>
        <v>414.79999999998836</v>
      </c>
      <c r="W7" s="11">
        <f>'Residual old capacities'!W19-'Residual old capacities'!X19</f>
        <v>4123</v>
      </c>
      <c r="X7" s="11">
        <f>'Residual old capacities'!X19-'Residual old capacities'!Y19</f>
        <v>4123</v>
      </c>
      <c r="Y7" s="11">
        <f>'Residual old capacities'!Y19-'Residual old capacities'!Z19</f>
        <v>4123</v>
      </c>
      <c r="Z7" s="11">
        <f>'Residual old capacities'!Z19-'Residual old capacities'!AA19</f>
        <v>4123</v>
      </c>
      <c r="AA7" s="11">
        <f>'Residual old capacities'!AA19-'Residual old capacities'!AB19</f>
        <v>4123</v>
      </c>
      <c r="AB7" s="11">
        <f>'Residual old capacities'!AB19-'Residual old capacities'!AC19</f>
        <v>9499</v>
      </c>
      <c r="AC7" s="11">
        <f>'Residual old capacities'!AC19-'Residual old capacities'!AD19</f>
        <v>9499</v>
      </c>
      <c r="AD7" s="11">
        <f>'Residual old capacities'!AD19-'Residual old capacities'!AE19</f>
        <v>9499</v>
      </c>
      <c r="AE7" s="11">
        <f>'Residual old capacities'!AE19-'Residual old capacities'!AF19</f>
        <v>9499</v>
      </c>
      <c r="AF7" s="11">
        <f>'Residual old capacities'!AF19-'Residual old capacities'!AG19</f>
        <v>9499</v>
      </c>
    </row>
    <row r="8" spans="1:32" x14ac:dyDescent="0.35">
      <c r="A8" s="1" t="s">
        <v>34</v>
      </c>
      <c r="B8" s="12">
        <f>'Residual old capacities'!B20-'Residual old capacities'!C20</f>
        <v>0</v>
      </c>
      <c r="C8" s="12">
        <f>'Residual old capacities'!C20-'Residual old capacities'!D20</f>
        <v>0</v>
      </c>
      <c r="D8" s="12">
        <f>'Residual old capacities'!D20-'Residual old capacities'!E20</f>
        <v>0</v>
      </c>
      <c r="E8" s="12">
        <f>'Residual old capacities'!E20-'Residual old capacities'!F20</f>
        <v>0</v>
      </c>
      <c r="F8" s="12">
        <f>'Residual old capacities'!F20-'Residual old capacities'!G20</f>
        <v>0</v>
      </c>
      <c r="G8" s="12">
        <f>'Residual old capacities'!G20-'Residual old capacities'!H20</f>
        <v>0</v>
      </c>
      <c r="H8" s="12">
        <f>'Residual old capacities'!H20-'Residual old capacities'!I20</f>
        <v>0</v>
      </c>
      <c r="I8" s="12">
        <f>'Residual old capacities'!I20-'Residual old capacities'!J20</f>
        <v>0</v>
      </c>
      <c r="J8" s="12">
        <f>'Residual old capacities'!J20-'Residual old capacities'!K20</f>
        <v>0</v>
      </c>
      <c r="K8" s="12">
        <f>'Residual old capacities'!K20-'Residual old capacities'!L20</f>
        <v>0</v>
      </c>
      <c r="L8" s="12">
        <f>'Residual old capacities'!L20-'Residual old capacities'!M20</f>
        <v>0</v>
      </c>
      <c r="M8" s="12">
        <f>'Residual old capacities'!M20-'Residual old capacities'!N20</f>
        <v>0</v>
      </c>
      <c r="N8" s="12">
        <f>'Residual old capacities'!N20-'Residual old capacities'!O20</f>
        <v>0</v>
      </c>
      <c r="O8" s="12">
        <f>'Residual old capacities'!O20-'Residual old capacities'!P20</f>
        <v>0</v>
      </c>
      <c r="P8" s="12">
        <f>'Residual old capacities'!P20-'Residual old capacities'!Q20</f>
        <v>0</v>
      </c>
      <c r="Q8" s="12">
        <f>'Residual old capacities'!Q20-'Residual old capacities'!R20</f>
        <v>0</v>
      </c>
      <c r="R8" s="12">
        <f>'Residual old capacities'!R20-'Residual old capacities'!S20</f>
        <v>0</v>
      </c>
      <c r="S8" s="12">
        <f>'Residual old capacities'!S20-'Residual old capacities'!T20</f>
        <v>0</v>
      </c>
      <c r="T8" s="12">
        <f>'Residual old capacities'!T20-'Residual old capacities'!U20</f>
        <v>0</v>
      </c>
      <c r="U8" s="12">
        <f>'Residual old capacities'!U20-'Residual old capacities'!V20</f>
        <v>0</v>
      </c>
      <c r="V8" s="12">
        <f>'Residual old capacities'!V20-'Residual old capacities'!W20</f>
        <v>0</v>
      </c>
      <c r="W8" s="12">
        <f>'Residual old capacities'!W20-'Residual old capacities'!X20</f>
        <v>0</v>
      </c>
      <c r="X8" s="12">
        <f>'Residual old capacities'!X20-'Residual old capacities'!Y20</f>
        <v>0</v>
      </c>
      <c r="Y8" s="12">
        <f>'Residual old capacities'!Y20-'Residual old capacities'!Z20</f>
        <v>0</v>
      </c>
      <c r="Z8" s="12">
        <f>'Residual old capacities'!Z20-'Residual old capacities'!AA20</f>
        <v>0</v>
      </c>
      <c r="AA8" s="12">
        <f>'Residual old capacities'!AA20-'Residual old capacities'!AB20</f>
        <v>0</v>
      </c>
      <c r="AB8" s="12">
        <f>'Residual old capacities'!AB20-'Residual old capacities'!AC20</f>
        <v>0</v>
      </c>
      <c r="AC8" s="12">
        <f>'Residual old capacities'!AC20-'Residual old capacities'!AD20</f>
        <v>0</v>
      </c>
      <c r="AD8" s="12">
        <f>'Residual old capacities'!AD20-'Residual old capacities'!AE20</f>
        <v>0</v>
      </c>
      <c r="AE8" s="12">
        <f>'Residual old capacities'!AE20-'Residual old capacities'!AF20</f>
        <v>0</v>
      </c>
      <c r="AF8" s="12">
        <f>'Residual old capacities'!AF20-'Residual old capacities'!AG20</f>
        <v>0</v>
      </c>
    </row>
    <row r="9" spans="1:32" x14ac:dyDescent="0.35">
      <c r="A9" s="1" t="s">
        <v>36</v>
      </c>
      <c r="B9" s="11">
        <f>'Residual old capacities'!B2-'Residual old capacities'!C2</f>
        <v>279</v>
      </c>
      <c r="C9" s="11">
        <f>'Residual old capacities'!C2-'Residual old capacities'!D2</f>
        <v>279</v>
      </c>
      <c r="D9" s="11">
        <f>'Residual old capacities'!D2-'Residual old capacities'!E2</f>
        <v>834</v>
      </c>
      <c r="E9" s="11">
        <f>'Residual old capacities'!E2-'Residual old capacities'!F2</f>
        <v>2483.5181000000011</v>
      </c>
      <c r="F9" s="11">
        <f>'Residual old capacities'!F2-'Residual old capacities'!G2</f>
        <v>2483.5180999999975</v>
      </c>
      <c r="G9" s="11">
        <f>'Residual old capacities'!G2-'Residual old capacities'!H2</f>
        <v>2483.5181000000011</v>
      </c>
      <c r="H9" s="11">
        <f>'Residual old capacities'!H2-'Residual old capacities'!I2</f>
        <v>0</v>
      </c>
      <c r="I9" s="11">
        <f>'Residual old capacities'!I2-'Residual old capacities'!J2</f>
        <v>0</v>
      </c>
      <c r="J9" s="11">
        <f>'Residual old capacities'!J2-'Residual old capacities'!K2</f>
        <v>0</v>
      </c>
      <c r="K9" s="11">
        <f>'Residual old capacities'!K2-'Residual old capacities'!L2</f>
        <v>0</v>
      </c>
      <c r="L9" s="11">
        <f>'Residual old capacities'!L2-'Residual old capacities'!M2</f>
        <v>0</v>
      </c>
      <c r="M9" s="11">
        <f>'Residual old capacities'!M2-'Residual old capacities'!N2</f>
        <v>0</v>
      </c>
      <c r="N9" s="11">
        <f>'Residual old capacities'!N2-'Residual old capacities'!O2</f>
        <v>0</v>
      </c>
      <c r="O9" s="11">
        <f>'Residual old capacities'!O2-'Residual old capacities'!P2</f>
        <v>0</v>
      </c>
      <c r="P9" s="11">
        <f>'Residual old capacities'!P2-'Residual old capacities'!Q2</f>
        <v>0</v>
      </c>
      <c r="Q9" s="11">
        <f>'Residual old capacities'!Q2-'Residual old capacities'!R2</f>
        <v>0</v>
      </c>
      <c r="R9" s="11">
        <f>'Residual old capacities'!R2-'Residual old capacities'!S2</f>
        <v>0</v>
      </c>
      <c r="S9" s="11">
        <f>'Residual old capacities'!S2-'Residual old capacities'!T2</f>
        <v>0</v>
      </c>
      <c r="T9" s="11">
        <f>'Residual old capacities'!T2-'Residual old capacities'!U2</f>
        <v>0</v>
      </c>
      <c r="U9" s="11">
        <f>'Residual old capacities'!U2-'Residual old capacities'!V2</f>
        <v>0</v>
      </c>
      <c r="V9" s="11">
        <f>'Residual old capacities'!V2-'Residual old capacities'!W2</f>
        <v>0</v>
      </c>
      <c r="W9" s="11">
        <f>'Residual old capacities'!W2-'Residual old capacities'!X2</f>
        <v>0</v>
      </c>
      <c r="X9" s="11">
        <f>'Residual old capacities'!X2-'Residual old capacities'!Y2</f>
        <v>0</v>
      </c>
      <c r="Y9" s="11">
        <f>'Residual old capacities'!Y2-'Residual old capacities'!Z2</f>
        <v>0</v>
      </c>
      <c r="Z9" s="11">
        <f>'Residual old capacities'!Z2-'Residual old capacities'!AA2</f>
        <v>0</v>
      </c>
      <c r="AA9" s="11">
        <f>'Residual old capacities'!AA2-'Residual old capacities'!AB2</f>
        <v>0</v>
      </c>
      <c r="AB9" s="11">
        <f>'Residual old capacities'!AB2-'Residual old capacities'!AC2</f>
        <v>0</v>
      </c>
      <c r="AC9" s="11">
        <f>'Residual old capacities'!AC2-'Residual old capacities'!AD2</f>
        <v>0</v>
      </c>
      <c r="AD9" s="11">
        <f>'Residual old capacities'!AD2-'Residual old capacities'!AE2</f>
        <v>0</v>
      </c>
      <c r="AE9" s="11">
        <f>'Residual old capacities'!AE2-'Residual old capacities'!AF2</f>
        <v>0</v>
      </c>
      <c r="AF9" s="11">
        <f>'Residual old capacities'!AF2-'Residual old capacities'!AG2</f>
        <v>0</v>
      </c>
    </row>
    <row r="10" spans="1:32" x14ac:dyDescent="0.35">
      <c r="A10" s="1" t="s">
        <v>37</v>
      </c>
      <c r="B10" s="12">
        <f>'Residual old capacities'!B15-'Residual old capacities'!C15</f>
        <v>20.333333333333258</v>
      </c>
      <c r="C10" s="12">
        <f>'Residual old capacities'!C15-'Residual old capacities'!D15</f>
        <v>20.333333333333371</v>
      </c>
      <c r="D10" s="12">
        <f>'Residual old capacities'!D15-'Residual old capacities'!E15</f>
        <v>3</v>
      </c>
      <c r="E10" s="12">
        <f>'Residual old capacities'!E15-'Residual old capacities'!F15</f>
        <v>0</v>
      </c>
      <c r="F10" s="12">
        <f>'Residual old capacities'!F15-'Residual old capacities'!G15</f>
        <v>0</v>
      </c>
      <c r="G10" s="12">
        <f>'Residual old capacities'!G15-'Residual old capacities'!H15</f>
        <v>0</v>
      </c>
      <c r="H10" s="12">
        <f>'Residual old capacities'!H15-'Residual old capacities'!I15</f>
        <v>0</v>
      </c>
      <c r="I10" s="12">
        <f>'Residual old capacities'!I15-'Residual old capacities'!J15</f>
        <v>0</v>
      </c>
      <c r="J10" s="12">
        <f>'Residual old capacities'!J15-'Residual old capacities'!K15</f>
        <v>0</v>
      </c>
      <c r="K10" s="12">
        <f>'Residual old capacities'!K15-'Residual old capacities'!L15</f>
        <v>0</v>
      </c>
      <c r="L10" s="12">
        <f>'Residual old capacities'!L15-'Residual old capacities'!M15</f>
        <v>0</v>
      </c>
      <c r="M10" s="12">
        <f>'Residual old capacities'!M15-'Residual old capacities'!N15</f>
        <v>0</v>
      </c>
      <c r="N10" s="12">
        <f>'Residual old capacities'!N15-'Residual old capacities'!O15</f>
        <v>0</v>
      </c>
      <c r="O10" s="12">
        <f>'Residual old capacities'!O15-'Residual old capacities'!P15</f>
        <v>0</v>
      </c>
      <c r="P10" s="12">
        <f>'Residual old capacities'!P15-'Residual old capacities'!Q15</f>
        <v>0</v>
      </c>
      <c r="Q10" s="12">
        <f>'Residual old capacities'!Q15-'Residual old capacities'!R15</f>
        <v>0</v>
      </c>
      <c r="R10" s="12">
        <f>'Residual old capacities'!R15-'Residual old capacities'!S15</f>
        <v>0</v>
      </c>
      <c r="S10" s="12">
        <f>'Residual old capacities'!S15-'Residual old capacities'!T15</f>
        <v>0</v>
      </c>
      <c r="T10" s="12">
        <f>'Residual old capacities'!T15-'Residual old capacities'!U15</f>
        <v>0</v>
      </c>
      <c r="U10" s="12">
        <f>'Residual old capacities'!U15-'Residual old capacities'!V15</f>
        <v>0</v>
      </c>
      <c r="V10" s="12">
        <f>'Residual old capacities'!V15-'Residual old capacities'!W15</f>
        <v>0</v>
      </c>
      <c r="W10" s="12">
        <f>'Residual old capacities'!W15-'Residual old capacities'!X15</f>
        <v>0</v>
      </c>
      <c r="X10" s="12">
        <f>'Residual old capacities'!X15-'Residual old capacities'!Y15</f>
        <v>0</v>
      </c>
      <c r="Y10" s="12">
        <f>'Residual old capacities'!Y15-'Residual old capacities'!Z15</f>
        <v>0</v>
      </c>
      <c r="Z10" s="12">
        <f>'Residual old capacities'!Z15-'Residual old capacities'!AA15</f>
        <v>0</v>
      </c>
      <c r="AA10" s="12">
        <f>'Residual old capacities'!AA15-'Residual old capacities'!AB15</f>
        <v>0</v>
      </c>
      <c r="AB10" s="12">
        <f>'Residual old capacities'!AB15-'Residual old capacities'!AC15</f>
        <v>0</v>
      </c>
      <c r="AC10" s="12">
        <f>'Residual old capacities'!AC15-'Residual old capacities'!AD15</f>
        <v>0</v>
      </c>
      <c r="AD10" s="12">
        <f>'Residual old capacities'!AD15-'Residual old capacities'!AE15</f>
        <v>0</v>
      </c>
      <c r="AE10" s="12">
        <f>'Residual old capacities'!AE15-'Residual old capacities'!AF15</f>
        <v>0</v>
      </c>
      <c r="AF10" s="12">
        <f>'Residual old capacities'!AF15-'Residual old capacities'!AG15</f>
        <v>0</v>
      </c>
    </row>
    <row r="11" spans="1:32" x14ac:dyDescent="0.35">
      <c r="A11" s="1" t="s">
        <v>38</v>
      </c>
      <c r="B11" s="12">
        <f>'Residual old capacities'!B6-'Residual old capacities'!C6</f>
        <v>1544</v>
      </c>
      <c r="C11" s="12">
        <f>'Residual old capacities'!C6-'Residual old capacities'!D6</f>
        <v>1544</v>
      </c>
      <c r="D11" s="12">
        <f>'Residual old capacities'!D6-'Residual old capacities'!E6</f>
        <v>3252</v>
      </c>
      <c r="E11" s="12">
        <f>'Residual old capacities'!E6-'Residual old capacities'!F6</f>
        <v>0</v>
      </c>
      <c r="F11" s="12">
        <f>'Residual old capacities'!F6-'Residual old capacities'!G6</f>
        <v>0</v>
      </c>
      <c r="G11" s="12">
        <f>'Residual old capacities'!G6-'Residual old capacities'!H6</f>
        <v>0</v>
      </c>
      <c r="H11" s="12">
        <f>'Residual old capacities'!H6-'Residual old capacities'!I6</f>
        <v>3313</v>
      </c>
      <c r="I11" s="12">
        <f>'Residual old capacities'!I6-'Residual old capacities'!J6</f>
        <v>3313</v>
      </c>
      <c r="J11" s="12">
        <f>'Residual old capacities'!J6-'Residual old capacities'!K6</f>
        <v>3313</v>
      </c>
      <c r="K11" s="12">
        <f>'Residual old capacities'!K6-'Residual old capacities'!L6</f>
        <v>3313</v>
      </c>
      <c r="L11" s="12">
        <f>'Residual old capacities'!L6-'Residual old capacities'!M6</f>
        <v>3313</v>
      </c>
      <c r="M11" s="12">
        <f>'Residual old capacities'!M6-'Residual old capacities'!N6</f>
        <v>2727.5999999999985</v>
      </c>
      <c r="N11" s="12">
        <f>'Residual old capacities'!N6-'Residual old capacities'!O6</f>
        <v>2727.6000000000022</v>
      </c>
      <c r="O11" s="12">
        <f>'Residual old capacities'!O6-'Residual old capacities'!P6</f>
        <v>2727.5999999999985</v>
      </c>
      <c r="P11" s="12">
        <f>'Residual old capacities'!P6-'Residual old capacities'!Q6</f>
        <v>2727.6000000000022</v>
      </c>
      <c r="Q11" s="12">
        <f>'Residual old capacities'!Q6-'Residual old capacities'!R6</f>
        <v>2727.5999999999985</v>
      </c>
      <c r="R11" s="12">
        <f>'Residual old capacities'!R6-'Residual old capacities'!S6</f>
        <v>2646</v>
      </c>
      <c r="S11" s="12">
        <f>'Residual old capacities'!S6-'Residual old capacities'!T6</f>
        <v>2646</v>
      </c>
      <c r="T11" s="12">
        <f>'Residual old capacities'!T6-'Residual old capacities'!U6</f>
        <v>2646</v>
      </c>
      <c r="U11" s="12">
        <f>'Residual old capacities'!U6-'Residual old capacities'!V6</f>
        <v>2646</v>
      </c>
      <c r="V11" s="12">
        <f>'Residual old capacities'!V6-'Residual old capacities'!W6</f>
        <v>2646</v>
      </c>
      <c r="W11" s="12">
        <f>'Residual old capacities'!W6-'Residual old capacities'!X6</f>
        <v>0</v>
      </c>
      <c r="X11" s="12">
        <f>'Residual old capacities'!X6-'Residual old capacities'!Y6</f>
        <v>0</v>
      </c>
      <c r="Y11" s="12">
        <f>'Residual old capacities'!Y6-'Residual old capacities'!Z6</f>
        <v>0</v>
      </c>
      <c r="Z11" s="12">
        <f>'Residual old capacities'!Z6-'Residual old capacities'!AA6</f>
        <v>0</v>
      </c>
      <c r="AA11" s="12">
        <f>'Residual old capacities'!AA6-'Residual old capacities'!AB6</f>
        <v>0</v>
      </c>
      <c r="AB11" s="12">
        <f>'Residual old capacities'!AB6-'Residual old capacities'!AC6</f>
        <v>45</v>
      </c>
      <c r="AC11" s="12">
        <f>'Residual old capacities'!AC6-'Residual old capacities'!AD6</f>
        <v>45</v>
      </c>
      <c r="AD11" s="12">
        <f>'Residual old capacities'!AD6-'Residual old capacities'!AE6</f>
        <v>45</v>
      </c>
      <c r="AE11" s="12">
        <f>'Residual old capacities'!AE6-'Residual old capacities'!AF6</f>
        <v>45</v>
      </c>
      <c r="AF11" s="12">
        <f>'Residual old capacities'!AF6-'Residual old capacities'!AG6</f>
        <v>45</v>
      </c>
    </row>
    <row r="12" spans="1:32" x14ac:dyDescent="0.35">
      <c r="A12" s="2" t="s">
        <v>39</v>
      </c>
      <c r="B12" s="11">
        <f>'Residual old capacities'!B11-'Residual old capacities'!C11</f>
        <v>-2457</v>
      </c>
      <c r="C12" s="11">
        <f>'Residual old capacities'!C11-'Residual old capacities'!D11</f>
        <v>-595</v>
      </c>
      <c r="D12" s="11">
        <f>'Residual old capacities'!D11-'Residual old capacities'!E11</f>
        <v>-963</v>
      </c>
      <c r="E12" s="11">
        <f>'Residual old capacities'!E11-'Residual old capacities'!F11</f>
        <v>521.66666666666606</v>
      </c>
      <c r="F12" s="11">
        <f>'Residual old capacities'!F11-'Residual old capacities'!G11</f>
        <v>521.66666666666788</v>
      </c>
      <c r="G12" s="11">
        <f>'Residual old capacities'!G11-'Residual old capacities'!H11</f>
        <v>521.66666666666606</v>
      </c>
      <c r="H12" s="11">
        <f>'Residual old capacities'!H11-'Residual old capacities'!I11</f>
        <v>0</v>
      </c>
      <c r="I12" s="11">
        <f>'Residual old capacities'!I11-'Residual old capacities'!J11</f>
        <v>0</v>
      </c>
      <c r="J12" s="11">
        <f>'Residual old capacities'!J11-'Residual old capacities'!K11</f>
        <v>0</v>
      </c>
      <c r="K12" s="11">
        <f>'Residual old capacities'!K11-'Residual old capacities'!L11</f>
        <v>0</v>
      </c>
      <c r="L12" s="11">
        <f>'Residual old capacities'!L11-'Residual old capacities'!M11</f>
        <v>0</v>
      </c>
      <c r="M12" s="11">
        <f>'Residual old capacities'!M11-'Residual old capacities'!N11</f>
        <v>88.799999999999272</v>
      </c>
      <c r="N12" s="11">
        <f>'Residual old capacities'!N11-'Residual old capacities'!O11</f>
        <v>88.800000000001091</v>
      </c>
      <c r="O12" s="11">
        <f>'Residual old capacities'!O11-'Residual old capacities'!P11</f>
        <v>88.799999999999272</v>
      </c>
      <c r="P12" s="11">
        <f>'Residual old capacities'!P11-'Residual old capacities'!Q11</f>
        <v>88.800000000001091</v>
      </c>
      <c r="Q12" s="11">
        <f>'Residual old capacities'!Q11-'Residual old capacities'!R11</f>
        <v>88.799999999999272</v>
      </c>
      <c r="R12" s="11">
        <f>'Residual old capacities'!R11-'Residual old capacities'!S11</f>
        <v>68</v>
      </c>
      <c r="S12" s="11">
        <f>'Residual old capacities'!S11-'Residual old capacities'!T11</f>
        <v>68</v>
      </c>
      <c r="T12" s="11">
        <f>'Residual old capacities'!T11-'Residual old capacities'!U11</f>
        <v>68</v>
      </c>
      <c r="U12" s="11">
        <f>'Residual old capacities'!U11-'Residual old capacities'!V11</f>
        <v>68</v>
      </c>
      <c r="V12" s="11">
        <f>'Residual old capacities'!V11-'Residual old capacities'!W11</f>
        <v>68</v>
      </c>
      <c r="W12" s="11">
        <f>'Residual old capacities'!W11-'Residual old capacities'!X11</f>
        <v>427.60000000000036</v>
      </c>
      <c r="X12" s="11">
        <f>'Residual old capacities'!X11-'Residual old capacities'!Y11</f>
        <v>427.60000000000036</v>
      </c>
      <c r="Y12" s="11">
        <f>'Residual old capacities'!Y11-'Residual old capacities'!Z11</f>
        <v>427.59999999999854</v>
      </c>
      <c r="Z12" s="11">
        <f>'Residual old capacities'!Z11-'Residual old capacities'!AA11</f>
        <v>427.60000000000036</v>
      </c>
      <c r="AA12" s="11">
        <f>'Residual old capacities'!AA11-'Residual old capacities'!AB11</f>
        <v>427.60000000000036</v>
      </c>
      <c r="AB12" s="11">
        <f>'Residual old capacities'!AB11-'Residual old capacities'!AC11</f>
        <v>1518.2000000000007</v>
      </c>
      <c r="AC12" s="11">
        <f>'Residual old capacities'!AC11-'Residual old capacities'!AD11</f>
        <v>1518.1999999999989</v>
      </c>
      <c r="AD12" s="11">
        <f>'Residual old capacities'!AD11-'Residual old capacities'!AE11</f>
        <v>1518.2000000000007</v>
      </c>
      <c r="AE12" s="11">
        <f>'Residual old capacities'!AE11-'Residual old capacities'!AF11</f>
        <v>1518.1999999999998</v>
      </c>
      <c r="AF12" s="11">
        <f>'Residual old capacities'!AF11-'Residual old capacities'!AG11</f>
        <v>1518.1999999999998</v>
      </c>
    </row>
    <row r="13" spans="1:32" x14ac:dyDescent="0.35">
      <c r="A13" s="3" t="s">
        <v>40</v>
      </c>
      <c r="B13" s="11">
        <f>'Residual old capacities'!B13-'Residual old capacities'!C13</f>
        <v>4084.6666666666642</v>
      </c>
      <c r="C13" s="11">
        <f>'Residual old capacities'!C13-'Residual old capacities'!D13</f>
        <v>4084.6666666666679</v>
      </c>
      <c r="D13" s="11">
        <f>'Residual old capacities'!D13-'Residual old capacities'!E13</f>
        <v>3241</v>
      </c>
      <c r="E13" s="11">
        <f>'Residual old capacities'!E13-'Residual old capacities'!F13</f>
        <v>25</v>
      </c>
      <c r="F13" s="11">
        <f>'Residual old capacities'!F13-'Residual old capacities'!G13</f>
        <v>25</v>
      </c>
      <c r="G13" s="11">
        <f>'Residual old capacities'!G13-'Residual old capacities'!H13</f>
        <v>25</v>
      </c>
      <c r="H13" s="11">
        <f>'Residual old capacities'!H13-'Residual old capacities'!I13</f>
        <v>0</v>
      </c>
      <c r="I13" s="11">
        <f>'Residual old capacities'!I13-'Residual old capacities'!J13</f>
        <v>0</v>
      </c>
      <c r="J13" s="11">
        <f>'Residual old capacities'!J13-'Residual old capacities'!K13</f>
        <v>0</v>
      </c>
      <c r="K13" s="11">
        <f>'Residual old capacities'!K13-'Residual old capacities'!L13</f>
        <v>0</v>
      </c>
      <c r="L13" s="11">
        <f>'Residual old capacities'!L13-'Residual old capacities'!M13</f>
        <v>0</v>
      </c>
      <c r="M13" s="11">
        <f>'Residual old capacities'!M13-'Residual old capacities'!N13</f>
        <v>0</v>
      </c>
      <c r="N13" s="11">
        <f>'Residual old capacities'!N13-'Residual old capacities'!O13</f>
        <v>0</v>
      </c>
      <c r="O13" s="11">
        <f>'Residual old capacities'!O13-'Residual old capacities'!P13</f>
        <v>0</v>
      </c>
      <c r="P13" s="11">
        <f>'Residual old capacities'!P13-'Residual old capacities'!Q13</f>
        <v>0</v>
      </c>
      <c r="Q13" s="11">
        <f>'Residual old capacities'!Q13-'Residual old capacities'!R13</f>
        <v>0</v>
      </c>
      <c r="R13" s="11">
        <f>'Residual old capacities'!R13-'Residual old capacities'!S13</f>
        <v>0</v>
      </c>
      <c r="S13" s="11">
        <f>'Residual old capacities'!S13-'Residual old capacities'!T13</f>
        <v>0</v>
      </c>
      <c r="T13" s="11">
        <f>'Residual old capacities'!T13-'Residual old capacities'!U13</f>
        <v>0</v>
      </c>
      <c r="U13" s="11">
        <f>'Residual old capacities'!U13-'Residual old capacities'!V13</f>
        <v>0</v>
      </c>
      <c r="V13" s="11">
        <f>'Residual old capacities'!V13-'Residual old capacities'!W13</f>
        <v>0</v>
      </c>
      <c r="W13" s="11">
        <f>'Residual old capacities'!W13-'Residual old capacities'!X13</f>
        <v>0</v>
      </c>
      <c r="X13" s="11">
        <f>'Residual old capacities'!X13-'Residual old capacities'!Y13</f>
        <v>0</v>
      </c>
      <c r="Y13" s="11">
        <f>'Residual old capacities'!Y13-'Residual old capacities'!Z13</f>
        <v>0</v>
      </c>
      <c r="Z13" s="11">
        <f>'Residual old capacities'!Z13-'Residual old capacities'!AA13</f>
        <v>0</v>
      </c>
      <c r="AA13" s="11">
        <f>'Residual old capacities'!AA13-'Residual old capacities'!AB13</f>
        <v>0</v>
      </c>
      <c r="AB13" s="11">
        <f>'Residual old capacities'!AB13-'Residual old capacities'!AC13</f>
        <v>0</v>
      </c>
      <c r="AC13" s="11">
        <f>'Residual old capacities'!AC13-'Residual old capacities'!AD13</f>
        <v>0</v>
      </c>
      <c r="AD13" s="11">
        <f>'Residual old capacities'!AD13-'Residual old capacities'!AE13</f>
        <v>0</v>
      </c>
      <c r="AE13" s="11">
        <f>'Residual old capacities'!AE13-'Residual old capacities'!AF13</f>
        <v>0</v>
      </c>
      <c r="AF13" s="11">
        <f>'Residual old capacities'!AF13-'Residual old capacities'!AG13</f>
        <v>0</v>
      </c>
    </row>
    <row r="14" spans="1:32" x14ac:dyDescent="0.35">
      <c r="A14" s="3" t="s">
        <v>41</v>
      </c>
      <c r="B14" s="12">
        <f>'Residual old capacities'!B18-'Residual old capacities'!C18</f>
        <v>-512.33333333333348</v>
      </c>
      <c r="C14" s="12">
        <f>'Residual old capacities'!C18-'Residual old capacities'!D18</f>
        <v>-512.33333333333303</v>
      </c>
      <c r="D14" s="12">
        <f>'Residual old capacities'!D18-'Residual old capacities'!E18</f>
        <v>-908</v>
      </c>
      <c r="E14" s="12">
        <f>'Residual old capacities'!E18-'Residual old capacities'!F18</f>
        <v>0</v>
      </c>
      <c r="F14" s="12">
        <f>'Residual old capacities'!F18-'Residual old capacities'!G18</f>
        <v>0</v>
      </c>
      <c r="G14" s="12">
        <f>'Residual old capacities'!G18-'Residual old capacities'!H18</f>
        <v>0</v>
      </c>
      <c r="H14" s="12">
        <f>'Residual old capacities'!H18-'Residual old capacities'!I18</f>
        <v>0</v>
      </c>
      <c r="I14" s="12">
        <f>'Residual old capacities'!I18-'Residual old capacities'!J18</f>
        <v>0</v>
      </c>
      <c r="J14" s="12">
        <f>'Residual old capacities'!J18-'Residual old capacities'!K18</f>
        <v>0</v>
      </c>
      <c r="K14" s="12">
        <f>'Residual old capacities'!K18-'Residual old capacities'!L18</f>
        <v>0</v>
      </c>
      <c r="L14" s="12">
        <f>'Residual old capacities'!L18-'Residual old capacities'!M18</f>
        <v>0</v>
      </c>
      <c r="M14" s="12">
        <f>'Residual old capacities'!M18-'Residual old capacities'!N18</f>
        <v>0</v>
      </c>
      <c r="N14" s="12">
        <f>'Residual old capacities'!N18-'Residual old capacities'!O18</f>
        <v>0</v>
      </c>
      <c r="O14" s="12">
        <f>'Residual old capacities'!O18-'Residual old capacities'!P18</f>
        <v>0</v>
      </c>
      <c r="P14" s="12">
        <f>'Residual old capacities'!P18-'Residual old capacities'!Q18</f>
        <v>0</v>
      </c>
      <c r="Q14" s="12">
        <f>'Residual old capacities'!Q18-'Residual old capacities'!R18</f>
        <v>0</v>
      </c>
      <c r="R14" s="12">
        <f>'Residual old capacities'!R18-'Residual old capacities'!S18</f>
        <v>0</v>
      </c>
      <c r="S14" s="12">
        <f>'Residual old capacities'!S18-'Residual old capacities'!T18</f>
        <v>0</v>
      </c>
      <c r="T14" s="12">
        <f>'Residual old capacities'!T18-'Residual old capacities'!U18</f>
        <v>0</v>
      </c>
      <c r="U14" s="12">
        <f>'Residual old capacities'!U18-'Residual old capacities'!V18</f>
        <v>0</v>
      </c>
      <c r="V14" s="12">
        <f>'Residual old capacities'!V18-'Residual old capacities'!W18</f>
        <v>0</v>
      </c>
      <c r="W14" s="12">
        <f>'Residual old capacities'!W18-'Residual old capacities'!X18</f>
        <v>0</v>
      </c>
      <c r="X14" s="12">
        <f>'Residual old capacities'!X18-'Residual old capacities'!Y18</f>
        <v>0</v>
      </c>
      <c r="Y14" s="12">
        <f>'Residual old capacities'!Y18-'Residual old capacities'!Z18</f>
        <v>0</v>
      </c>
      <c r="Z14" s="12">
        <f>'Residual old capacities'!Z18-'Residual old capacities'!AA18</f>
        <v>0</v>
      </c>
      <c r="AA14" s="12">
        <f>'Residual old capacities'!AA18-'Residual old capacities'!AB18</f>
        <v>0</v>
      </c>
      <c r="AB14" s="12">
        <f>'Residual old capacities'!AB18-'Residual old capacities'!AC18</f>
        <v>0</v>
      </c>
      <c r="AC14" s="12">
        <f>'Residual old capacities'!AC18-'Residual old capacities'!AD18</f>
        <v>0</v>
      </c>
      <c r="AD14" s="12">
        <f>'Residual old capacities'!AD18-'Residual old capacities'!AE18</f>
        <v>0</v>
      </c>
      <c r="AE14" s="12">
        <f>'Residual old capacities'!AE18-'Residual old capacities'!AF18</f>
        <v>0</v>
      </c>
      <c r="AF14" s="12">
        <f>'Residual old capacities'!AF18-'Residual old capacities'!AG18</f>
        <v>0</v>
      </c>
    </row>
    <row r="15" spans="1:32" x14ac:dyDescent="0.35">
      <c r="A15" s="3" t="s">
        <v>42</v>
      </c>
      <c r="B15" s="11">
        <f>'Residual old capacities'!B9-'Residual old capacities'!C9</f>
        <v>459.66666666666697</v>
      </c>
      <c r="C15" s="11">
        <f>'Residual old capacities'!C9-'Residual old capacities'!D9</f>
        <v>459.66666666666652</v>
      </c>
      <c r="D15" s="11">
        <f>'Residual old capacities'!D9-'Residual old capacities'!E9</f>
        <v>140</v>
      </c>
      <c r="E15" s="11">
        <f>'Residual old capacities'!E9-'Residual old capacities'!F9</f>
        <v>-3086.3253333333341</v>
      </c>
      <c r="F15" s="11">
        <f>'Residual old capacities'!F9-'Residual old capacities'!G9</f>
        <v>-3086.3253333333332</v>
      </c>
      <c r="G15" s="11">
        <f>'Residual old capacities'!G9-'Residual old capacities'!H9</f>
        <v>-3086.3253333333332</v>
      </c>
      <c r="H15" s="11">
        <f>'Residual old capacities'!H9-'Residual old capacities'!I9</f>
        <v>-9.6000000000003638</v>
      </c>
      <c r="I15" s="11">
        <f>'Residual old capacities'!I9-'Residual old capacities'!J9</f>
        <v>-9.6000000000003638</v>
      </c>
      <c r="J15" s="11">
        <f>'Residual old capacities'!J9-'Residual old capacities'!K9</f>
        <v>-9.5999999999985448</v>
      </c>
      <c r="K15" s="11">
        <f>'Residual old capacities'!K9-'Residual old capacities'!L9</f>
        <v>-9.6000000000003638</v>
      </c>
      <c r="L15" s="11">
        <f>'Residual old capacities'!L9-'Residual old capacities'!M9</f>
        <v>-9.6000000000003638</v>
      </c>
      <c r="M15" s="11">
        <f>'Residual old capacities'!M9-'Residual old capacities'!N9</f>
        <v>-36.399999999999636</v>
      </c>
      <c r="N15" s="11">
        <f>'Residual old capacities'!N9-'Residual old capacities'!O9</f>
        <v>-36.399999999999636</v>
      </c>
      <c r="O15" s="11">
        <f>'Residual old capacities'!O9-'Residual old capacities'!P9</f>
        <v>-36.400000000001455</v>
      </c>
      <c r="P15" s="11">
        <f>'Residual old capacities'!P9-'Residual old capacities'!Q9</f>
        <v>-36.399999999999636</v>
      </c>
      <c r="Q15" s="11">
        <f>'Residual old capacities'!Q9-'Residual old capacities'!R9</f>
        <v>-36.399999999999636</v>
      </c>
      <c r="R15" s="11">
        <f>'Residual old capacities'!R9-'Residual old capacities'!S9</f>
        <v>-41</v>
      </c>
      <c r="S15" s="11">
        <f>'Residual old capacities'!S9-'Residual old capacities'!T9</f>
        <v>-41</v>
      </c>
      <c r="T15" s="11">
        <f>'Residual old capacities'!T9-'Residual old capacities'!U9</f>
        <v>-41</v>
      </c>
      <c r="U15" s="11">
        <f>'Residual old capacities'!U9-'Residual old capacities'!V9</f>
        <v>-41</v>
      </c>
      <c r="V15" s="11">
        <f>'Residual old capacities'!V9-'Residual old capacities'!W9</f>
        <v>-41</v>
      </c>
      <c r="W15" s="11">
        <f>'Residual old capacities'!W9-'Residual old capacities'!X9</f>
        <v>-19</v>
      </c>
      <c r="X15" s="11">
        <f>'Residual old capacities'!X9-'Residual old capacities'!Y9</f>
        <v>-19</v>
      </c>
      <c r="Y15" s="11">
        <f>'Residual old capacities'!Y9-'Residual old capacities'!Z9</f>
        <v>-19</v>
      </c>
      <c r="Z15" s="11">
        <f>'Residual old capacities'!Z9-'Residual old capacities'!AA9</f>
        <v>-19</v>
      </c>
      <c r="AA15" s="11">
        <f>'Residual old capacities'!AA9-'Residual old capacities'!AB9</f>
        <v>-19</v>
      </c>
      <c r="AB15" s="11">
        <f>'Residual old capacities'!AB9-'Residual old capacities'!AC9</f>
        <v>-19</v>
      </c>
      <c r="AC15" s="11">
        <f>'Residual old capacities'!AC9-'Residual old capacities'!AD9</f>
        <v>-19</v>
      </c>
      <c r="AD15" s="11">
        <f>'Residual old capacities'!AD9-'Residual old capacities'!AE9</f>
        <v>-19</v>
      </c>
      <c r="AE15" s="11">
        <f>'Residual old capacities'!AE9-'Residual old capacities'!AF9</f>
        <v>-19</v>
      </c>
      <c r="AF15" s="11">
        <f>'Residual old capacities'!AF9-'Residual old capacities'!AG9</f>
        <v>-19</v>
      </c>
    </row>
    <row r="16" spans="1:32" x14ac:dyDescent="0.35">
      <c r="A16" s="4" t="s">
        <v>98</v>
      </c>
      <c r="B16" s="12">
        <f>'Residual old capacities'!B21-'Residual old capacities'!C21</f>
        <v>1531.8286842797534</v>
      </c>
      <c r="C16" s="12">
        <f>'Residual old capacities'!C21-'Residual old capacities'!D21</f>
        <v>1531.8286842797243</v>
      </c>
      <c r="D16" s="12">
        <f>'Residual old capacities'!D21-'Residual old capacities'!E21</f>
        <v>771.3756700757076</v>
      </c>
      <c r="E16" s="12">
        <f>'Residual old capacities'!E21-'Residual old capacities'!F21</f>
        <v>12950.432173957932</v>
      </c>
      <c r="F16" s="12">
        <f>'Residual old capacities'!F21-'Residual old capacities'!G21</f>
        <v>12950.432173957932</v>
      </c>
      <c r="G16" s="12">
        <f>'Residual old capacities'!G21-'Residual old capacities'!H21</f>
        <v>12950.432173957932</v>
      </c>
      <c r="H16" s="12">
        <f>'Residual old capacities'!H21-'Residual old capacities'!I21</f>
        <v>0</v>
      </c>
      <c r="I16" s="12">
        <f>'Residual old capacities'!I21-'Residual old capacities'!J21</f>
        <v>0</v>
      </c>
      <c r="J16" s="12">
        <f>'Residual old capacities'!J21-'Residual old capacities'!K21</f>
        <v>0</v>
      </c>
      <c r="K16" s="12">
        <f>'Residual old capacities'!K21-'Residual old capacities'!L21</f>
        <v>0</v>
      </c>
      <c r="L16" s="12">
        <f>'Residual old capacities'!L21-'Residual old capacities'!M21</f>
        <v>0</v>
      </c>
      <c r="M16" s="12">
        <f>'Residual old capacities'!M21-'Residual old capacities'!N21</f>
        <v>447</v>
      </c>
      <c r="N16" s="12">
        <f>'Residual old capacities'!N21-'Residual old capacities'!O21</f>
        <v>447</v>
      </c>
      <c r="O16" s="12">
        <f>'Residual old capacities'!O21-'Residual old capacities'!P21</f>
        <v>447</v>
      </c>
      <c r="P16" s="12">
        <f>'Residual old capacities'!P21-'Residual old capacities'!Q21</f>
        <v>447</v>
      </c>
      <c r="Q16" s="12">
        <f>'Residual old capacities'!Q21-'Residual old capacities'!R21</f>
        <v>447</v>
      </c>
      <c r="R16" s="12">
        <f>'Residual old capacities'!R21-'Residual old capacities'!S21</f>
        <v>5396.1999999999971</v>
      </c>
      <c r="S16" s="12">
        <f>'Residual old capacities'!S21-'Residual old capacities'!T21</f>
        <v>5396.1999999999971</v>
      </c>
      <c r="T16" s="12">
        <f>'Residual old capacities'!T21-'Residual old capacities'!U21</f>
        <v>5396.2000000000116</v>
      </c>
      <c r="U16" s="12">
        <f>'Residual old capacities'!U21-'Residual old capacities'!V21</f>
        <v>5396.1999999999971</v>
      </c>
      <c r="V16" s="12">
        <f>'Residual old capacities'!V21-'Residual old capacities'!W21</f>
        <v>5396.1999999999971</v>
      </c>
      <c r="W16" s="12">
        <f>'Residual old capacities'!W21-'Residual old capacities'!X21</f>
        <v>14691.199999999997</v>
      </c>
      <c r="X16" s="12">
        <f>'Residual old capacities'!X21-'Residual old capacities'!Y21</f>
        <v>14691.200000000004</v>
      </c>
      <c r="Y16" s="12">
        <f>'Residual old capacities'!Y21-'Residual old capacities'!Z21</f>
        <v>14691.200000000004</v>
      </c>
      <c r="Z16" s="12">
        <f>'Residual old capacities'!Z21-'Residual old capacities'!AA21</f>
        <v>14691.199999999997</v>
      </c>
      <c r="AA16" s="12">
        <f>'Residual old capacities'!AA21-'Residual old capacities'!AB21</f>
        <v>14691.199999999997</v>
      </c>
      <c r="AB16" s="12">
        <f>'Residual old capacities'!AB21-'Residual old capacities'!AC21</f>
        <v>3338.2000000000007</v>
      </c>
      <c r="AC16" s="12">
        <f>'Residual old capacities'!AC21-'Residual old capacities'!AD21</f>
        <v>3338.1999999999989</v>
      </c>
      <c r="AD16" s="12">
        <f>'Residual old capacities'!AD21-'Residual old capacities'!AE21</f>
        <v>3338.1999999999989</v>
      </c>
      <c r="AE16" s="12">
        <f>'Residual old capacities'!AE21-'Residual old capacities'!AF21</f>
        <v>3338.2000000000007</v>
      </c>
      <c r="AF16" s="12">
        <f>'Residual old capacities'!AF21-'Residual old capacities'!AG21</f>
        <v>3338.2000000000007</v>
      </c>
    </row>
    <row r="17" spans="1:32" x14ac:dyDescent="0.35">
      <c r="A17" s="4" t="s">
        <v>99</v>
      </c>
      <c r="B17" s="12">
        <f>'Residual old capacities'!B22-'Residual old capacities'!C22</f>
        <v>71.255854022419953</v>
      </c>
      <c r="C17" s="12">
        <f>'Residual old capacities'!C22-'Residual old capacities'!D22</f>
        <v>71.255854022420863</v>
      </c>
      <c r="D17" s="12">
        <f>'Residual old capacities'!D22-'Residual old capacities'!E22</f>
        <v>35.8819708152987</v>
      </c>
      <c r="E17" s="12">
        <f>'Residual old capacities'!E22-'Residual old capacities'!F22</f>
        <v>602.41338602998167</v>
      </c>
      <c r="F17" s="12">
        <f>'Residual old capacities'!F22-'Residual old capacities'!G22</f>
        <v>602.41338602998076</v>
      </c>
      <c r="G17" s="12">
        <f>'Residual old capacities'!G22-'Residual old capacities'!H22</f>
        <v>602.41338602998167</v>
      </c>
      <c r="H17" s="12">
        <f>'Residual old capacities'!H22-'Residual old capacities'!I22</f>
        <v>0</v>
      </c>
      <c r="I17" s="12">
        <f>'Residual old capacities'!I22-'Residual old capacities'!J22</f>
        <v>0</v>
      </c>
      <c r="J17" s="12">
        <f>'Residual old capacities'!J22-'Residual old capacities'!K22</f>
        <v>0</v>
      </c>
      <c r="K17" s="12">
        <f>'Residual old capacities'!K22-'Residual old capacities'!L22</f>
        <v>0</v>
      </c>
      <c r="L17" s="12">
        <f>'Residual old capacities'!L22-'Residual old capacities'!M22</f>
        <v>0</v>
      </c>
      <c r="M17" s="12">
        <f>'Residual old capacities'!M22-'Residual old capacities'!N22</f>
        <v>229</v>
      </c>
      <c r="N17" s="12">
        <f>'Residual old capacities'!N22-'Residual old capacities'!O22</f>
        <v>229</v>
      </c>
      <c r="O17" s="12">
        <f>'Residual old capacities'!O22-'Residual old capacities'!P22</f>
        <v>229</v>
      </c>
      <c r="P17" s="12">
        <f>'Residual old capacities'!P22-'Residual old capacities'!Q22</f>
        <v>229</v>
      </c>
      <c r="Q17" s="12">
        <f>'Residual old capacities'!Q22-'Residual old capacities'!R22</f>
        <v>229</v>
      </c>
      <c r="R17" s="12">
        <f>'Residual old capacities'!R22-'Residual old capacities'!S22</f>
        <v>406.59999999999991</v>
      </c>
      <c r="S17" s="12">
        <f>'Residual old capacities'!S22-'Residual old capacities'!T22</f>
        <v>406.59999999999991</v>
      </c>
      <c r="T17" s="12">
        <f>'Residual old capacities'!T22-'Residual old capacities'!U22</f>
        <v>406.60000000000036</v>
      </c>
      <c r="U17" s="12">
        <f>'Residual old capacities'!U22-'Residual old capacities'!V22</f>
        <v>406.59999999999991</v>
      </c>
      <c r="V17" s="12">
        <f>'Residual old capacities'!V22-'Residual old capacities'!W22</f>
        <v>406.59999999999991</v>
      </c>
      <c r="W17" s="12">
        <f>'Residual old capacities'!W22-'Residual old capacities'!X22</f>
        <v>301.59999999999991</v>
      </c>
      <c r="X17" s="12">
        <f>'Residual old capacities'!X22-'Residual old capacities'!Y22</f>
        <v>301.60000000000014</v>
      </c>
      <c r="Y17" s="12">
        <f>'Residual old capacities'!Y22-'Residual old capacities'!Z22</f>
        <v>301.60000000000014</v>
      </c>
      <c r="Z17" s="12">
        <f>'Residual old capacities'!Z22-'Residual old capacities'!AA22</f>
        <v>301.59999999999991</v>
      </c>
      <c r="AA17" s="12">
        <f>'Residual old capacities'!AA22-'Residual old capacities'!AB22</f>
        <v>301.59999999999991</v>
      </c>
      <c r="AB17" s="12">
        <f>'Residual old capacities'!AB22-'Residual old capacities'!AC22</f>
        <v>180.20000000000005</v>
      </c>
      <c r="AC17" s="12">
        <f>'Residual old capacities'!AC22-'Residual old capacities'!AD22</f>
        <v>180.19999999999993</v>
      </c>
      <c r="AD17" s="12">
        <f>'Residual old capacities'!AD22-'Residual old capacities'!AE22</f>
        <v>180.19999999999993</v>
      </c>
      <c r="AE17" s="12">
        <f>'Residual old capacities'!AE22-'Residual old capacities'!AF22</f>
        <v>180.20000000000005</v>
      </c>
      <c r="AF17" s="12">
        <f>'Residual old capacities'!AF22-'Residual old capacities'!AG22</f>
        <v>180.20000000000005</v>
      </c>
    </row>
    <row r="18" spans="1:32" x14ac:dyDescent="0.35">
      <c r="A18" s="3" t="s">
        <v>100</v>
      </c>
      <c r="B18" s="12">
        <f>'Residual old capacities'!B23-'Residual old capacities'!C23</f>
        <v>126.58212836451276</v>
      </c>
      <c r="C18" s="12">
        <f>'Residual old capacities'!C23-'Residual old capacities'!D23</f>
        <v>126.58212836451094</v>
      </c>
      <c r="D18" s="12">
        <f>'Residual old capacities'!D23-'Residual old capacities'!E23</f>
        <v>63.742359108975506</v>
      </c>
      <c r="E18" s="12">
        <f>'Residual old capacities'!E23-'Residual old capacities'!F23</f>
        <v>1070.1544400120929</v>
      </c>
      <c r="F18" s="12">
        <f>'Residual old capacities'!F23-'Residual old capacities'!G23</f>
        <v>1070.1544400120911</v>
      </c>
      <c r="G18" s="12">
        <f>'Residual old capacities'!G23-'Residual old capacities'!H23</f>
        <v>1070.1544400120929</v>
      </c>
      <c r="H18" s="12">
        <f>'Residual old capacities'!H23-'Residual old capacities'!I23</f>
        <v>753.20000000000073</v>
      </c>
      <c r="I18" s="12">
        <f>'Residual old capacities'!I23-'Residual old capacities'!J23</f>
        <v>753.19999999999891</v>
      </c>
      <c r="J18" s="12">
        <f>'Residual old capacities'!J23-'Residual old capacities'!K23</f>
        <v>753.20000000000073</v>
      </c>
      <c r="K18" s="12">
        <f>'Residual old capacities'!K23-'Residual old capacities'!L23</f>
        <v>753.19999999999982</v>
      </c>
      <c r="L18" s="12">
        <f>'Residual old capacities'!L23-'Residual old capacities'!M23</f>
        <v>753.19999999999982</v>
      </c>
      <c r="M18" s="12">
        <f>'Residual old capacities'!M23-'Residual old capacities'!N23</f>
        <v>709.19999999999982</v>
      </c>
      <c r="N18" s="12">
        <f>'Residual old capacities'!N23-'Residual old capacities'!O23</f>
        <v>709.19999999999982</v>
      </c>
      <c r="O18" s="12">
        <f>'Residual old capacities'!O23-'Residual old capacities'!P23</f>
        <v>709.20000000000073</v>
      </c>
      <c r="P18" s="12">
        <f>'Residual old capacities'!P23-'Residual old capacities'!Q23</f>
        <v>709.19999999999982</v>
      </c>
      <c r="Q18" s="12">
        <f>'Residual old capacities'!Q23-'Residual old capacities'!R23</f>
        <v>709.19999999999982</v>
      </c>
      <c r="R18" s="12">
        <f>'Residual old capacities'!R23-'Residual old capacities'!S23</f>
        <v>522.59999999999991</v>
      </c>
      <c r="S18" s="12">
        <f>'Residual old capacities'!S23-'Residual old capacities'!T23</f>
        <v>522.60000000000014</v>
      </c>
      <c r="T18" s="12">
        <f>'Residual old capacities'!T23-'Residual old capacities'!U23</f>
        <v>522.60000000000014</v>
      </c>
      <c r="U18" s="12">
        <f>'Residual old capacities'!U23-'Residual old capacities'!V23</f>
        <v>522.59999999999991</v>
      </c>
      <c r="V18" s="12">
        <f>'Residual old capacities'!V23-'Residual old capacities'!W23</f>
        <v>522.59999999999991</v>
      </c>
      <c r="W18" s="12">
        <f>'Residual old capacities'!W23-'Residual old capacities'!X23</f>
        <v>0</v>
      </c>
      <c r="X18" s="12">
        <f>'Residual old capacities'!X23-'Residual old capacities'!Y23</f>
        <v>0</v>
      </c>
      <c r="Y18" s="12">
        <f>'Residual old capacities'!Y23-'Residual old capacities'!Z23</f>
        <v>0</v>
      </c>
      <c r="Z18" s="12">
        <f>'Residual old capacities'!Z23-'Residual old capacities'!AA23</f>
        <v>0</v>
      </c>
      <c r="AA18" s="12">
        <f>'Residual old capacities'!AA23-'Residual old capacities'!AB23</f>
        <v>0</v>
      </c>
      <c r="AB18" s="12">
        <f>'Residual old capacities'!AB23-'Residual old capacities'!AC23</f>
        <v>0</v>
      </c>
      <c r="AC18" s="12">
        <f>'Residual old capacities'!AC23-'Residual old capacities'!AD23</f>
        <v>0</v>
      </c>
      <c r="AD18" s="12">
        <f>'Residual old capacities'!AD23-'Residual old capacities'!AE23</f>
        <v>0</v>
      </c>
      <c r="AE18" s="12">
        <f>'Residual old capacities'!AE23-'Residual old capacities'!AF23</f>
        <v>0</v>
      </c>
      <c r="AF18" s="12">
        <f>'Residual old capacities'!AF23-'Residual old capacities'!AG23</f>
        <v>0</v>
      </c>
    </row>
    <row r="19" spans="1:32" x14ac:dyDescent="0.35">
      <c r="A19" s="3" t="s">
        <v>101</v>
      </c>
      <c r="B19">
        <f>'Residual old capacities'!B24-'Residual old capacities'!C24</f>
        <v>-6220.9800000000032</v>
      </c>
      <c r="C19">
        <f>'Residual old capacities'!C24-'Residual old capacities'!D24</f>
        <v>-8749.5599999999977</v>
      </c>
      <c r="D19">
        <f>'Residual old capacities'!D24-'Residual old capacities'!E24</f>
        <v>-12230.48000000001</v>
      </c>
      <c r="E19">
        <f>'Residual old capacities'!E24-'Residual old capacities'!F24</f>
        <v>8579.2800000000061</v>
      </c>
      <c r="F19">
        <f>'Residual old capacities'!F24-'Residual old capacities'!G24</f>
        <v>8579.2800000000061</v>
      </c>
      <c r="G19">
        <f>'Residual old capacities'!G24-'Residual old capacities'!H24</f>
        <v>8579.2799999999988</v>
      </c>
      <c r="H19">
        <f>'Residual old capacities'!H24-'Residual old capacities'!I24</f>
        <v>0</v>
      </c>
      <c r="I19">
        <f>'Residual old capacities'!I24-'Residual old capacities'!J24</f>
        <v>0</v>
      </c>
      <c r="J19">
        <f>'Residual old capacities'!J24-'Residual old capacities'!K24</f>
        <v>0</v>
      </c>
      <c r="K19">
        <f>'Residual old capacities'!K24-'Residual old capacities'!L24</f>
        <v>0</v>
      </c>
      <c r="L19">
        <f>'Residual old capacities'!L24-'Residual old capacities'!M24</f>
        <v>0</v>
      </c>
      <c r="M19">
        <f>'Residual old capacities'!M24-'Residual old capacities'!N24</f>
        <v>0</v>
      </c>
      <c r="N19">
        <f>'Residual old capacities'!N24-'Residual old capacities'!O24</f>
        <v>0</v>
      </c>
      <c r="O19">
        <f>'Residual old capacities'!O24-'Residual old capacities'!P24</f>
        <v>0</v>
      </c>
      <c r="P19">
        <f>'Residual old capacities'!P24-'Residual old capacities'!Q24</f>
        <v>0</v>
      </c>
      <c r="Q19">
        <f>'Residual old capacities'!Q24-'Residual old capacities'!R24</f>
        <v>0</v>
      </c>
      <c r="R19">
        <f>'Residual old capacities'!R24-'Residual old capacities'!S24</f>
        <v>20.400000000001455</v>
      </c>
      <c r="S19">
        <f>'Residual old capacities'!S24-'Residual old capacities'!T24</f>
        <v>20.400000000001455</v>
      </c>
      <c r="T19">
        <f>'Residual old capacities'!T24-'Residual old capacities'!U24</f>
        <v>20.399999999994179</v>
      </c>
      <c r="U19">
        <f>'Residual old capacities'!U24-'Residual old capacities'!V24</f>
        <v>20.400000000001455</v>
      </c>
      <c r="V19">
        <f>'Residual old capacities'!V24-'Residual old capacities'!W24</f>
        <v>20.400000000001455</v>
      </c>
      <c r="W19">
        <f>'Residual old capacities'!W24-'Residual old capacities'!X24</f>
        <v>724.40000000000146</v>
      </c>
      <c r="X19">
        <f>'Residual old capacities'!X24-'Residual old capacities'!Y24</f>
        <v>724.40000000000146</v>
      </c>
      <c r="Y19">
        <f>'Residual old capacities'!Y24-'Residual old capacities'!Z24</f>
        <v>724.39999999999418</v>
      </c>
      <c r="Z19">
        <f>'Residual old capacities'!Z24-'Residual old capacities'!AA24</f>
        <v>724.40000000000146</v>
      </c>
      <c r="AA19">
        <f>'Residual old capacities'!AA24-'Residual old capacities'!AB24</f>
        <v>724.40000000000146</v>
      </c>
      <c r="AB19">
        <f>'Residual old capacities'!AB24-'Residual old capacities'!AC24</f>
        <v>2977.5999999999985</v>
      </c>
      <c r="AC19">
        <f>'Residual old capacities'!AC24-'Residual old capacities'!AD24</f>
        <v>2977.6000000000022</v>
      </c>
      <c r="AD19">
        <f>'Residual old capacities'!AD24-'Residual old capacities'!AE24</f>
        <v>2977.5999999999985</v>
      </c>
      <c r="AE19">
        <f>'Residual old capacities'!AE24-'Residual old capacities'!AF24</f>
        <v>2977.6000000000022</v>
      </c>
      <c r="AF19">
        <f>'Residual old capacities'!AF24-'Residual old capacities'!AG24</f>
        <v>2977.5999999999985</v>
      </c>
    </row>
    <row r="20" spans="1:32" x14ac:dyDescent="0.35">
      <c r="A20" s="3" t="s">
        <v>102</v>
      </c>
      <c r="B20">
        <f>'Residual old capacities'!B25-'Residual old capacities'!C25</f>
        <v>-12076.01999999999</v>
      </c>
      <c r="C20">
        <f>'Residual old capacities'!C25-'Residual old capacities'!D25</f>
        <v>-16984.440000000002</v>
      </c>
      <c r="D20">
        <f>'Residual old capacities'!D25-'Residual old capacities'!E25</f>
        <v>-23741.520000000004</v>
      </c>
      <c r="E20">
        <f>'Residual old capacities'!E25-'Residual old capacities'!F25</f>
        <v>12838.386666666673</v>
      </c>
      <c r="F20">
        <f>'Residual old capacities'!F25-'Residual old capacities'!G25</f>
        <v>12838.386666666658</v>
      </c>
      <c r="G20">
        <f>'Residual old capacities'!G25-'Residual old capacities'!H25</f>
        <v>12838.386666666673</v>
      </c>
      <c r="H20">
        <f>'Residual old capacities'!H25-'Residual old capacities'!I25</f>
        <v>0</v>
      </c>
      <c r="I20">
        <f>'Residual old capacities'!I25-'Residual old capacities'!J25</f>
        <v>0</v>
      </c>
      <c r="J20">
        <f>'Residual old capacities'!J25-'Residual old capacities'!K25</f>
        <v>0</v>
      </c>
      <c r="K20">
        <f>'Residual old capacities'!K25-'Residual old capacities'!L25</f>
        <v>0</v>
      </c>
      <c r="L20">
        <f>'Residual old capacities'!L25-'Residual old capacities'!M25</f>
        <v>0</v>
      </c>
      <c r="M20">
        <f>'Residual old capacities'!M25-'Residual old capacities'!N25</f>
        <v>0</v>
      </c>
      <c r="N20">
        <f>'Residual old capacities'!N25-'Residual old capacities'!O25</f>
        <v>0</v>
      </c>
      <c r="O20">
        <f>'Residual old capacities'!O25-'Residual old capacities'!P25</f>
        <v>0</v>
      </c>
      <c r="P20">
        <f>'Residual old capacities'!P25-'Residual old capacities'!Q25</f>
        <v>0</v>
      </c>
      <c r="Q20">
        <f>'Residual old capacities'!Q25-'Residual old capacities'!R25</f>
        <v>0</v>
      </c>
      <c r="R20">
        <f>'Residual old capacities'!R25-'Residual old capacities'!S25</f>
        <v>394.39999999999418</v>
      </c>
      <c r="S20">
        <f>'Residual old capacities'!S25-'Residual old capacities'!T25</f>
        <v>394.40000000000873</v>
      </c>
      <c r="T20">
        <f>'Residual old capacities'!T25-'Residual old capacities'!U25</f>
        <v>394.39999999999418</v>
      </c>
      <c r="U20">
        <f>'Residual old capacities'!U25-'Residual old capacities'!V25</f>
        <v>394.40000000000873</v>
      </c>
      <c r="V20">
        <f>'Residual old capacities'!V25-'Residual old capacities'!W25</f>
        <v>394.39999999999418</v>
      </c>
      <c r="W20">
        <f>'Residual old capacities'!W25-'Residual old capacities'!X25</f>
        <v>3398.6000000000058</v>
      </c>
      <c r="X20">
        <f>'Residual old capacities'!X25-'Residual old capacities'!Y25</f>
        <v>3398.5999999999913</v>
      </c>
      <c r="Y20">
        <f>'Residual old capacities'!Y25-'Residual old capacities'!Z25</f>
        <v>3398.6000000000058</v>
      </c>
      <c r="Z20">
        <f>'Residual old capacities'!Z25-'Residual old capacities'!AA25</f>
        <v>3398.5999999999913</v>
      </c>
      <c r="AA20">
        <f>'Residual old capacities'!AA25-'Residual old capacities'!AB25</f>
        <v>3398.6000000000058</v>
      </c>
      <c r="AB20">
        <f>'Residual old capacities'!AB25-'Residual old capacities'!AC25</f>
        <v>6521.3999999999942</v>
      </c>
      <c r="AC20">
        <f>'Residual old capacities'!AC25-'Residual old capacities'!AD25</f>
        <v>6521.4000000000087</v>
      </c>
      <c r="AD20">
        <f>'Residual old capacities'!AD25-'Residual old capacities'!AE25</f>
        <v>6521.3999999999942</v>
      </c>
      <c r="AE20">
        <f>'Residual old capacities'!AE25-'Residual old capacities'!AF25</f>
        <v>6521.4000000000015</v>
      </c>
      <c r="AF20">
        <f>'Residual old capacities'!AF25-'Residual old capacities'!AG25</f>
        <v>6521.4000000000015</v>
      </c>
    </row>
    <row r="21" spans="1:32" x14ac:dyDescent="0.35">
      <c r="A21" s="13" t="s">
        <v>103</v>
      </c>
      <c r="B21" s="13"/>
    </row>
    <row r="23" spans="1:32" x14ac:dyDescent="0.35">
      <c r="A23" s="14"/>
      <c r="B23" s="14"/>
    </row>
    <row r="25" spans="1:32" x14ac:dyDescent="0.35">
      <c r="A25" s="6" t="s">
        <v>104</v>
      </c>
    </row>
  </sheetData>
  <conditionalFormatting sqref="B3:AF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C551-7236-492A-BA50-D20A4670A042}">
  <sheetPr>
    <tabColor theme="9" tint="0.79998168889431442"/>
  </sheetPr>
  <dimension ref="A1:AB60"/>
  <sheetViews>
    <sheetView topLeftCell="A27" zoomScale="70" zoomScaleNormal="70" workbookViewId="0">
      <selection activeCell="H27" sqref="H27"/>
    </sheetView>
  </sheetViews>
  <sheetFormatPr defaultColWidth="11.453125" defaultRowHeight="14.5" x14ac:dyDescent="0.35"/>
  <cols>
    <col min="1" max="1" width="16.1796875" customWidth="1"/>
    <col min="3" max="3" width="11.453125" bestFit="1" customWidth="1"/>
    <col min="4" max="6" width="11.81640625" bestFit="1" customWidth="1"/>
    <col min="12" max="12" width="15.54296875" customWidth="1"/>
    <col min="13" max="13" width="14.453125" customWidth="1"/>
    <col min="14" max="14" width="15.7265625" customWidth="1"/>
    <col min="16" max="16" width="37.81640625" customWidth="1"/>
    <col min="19" max="20" width="12.81640625" bestFit="1" customWidth="1"/>
    <col min="21" max="21" width="19.1796875" bestFit="1" customWidth="1"/>
    <col min="22" max="22" width="13.453125" bestFit="1" customWidth="1"/>
    <col min="23" max="26" width="13.81640625" bestFit="1" customWidth="1"/>
  </cols>
  <sheetData>
    <row r="1" spans="1:25" ht="21" x14ac:dyDescent="0.5">
      <c r="A1" s="16" t="s">
        <v>105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25" ht="15" thickBot="1" x14ac:dyDescent="0.4">
      <c r="A2" t="s">
        <v>106</v>
      </c>
      <c r="B2" s="18" t="s">
        <v>107</v>
      </c>
      <c r="P2" s="19" t="s">
        <v>108</v>
      </c>
    </row>
    <row r="3" spans="1:25" x14ac:dyDescent="0.35">
      <c r="B3" t="s">
        <v>109</v>
      </c>
      <c r="P3" s="20" t="s">
        <v>110</v>
      </c>
      <c r="Q3" s="21">
        <v>2021</v>
      </c>
      <c r="R3" s="21">
        <v>2022</v>
      </c>
      <c r="S3" s="22">
        <v>2021</v>
      </c>
      <c r="T3" s="3"/>
      <c r="U3" s="3"/>
      <c r="V3" s="3"/>
      <c r="W3" s="3"/>
      <c r="X3" s="3"/>
      <c r="Y3" s="3"/>
    </row>
    <row r="4" spans="1:25" x14ac:dyDescent="0.3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  <c r="J4" s="3">
        <v>2020</v>
      </c>
      <c r="K4" s="3">
        <v>2021</v>
      </c>
      <c r="L4" s="3">
        <v>2022</v>
      </c>
      <c r="P4" s="23" t="s">
        <v>88</v>
      </c>
      <c r="Q4">
        <v>111912</v>
      </c>
      <c r="R4">
        <v>117617</v>
      </c>
      <c r="S4" s="24">
        <v>162354</v>
      </c>
      <c r="T4" s="12"/>
      <c r="U4" s="12"/>
      <c r="V4" s="12"/>
      <c r="W4" s="12"/>
      <c r="X4" s="12"/>
      <c r="Y4" s="12"/>
    </row>
    <row r="5" spans="1:25" x14ac:dyDescent="0.35">
      <c r="A5" t="s">
        <v>111</v>
      </c>
      <c r="B5" s="25">
        <v>69453</v>
      </c>
      <c r="C5" s="25">
        <v>77722</v>
      </c>
      <c r="D5" s="25">
        <v>81662</v>
      </c>
      <c r="E5" s="25">
        <v>85768</v>
      </c>
      <c r="F5" s="25">
        <v>89576</v>
      </c>
      <c r="G5" s="25">
        <v>94318</v>
      </c>
      <c r="H5" s="25">
        <v>102149</v>
      </c>
      <c r="I5" s="25">
        <v>118323</v>
      </c>
      <c r="J5" s="25">
        <v>136620</v>
      </c>
      <c r="K5" s="25">
        <v>162354</v>
      </c>
      <c r="L5" s="26">
        <v>198326</v>
      </c>
      <c r="M5" s="26"/>
      <c r="N5" s="26"/>
      <c r="P5" s="23" t="s">
        <v>89</v>
      </c>
      <c r="Q5">
        <v>2304</v>
      </c>
      <c r="R5">
        <v>2304</v>
      </c>
      <c r="S5" s="24">
        <v>2321</v>
      </c>
    </row>
    <row r="6" spans="1:25" x14ac:dyDescent="0.35">
      <c r="A6" t="s">
        <v>112</v>
      </c>
      <c r="B6" s="25">
        <v>2015</v>
      </c>
      <c r="C6" s="25">
        <v>2985</v>
      </c>
      <c r="D6" s="25">
        <v>3472</v>
      </c>
      <c r="E6" s="25">
        <v>5900</v>
      </c>
      <c r="F6" s="25">
        <v>7337</v>
      </c>
      <c r="G6" s="25">
        <v>8812</v>
      </c>
      <c r="H6" s="25">
        <v>10545</v>
      </c>
      <c r="I6" s="25">
        <v>12085</v>
      </c>
      <c r="J6" s="25">
        <v>14542</v>
      </c>
      <c r="K6" s="25">
        <v>15137</v>
      </c>
      <c r="L6" s="26">
        <v>16749</v>
      </c>
      <c r="M6" s="26"/>
      <c r="N6" s="26"/>
      <c r="P6" s="23" t="s">
        <v>113</v>
      </c>
      <c r="Q6">
        <v>114216</v>
      </c>
      <c r="R6">
        <v>119921</v>
      </c>
      <c r="S6" s="24">
        <v>164675</v>
      </c>
      <c r="T6" s="12"/>
      <c r="U6" s="12"/>
      <c r="V6" s="12"/>
      <c r="W6" s="12"/>
      <c r="X6" s="12"/>
      <c r="Y6" s="12"/>
    </row>
    <row r="7" spans="1:25" x14ac:dyDescent="0.35">
      <c r="A7" t="s">
        <v>114</v>
      </c>
      <c r="B7" s="25">
        <v>95172</v>
      </c>
      <c r="C7" s="25">
        <v>102692</v>
      </c>
      <c r="D7" s="25">
        <v>112198</v>
      </c>
      <c r="E7" s="25">
        <v>121311</v>
      </c>
      <c r="F7" s="25">
        <v>130717</v>
      </c>
      <c r="G7" s="25">
        <v>140152</v>
      </c>
      <c r="H7" s="25">
        <v>146711</v>
      </c>
      <c r="I7" s="25">
        <v>155126</v>
      </c>
      <c r="J7" s="25">
        <v>162590</v>
      </c>
      <c r="K7" s="25">
        <v>173316</v>
      </c>
      <c r="L7" s="26">
        <v>187373</v>
      </c>
      <c r="M7" s="26"/>
      <c r="N7" s="26"/>
      <c r="P7" s="23" t="s">
        <v>115</v>
      </c>
      <c r="Q7">
        <v>14223</v>
      </c>
      <c r="R7">
        <v>12336</v>
      </c>
      <c r="S7" s="24">
        <v>15137</v>
      </c>
      <c r="T7" s="12"/>
      <c r="U7" s="12"/>
      <c r="V7" s="12"/>
      <c r="W7" s="12"/>
      <c r="X7" s="12"/>
      <c r="Y7" s="12"/>
    </row>
    <row r="8" spans="1:25" ht="15" thickBot="1" x14ac:dyDescent="0.4">
      <c r="K8" s="27"/>
      <c r="L8" s="26"/>
      <c r="M8" s="26"/>
      <c r="N8" s="26"/>
      <c r="P8" s="28" t="s">
        <v>116</v>
      </c>
      <c r="Q8" s="29">
        <v>159448</v>
      </c>
      <c r="R8" s="29">
        <v>156813</v>
      </c>
      <c r="S8" s="30">
        <v>173316</v>
      </c>
      <c r="T8" s="12"/>
      <c r="U8" s="12"/>
      <c r="V8" s="12"/>
      <c r="W8" s="12"/>
      <c r="X8" s="12"/>
      <c r="Y8" s="12"/>
    </row>
    <row r="9" spans="1:25" x14ac:dyDescent="0.35">
      <c r="K9" s="27"/>
      <c r="L9" s="26"/>
      <c r="M9" s="26"/>
      <c r="N9" s="26"/>
      <c r="P9" s="3" t="s">
        <v>113</v>
      </c>
      <c r="T9" s="31"/>
      <c r="U9" s="31"/>
      <c r="V9" s="31"/>
      <c r="W9" s="31"/>
      <c r="X9" s="31"/>
      <c r="Y9" s="31"/>
    </row>
    <row r="10" spans="1:25" x14ac:dyDescent="0.35">
      <c r="C10" s="3"/>
      <c r="D10" s="3"/>
      <c r="E10" s="3"/>
      <c r="F10" s="3"/>
      <c r="G10" s="3"/>
      <c r="H10" s="3"/>
      <c r="I10" s="3"/>
      <c r="J10" s="3"/>
      <c r="K10" s="27"/>
      <c r="L10" s="26"/>
      <c r="M10" s="26"/>
      <c r="N10" s="26"/>
      <c r="P10" s="3" t="s">
        <v>115</v>
      </c>
      <c r="T10" s="31"/>
      <c r="U10" s="31"/>
      <c r="V10" s="31"/>
      <c r="W10" s="31"/>
      <c r="X10" s="31"/>
      <c r="Y10" s="31"/>
    </row>
    <row r="11" spans="1:25" x14ac:dyDescent="0.35">
      <c r="P11" s="3" t="s">
        <v>116</v>
      </c>
      <c r="T11" s="31"/>
      <c r="U11" s="31"/>
      <c r="V11" s="31"/>
      <c r="W11" s="31"/>
      <c r="X11" s="31"/>
      <c r="Y11" s="31"/>
    </row>
    <row r="12" spans="1:25" x14ac:dyDescent="0.35">
      <c r="V12" s="31"/>
    </row>
    <row r="13" spans="1:25" x14ac:dyDescent="0.35">
      <c r="C13" s="32"/>
      <c r="D13" s="32"/>
      <c r="E13" s="32"/>
      <c r="F13" s="32"/>
      <c r="G13" s="32"/>
      <c r="H13" s="32"/>
      <c r="I13" s="32"/>
      <c r="J13" s="32"/>
      <c r="K13" s="32"/>
    </row>
    <row r="14" spans="1:25" x14ac:dyDescent="0.35">
      <c r="A14" s="3" t="s">
        <v>117</v>
      </c>
      <c r="B14" s="3">
        <v>2012</v>
      </c>
      <c r="C14" s="3">
        <v>2013</v>
      </c>
      <c r="D14" s="3">
        <v>2014</v>
      </c>
      <c r="E14" s="3">
        <v>2015</v>
      </c>
      <c r="F14" s="3">
        <v>2016</v>
      </c>
      <c r="G14" s="3">
        <v>2017</v>
      </c>
      <c r="H14" s="3">
        <v>2018</v>
      </c>
      <c r="I14" s="3">
        <v>2019</v>
      </c>
      <c r="J14" s="3">
        <v>2020</v>
      </c>
      <c r="K14" s="3">
        <v>2021</v>
      </c>
      <c r="L14" s="3">
        <v>2022</v>
      </c>
      <c r="W14" s="27"/>
      <c r="X14" s="27"/>
    </row>
    <row r="15" spans="1:25" x14ac:dyDescent="0.35">
      <c r="A15" t="s">
        <v>88</v>
      </c>
      <c r="C15" s="33">
        <f t="shared" ref="C15:L17" si="0">C5-B5</f>
        <v>8269</v>
      </c>
      <c r="D15" s="33">
        <f t="shared" si="0"/>
        <v>3940</v>
      </c>
      <c r="E15" s="33">
        <f t="shared" si="0"/>
        <v>4106</v>
      </c>
      <c r="F15" s="33">
        <f t="shared" si="0"/>
        <v>3808</v>
      </c>
      <c r="G15" s="33">
        <f t="shared" si="0"/>
        <v>4742</v>
      </c>
      <c r="H15" s="33">
        <f t="shared" si="0"/>
        <v>7831</v>
      </c>
      <c r="I15" s="33">
        <f t="shared" si="0"/>
        <v>16174</v>
      </c>
      <c r="J15" s="34">
        <f>J5-I5</f>
        <v>18297</v>
      </c>
      <c r="K15" s="35">
        <f t="shared" si="0"/>
        <v>25734</v>
      </c>
      <c r="L15" s="26">
        <f>L5-K5</f>
        <v>35972</v>
      </c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35">
      <c r="A16" t="s">
        <v>112</v>
      </c>
      <c r="C16" s="33">
        <f t="shared" si="0"/>
        <v>970</v>
      </c>
      <c r="D16" s="33">
        <f t="shared" si="0"/>
        <v>487</v>
      </c>
      <c r="E16" s="33">
        <f t="shared" si="0"/>
        <v>2428</v>
      </c>
      <c r="F16" s="33">
        <f t="shared" si="0"/>
        <v>1437</v>
      </c>
      <c r="G16" s="33">
        <f t="shared" si="0"/>
        <v>1475</v>
      </c>
      <c r="H16" s="33">
        <f t="shared" si="0"/>
        <v>1733</v>
      </c>
      <c r="I16" s="33">
        <f t="shared" si="0"/>
        <v>1540</v>
      </c>
      <c r="J16" s="34">
        <f>J6-I6</f>
        <v>2457</v>
      </c>
      <c r="K16" s="35">
        <f t="shared" si="0"/>
        <v>595</v>
      </c>
      <c r="L16" s="26">
        <f t="shared" si="0"/>
        <v>1612</v>
      </c>
      <c r="P16" s="3"/>
      <c r="S16" s="11"/>
      <c r="T16" s="11"/>
      <c r="U16" s="11"/>
      <c r="V16" s="11"/>
      <c r="W16" s="11"/>
      <c r="X16" s="11"/>
    </row>
    <row r="17" spans="1:26" x14ac:dyDescent="0.35">
      <c r="A17" t="s">
        <v>114</v>
      </c>
      <c r="C17" s="33">
        <f t="shared" si="0"/>
        <v>7520</v>
      </c>
      <c r="D17" s="33">
        <f t="shared" si="0"/>
        <v>9506</v>
      </c>
      <c r="E17" s="33">
        <f t="shared" si="0"/>
        <v>9113</v>
      </c>
      <c r="F17" s="33">
        <f t="shared" si="0"/>
        <v>9406</v>
      </c>
      <c r="G17" s="33">
        <f t="shared" si="0"/>
        <v>9435</v>
      </c>
      <c r="H17" s="33">
        <f t="shared" si="0"/>
        <v>6559</v>
      </c>
      <c r="I17" s="33">
        <f t="shared" si="0"/>
        <v>8415</v>
      </c>
      <c r="J17" s="34">
        <f>J7-I7</f>
        <v>7464</v>
      </c>
      <c r="K17" s="35">
        <f t="shared" si="0"/>
        <v>10726</v>
      </c>
      <c r="L17" s="26">
        <f t="shared" si="0"/>
        <v>14057</v>
      </c>
      <c r="P17" s="3"/>
      <c r="S17" s="11"/>
      <c r="T17" s="11"/>
      <c r="U17" s="11"/>
      <c r="V17" s="11"/>
      <c r="W17" s="11"/>
      <c r="X17" s="11"/>
    </row>
    <row r="18" spans="1:26" x14ac:dyDescent="0.35">
      <c r="J18" s="36" t="s">
        <v>118</v>
      </c>
      <c r="P18" s="3"/>
      <c r="S18" s="11"/>
      <c r="T18" s="11"/>
      <c r="U18" s="11"/>
      <c r="V18" s="11"/>
      <c r="W18" s="11"/>
      <c r="X18" s="11"/>
    </row>
    <row r="19" spans="1:26" x14ac:dyDescent="0.35">
      <c r="B19" s="3"/>
      <c r="C19" s="3"/>
      <c r="P19" s="3"/>
      <c r="X19" s="27"/>
    </row>
    <row r="20" spans="1:26" x14ac:dyDescent="0.35">
      <c r="A20" s="37" t="s">
        <v>119</v>
      </c>
      <c r="B20" s="25"/>
      <c r="C20" s="25"/>
      <c r="D20" s="26"/>
      <c r="E20" s="26"/>
      <c r="F20" s="26"/>
      <c r="P20" s="3"/>
      <c r="X20" s="27"/>
    </row>
    <row r="21" spans="1:26" x14ac:dyDescent="0.35">
      <c r="A21" s="38" t="s">
        <v>120</v>
      </c>
      <c r="B21" s="25"/>
      <c r="C21" s="25"/>
      <c r="D21" s="26"/>
      <c r="E21" s="26"/>
      <c r="F21" s="26"/>
      <c r="P21" s="3"/>
    </row>
    <row r="22" spans="1:26" x14ac:dyDescent="0.35">
      <c r="A22" s="6" t="s">
        <v>121</v>
      </c>
      <c r="B22" s="25"/>
      <c r="C22" s="25"/>
      <c r="D22" s="26"/>
      <c r="E22" s="26"/>
      <c r="F22" s="26"/>
      <c r="P22" s="3"/>
      <c r="S22" s="154"/>
    </row>
    <row r="23" spans="1:26" x14ac:dyDescent="0.35">
      <c r="B23" s="27"/>
      <c r="C23" s="27"/>
      <c r="D23" s="26"/>
      <c r="E23" s="26"/>
      <c r="F23" s="26"/>
      <c r="P23" s="3"/>
    </row>
    <row r="24" spans="1:26" x14ac:dyDescent="0.35">
      <c r="B24" s="27"/>
      <c r="C24" s="27"/>
      <c r="D24" s="26"/>
      <c r="E24" s="26"/>
      <c r="F24" s="26"/>
      <c r="P24" s="3"/>
    </row>
    <row r="25" spans="1:26" x14ac:dyDescent="0.35">
      <c r="B25" s="27"/>
      <c r="C25" s="27"/>
      <c r="D25" s="26"/>
      <c r="E25" s="26"/>
      <c r="F25" s="26"/>
    </row>
    <row r="27" spans="1:26" ht="15" thickBot="1" x14ac:dyDescent="0.4">
      <c r="P27" s="40" t="s">
        <v>122</v>
      </c>
    </row>
    <row r="28" spans="1:26" x14ac:dyDescent="0.35">
      <c r="A28" s="13" t="s">
        <v>123</v>
      </c>
      <c r="P28" s="20" t="s">
        <v>110</v>
      </c>
      <c r="Q28" s="21">
        <v>2021</v>
      </c>
      <c r="R28" s="21">
        <v>2022</v>
      </c>
      <c r="S28" s="41">
        <v>2021</v>
      </c>
      <c r="T28" s="41">
        <v>2022</v>
      </c>
      <c r="U28" s="42">
        <v>2025</v>
      </c>
      <c r="V28" s="42">
        <v>2030</v>
      </c>
      <c r="W28" s="42">
        <v>2035</v>
      </c>
      <c r="X28" s="42">
        <v>2040</v>
      </c>
      <c r="Y28" s="42">
        <v>2045</v>
      </c>
      <c r="Z28" s="43">
        <v>2050</v>
      </c>
    </row>
    <row r="29" spans="1:26" x14ac:dyDescent="0.35">
      <c r="A29" s="13" t="s">
        <v>124</v>
      </c>
      <c r="P29" s="23" t="s">
        <v>88</v>
      </c>
      <c r="Q29">
        <v>111912</v>
      </c>
      <c r="R29">
        <v>117617</v>
      </c>
      <c r="S29">
        <v>162354</v>
      </c>
      <c r="T29">
        <v>198326</v>
      </c>
      <c r="U29" s="12">
        <f>198326+54891</f>
        <v>253217</v>
      </c>
      <c r="V29" s="12">
        <f>U29+V34</f>
        <v>344702</v>
      </c>
      <c r="W29" s="12">
        <f>V29+W34</f>
        <v>436187</v>
      </c>
      <c r="X29" s="12">
        <f>W29+X34</f>
        <v>527672</v>
      </c>
      <c r="Y29" s="12">
        <f>X29+Y34</f>
        <v>619157</v>
      </c>
      <c r="Z29" s="45">
        <f>Y29+Z34</f>
        <v>710642</v>
      </c>
    </row>
    <row r="30" spans="1:26" x14ac:dyDescent="0.35">
      <c r="P30" s="23" t="s">
        <v>89</v>
      </c>
      <c r="Q30">
        <v>2304</v>
      </c>
      <c r="R30">
        <v>2304</v>
      </c>
      <c r="S30">
        <v>2321</v>
      </c>
      <c r="T30">
        <v>2321</v>
      </c>
      <c r="U30" s="7">
        <v>2321</v>
      </c>
      <c r="V30" s="7">
        <v>2321</v>
      </c>
      <c r="W30" s="7">
        <v>2321</v>
      </c>
      <c r="X30" s="7">
        <v>2321</v>
      </c>
      <c r="Y30" s="7">
        <v>2321</v>
      </c>
      <c r="Z30" s="44">
        <v>2321</v>
      </c>
    </row>
    <row r="31" spans="1:26" x14ac:dyDescent="0.35">
      <c r="P31" s="23" t="s">
        <v>113</v>
      </c>
      <c r="Q31">
        <v>114216</v>
      </c>
      <c r="R31">
        <v>119921</v>
      </c>
      <c r="S31">
        <f>S29+S30</f>
        <v>164675</v>
      </c>
      <c r="T31">
        <f>T29+T30</f>
        <v>200647</v>
      </c>
      <c r="U31" s="12">
        <f>U30+U29</f>
        <v>255538</v>
      </c>
      <c r="V31" s="12">
        <f t="shared" ref="V31:Z31" si="1">V30+V29</f>
        <v>347023</v>
      </c>
      <c r="W31" s="12">
        <f t="shared" si="1"/>
        <v>438508</v>
      </c>
      <c r="X31" s="12">
        <f t="shared" si="1"/>
        <v>529993</v>
      </c>
      <c r="Y31" s="12">
        <f t="shared" si="1"/>
        <v>621478</v>
      </c>
      <c r="Z31" s="45">
        <f t="shared" si="1"/>
        <v>712963</v>
      </c>
    </row>
    <row r="32" spans="1:26" x14ac:dyDescent="0.35">
      <c r="P32" s="23" t="s">
        <v>115</v>
      </c>
      <c r="Q32">
        <v>14223</v>
      </c>
      <c r="R32">
        <v>12336</v>
      </c>
      <c r="S32">
        <v>15137</v>
      </c>
      <c r="T32">
        <v>16749</v>
      </c>
      <c r="U32" s="12">
        <f t="shared" ref="U32:Z33" si="2">T32+U35</f>
        <v>24120</v>
      </c>
      <c r="V32" s="12">
        <f t="shared" si="2"/>
        <v>36405</v>
      </c>
      <c r="W32" s="12">
        <f t="shared" si="2"/>
        <v>48690</v>
      </c>
      <c r="X32" s="12">
        <f t="shared" si="2"/>
        <v>60975</v>
      </c>
      <c r="Y32" s="12">
        <f t="shared" si="2"/>
        <v>73260</v>
      </c>
      <c r="Z32" s="45">
        <f t="shared" si="2"/>
        <v>85545</v>
      </c>
    </row>
    <row r="33" spans="1:28" x14ac:dyDescent="0.35">
      <c r="P33" s="28" t="s">
        <v>116</v>
      </c>
      <c r="Q33" s="29">
        <v>159448</v>
      </c>
      <c r="R33" s="29">
        <v>156813</v>
      </c>
      <c r="S33" s="29">
        <v>173316</v>
      </c>
      <c r="T33" s="29">
        <v>187373</v>
      </c>
      <c r="U33" s="46">
        <f t="shared" si="2"/>
        <v>209765</v>
      </c>
      <c r="V33" s="46">
        <f t="shared" si="2"/>
        <v>247085</v>
      </c>
      <c r="W33" s="46">
        <f t="shared" si="2"/>
        <v>284405</v>
      </c>
      <c r="X33" s="46">
        <f t="shared" si="2"/>
        <v>321725</v>
      </c>
      <c r="Y33" s="46">
        <f t="shared" si="2"/>
        <v>359045</v>
      </c>
      <c r="Z33" s="47">
        <f t="shared" si="2"/>
        <v>396365</v>
      </c>
    </row>
    <row r="34" spans="1:28" x14ac:dyDescent="0.35">
      <c r="N34" s="13" t="s">
        <v>125</v>
      </c>
      <c r="P34" s="3" t="s">
        <v>113</v>
      </c>
      <c r="U34" s="12">
        <f>J15*3</f>
        <v>54891</v>
      </c>
      <c r="V34" s="12">
        <f>$J$15*5</f>
        <v>91485</v>
      </c>
      <c r="W34" s="12">
        <f t="shared" ref="W34:Z34" si="3">$J$15*5</f>
        <v>91485</v>
      </c>
      <c r="X34" s="12">
        <f t="shared" si="3"/>
        <v>91485</v>
      </c>
      <c r="Y34" s="12">
        <f t="shared" si="3"/>
        <v>91485</v>
      </c>
      <c r="Z34" s="12">
        <f t="shared" si="3"/>
        <v>91485</v>
      </c>
    </row>
    <row r="35" spans="1:28" x14ac:dyDescent="0.35">
      <c r="A35" s="137" t="s">
        <v>126</v>
      </c>
      <c r="B35" s="137"/>
      <c r="C35" s="137" t="s">
        <v>127</v>
      </c>
      <c r="D35" s="137" t="s">
        <v>127</v>
      </c>
      <c r="E35" s="137" t="s">
        <v>127</v>
      </c>
      <c r="F35" s="137" t="s">
        <v>127</v>
      </c>
      <c r="G35" s="137" t="s">
        <v>127</v>
      </c>
      <c r="H35" s="137" t="s">
        <v>127</v>
      </c>
      <c r="I35" s="137" t="s">
        <v>127</v>
      </c>
      <c r="P35" s="3" t="s">
        <v>115</v>
      </c>
      <c r="U35" s="12">
        <f>J16*3</f>
        <v>7371</v>
      </c>
      <c r="V35" s="12">
        <f>$J$16*5</f>
        <v>12285</v>
      </c>
      <c r="W35" s="12">
        <f t="shared" ref="W35:Z35" si="4">$J$16*5</f>
        <v>12285</v>
      </c>
      <c r="X35" s="12">
        <f t="shared" si="4"/>
        <v>12285</v>
      </c>
      <c r="Y35" s="12">
        <f t="shared" si="4"/>
        <v>12285</v>
      </c>
      <c r="Z35" s="12">
        <f t="shared" si="4"/>
        <v>12285</v>
      </c>
    </row>
    <row r="36" spans="1:28" x14ac:dyDescent="0.35">
      <c r="A36" s="138"/>
      <c r="B36" s="139"/>
      <c r="C36" s="138"/>
      <c r="D36" s="138"/>
      <c r="E36" s="138"/>
      <c r="F36" s="138"/>
      <c r="G36" s="138"/>
      <c r="H36" s="138"/>
      <c r="I36" s="138"/>
      <c r="J36" s="3"/>
      <c r="K36" s="3"/>
      <c r="P36" s="3" t="s">
        <v>116</v>
      </c>
      <c r="U36" s="27">
        <f>J17*3</f>
        <v>22392</v>
      </c>
      <c r="V36" s="27">
        <f>$J$17*5</f>
        <v>37320</v>
      </c>
      <c r="W36" s="27">
        <f t="shared" ref="W36:Z36" si="5">$J$17*5</f>
        <v>37320</v>
      </c>
      <c r="X36" s="27">
        <f t="shared" si="5"/>
        <v>37320</v>
      </c>
      <c r="Y36" s="27">
        <f t="shared" si="5"/>
        <v>37320</v>
      </c>
      <c r="Z36" s="27">
        <f t="shared" si="5"/>
        <v>37320</v>
      </c>
    </row>
    <row r="37" spans="1:28" x14ac:dyDescent="0.35">
      <c r="A37" s="140" t="s">
        <v>13</v>
      </c>
      <c r="B37" s="139"/>
      <c r="C37" s="138"/>
      <c r="D37" s="138"/>
      <c r="E37" s="138"/>
      <c r="F37" s="138"/>
      <c r="G37" s="138"/>
      <c r="H37" s="138"/>
      <c r="I37" s="138"/>
      <c r="J37" s="12"/>
      <c r="K37" s="1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 spans="1:28" x14ac:dyDescent="0.35">
      <c r="A38" s="141" t="s">
        <v>110</v>
      </c>
      <c r="B38" s="142">
        <v>2021</v>
      </c>
      <c r="C38" s="142">
        <v>2022</v>
      </c>
      <c r="D38" s="143">
        <v>2025</v>
      </c>
      <c r="E38" s="143">
        <v>2030</v>
      </c>
      <c r="F38" s="143">
        <v>2035</v>
      </c>
      <c r="G38" s="143">
        <v>2040</v>
      </c>
      <c r="H38" s="143">
        <v>2045</v>
      </c>
      <c r="I38" s="144">
        <v>2050</v>
      </c>
      <c r="O38" s="82"/>
      <c r="P38" s="82"/>
      <c r="Q38" s="82"/>
      <c r="R38" s="82"/>
      <c r="S38" s="82"/>
      <c r="T38" s="82"/>
      <c r="U38" s="82"/>
      <c r="V38" s="82"/>
      <c r="W38" s="134"/>
      <c r="X38" s="134"/>
      <c r="Y38" s="82"/>
      <c r="Z38" s="82"/>
      <c r="AA38" s="82"/>
      <c r="AB38" s="82"/>
    </row>
    <row r="39" spans="1:28" x14ac:dyDescent="0.35">
      <c r="A39" s="145" t="s">
        <v>88</v>
      </c>
      <c r="B39" s="138">
        <v>160963</v>
      </c>
      <c r="C39" s="138">
        <v>193914</v>
      </c>
      <c r="D39" s="138"/>
      <c r="E39" s="138"/>
      <c r="F39" s="138"/>
      <c r="G39" s="138"/>
      <c r="H39" s="138"/>
      <c r="I39" s="146" t="s">
        <v>127</v>
      </c>
      <c r="J39" s="12"/>
      <c r="K39" s="12"/>
      <c r="O39" s="82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2"/>
      <c r="AB39" s="82"/>
    </row>
    <row r="40" spans="1:28" x14ac:dyDescent="0.35">
      <c r="A40" s="145" t="s">
        <v>89</v>
      </c>
      <c r="B40" s="138">
        <v>2321</v>
      </c>
      <c r="C40" s="138">
        <v>2321</v>
      </c>
      <c r="D40" s="138"/>
      <c r="E40" s="138"/>
      <c r="F40" s="138"/>
      <c r="G40" s="138"/>
      <c r="H40" s="138"/>
      <c r="I40" s="146" t="s">
        <v>127</v>
      </c>
      <c r="J40" s="12"/>
      <c r="K40" s="12"/>
      <c r="O40" s="82"/>
      <c r="P40" s="14"/>
      <c r="Q40" s="82"/>
      <c r="R40" s="82"/>
      <c r="S40" s="135"/>
      <c r="T40" s="135"/>
      <c r="U40" s="135"/>
      <c r="V40" s="135"/>
      <c r="W40" s="135"/>
      <c r="X40" s="135"/>
      <c r="Y40" s="135"/>
      <c r="Z40" s="135"/>
      <c r="AA40" s="82"/>
      <c r="AB40" s="82"/>
    </row>
    <row r="41" spans="1:28" x14ac:dyDescent="0.35">
      <c r="A41" s="145" t="s">
        <v>113</v>
      </c>
      <c r="B41" s="138">
        <v>160382</v>
      </c>
      <c r="C41" s="138">
        <v>196235</v>
      </c>
      <c r="D41" s="138">
        <v>209952</v>
      </c>
      <c r="E41" s="138">
        <v>307495</v>
      </c>
      <c r="F41" s="138">
        <v>368085</v>
      </c>
      <c r="G41" s="138">
        <v>425429</v>
      </c>
      <c r="H41" s="138">
        <v>497994</v>
      </c>
      <c r="I41" s="146">
        <v>513895</v>
      </c>
      <c r="J41" s="12"/>
      <c r="K41" s="12"/>
      <c r="O41" s="82"/>
      <c r="P41" s="14"/>
      <c r="Q41" s="82"/>
      <c r="R41" s="82"/>
      <c r="S41" s="135"/>
      <c r="T41" s="135"/>
      <c r="U41" s="135"/>
      <c r="V41" s="135"/>
      <c r="W41" s="135"/>
      <c r="X41" s="135"/>
      <c r="Y41" s="135"/>
      <c r="Z41" s="135"/>
      <c r="AA41" s="82"/>
      <c r="AB41" s="82"/>
    </row>
    <row r="42" spans="1:28" x14ac:dyDescent="0.35">
      <c r="A42" s="145" t="s">
        <v>115</v>
      </c>
      <c r="B42" s="138">
        <v>15137</v>
      </c>
      <c r="C42" s="138">
        <v>16100</v>
      </c>
      <c r="D42" s="138">
        <v>30819</v>
      </c>
      <c r="E42" s="138">
        <v>54314</v>
      </c>
      <c r="F42" s="138">
        <v>69065</v>
      </c>
      <c r="G42" s="138">
        <v>80367</v>
      </c>
      <c r="H42" s="138">
        <v>91285</v>
      </c>
      <c r="I42" s="146">
        <v>95023</v>
      </c>
      <c r="J42" s="12"/>
      <c r="K42" s="12"/>
      <c r="O42" s="82"/>
      <c r="P42" s="14"/>
      <c r="Q42" s="82"/>
      <c r="R42" s="82"/>
      <c r="S42" s="135"/>
      <c r="T42" s="135"/>
      <c r="U42" s="135"/>
      <c r="V42" s="135"/>
      <c r="W42" s="135"/>
      <c r="X42" s="135"/>
      <c r="Y42" s="135"/>
      <c r="Z42" s="135"/>
      <c r="AA42" s="82"/>
      <c r="AB42" s="82"/>
    </row>
    <row r="43" spans="1:28" x14ac:dyDescent="0.35">
      <c r="A43" s="147" t="s">
        <v>116</v>
      </c>
      <c r="B43" s="148">
        <v>173233</v>
      </c>
      <c r="C43" s="148">
        <v>187355</v>
      </c>
      <c r="D43" s="149">
        <v>226640</v>
      </c>
      <c r="E43" s="149">
        <v>294810</v>
      </c>
      <c r="F43" s="149">
        <v>335678</v>
      </c>
      <c r="G43" s="149">
        <v>362079</v>
      </c>
      <c r="H43" s="149">
        <v>401733</v>
      </c>
      <c r="I43" s="150">
        <v>412615</v>
      </c>
      <c r="J43" s="12"/>
      <c r="K43" s="12"/>
      <c r="O43" s="82"/>
      <c r="P43" s="14"/>
      <c r="Q43" s="82"/>
      <c r="R43" s="82"/>
      <c r="S43" s="135"/>
      <c r="T43" s="135"/>
      <c r="U43" s="135"/>
      <c r="V43" s="135"/>
      <c r="W43" s="135"/>
      <c r="X43" s="135"/>
      <c r="Y43" s="135"/>
      <c r="Z43" s="135"/>
      <c r="AA43" s="82"/>
      <c r="AB43" s="82"/>
    </row>
    <row r="44" spans="1:28" x14ac:dyDescent="0.35">
      <c r="A44" s="138"/>
      <c r="B44" s="138"/>
      <c r="C44" s="138"/>
      <c r="D44" s="138"/>
      <c r="E44" s="138"/>
      <c r="F44" s="138"/>
      <c r="G44" s="138"/>
      <c r="H44" s="138"/>
      <c r="I44" s="138"/>
      <c r="J44" s="27"/>
      <c r="K44" s="27"/>
      <c r="O44" s="82"/>
      <c r="P44" s="14"/>
      <c r="Q44" s="82"/>
      <c r="R44" s="82"/>
      <c r="S44" s="135"/>
      <c r="T44" s="135"/>
      <c r="U44" s="135"/>
      <c r="V44" s="135"/>
      <c r="W44" s="135"/>
      <c r="X44" s="135"/>
      <c r="Y44" s="135"/>
      <c r="Z44" s="135"/>
      <c r="AA44" s="82"/>
      <c r="AB44" s="82"/>
    </row>
    <row r="45" spans="1:28" x14ac:dyDescent="0.35">
      <c r="A45" s="151" t="s">
        <v>128</v>
      </c>
      <c r="B45" s="139"/>
      <c r="C45" s="138"/>
      <c r="D45" s="138"/>
      <c r="E45" s="138"/>
      <c r="F45" s="138"/>
      <c r="G45" s="138"/>
      <c r="H45" s="138"/>
      <c r="I45" s="138"/>
      <c r="O45" s="82"/>
      <c r="P45" s="14"/>
      <c r="Q45" s="82"/>
      <c r="R45" s="82"/>
      <c r="S45" s="135"/>
      <c r="T45" s="135"/>
      <c r="U45" s="135"/>
      <c r="V45" s="135"/>
      <c r="W45" s="135"/>
      <c r="X45" s="135"/>
      <c r="Y45" s="135"/>
      <c r="Z45" s="135"/>
      <c r="AA45" s="82"/>
      <c r="AB45" s="82"/>
    </row>
    <row r="46" spans="1:28" x14ac:dyDescent="0.35">
      <c r="A46" s="141" t="s">
        <v>110</v>
      </c>
      <c r="B46" s="142">
        <v>2021</v>
      </c>
      <c r="C46" s="142">
        <v>2022</v>
      </c>
      <c r="D46" s="143">
        <v>2025</v>
      </c>
      <c r="E46" s="143">
        <v>2030</v>
      </c>
      <c r="F46" s="143">
        <v>2035</v>
      </c>
      <c r="G46" s="143">
        <v>2040</v>
      </c>
      <c r="H46" s="143">
        <v>2045</v>
      </c>
      <c r="I46" s="144">
        <v>2050</v>
      </c>
      <c r="O46" s="82"/>
      <c r="P46" s="14"/>
      <c r="Q46" s="82"/>
      <c r="R46" s="82"/>
      <c r="S46" s="82"/>
      <c r="T46" s="82"/>
      <c r="U46" s="14"/>
      <c r="V46" s="82"/>
      <c r="W46" s="82"/>
      <c r="X46" s="82"/>
      <c r="Y46" s="82"/>
      <c r="Z46" s="82"/>
      <c r="AA46" s="82"/>
      <c r="AB46" s="82"/>
    </row>
    <row r="47" spans="1:28" x14ac:dyDescent="0.35">
      <c r="A47" s="145" t="s">
        <v>88</v>
      </c>
      <c r="B47" s="138">
        <v>160963</v>
      </c>
      <c r="C47" s="138">
        <v>193914</v>
      </c>
      <c r="D47" s="138"/>
      <c r="E47" s="138"/>
      <c r="F47" s="138"/>
      <c r="G47" s="138"/>
      <c r="H47" s="138"/>
      <c r="I47" s="146" t="s">
        <v>127</v>
      </c>
      <c r="O47" s="82"/>
      <c r="P47" s="14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</row>
    <row r="48" spans="1:28" x14ac:dyDescent="0.35">
      <c r="A48" s="145" t="s">
        <v>89</v>
      </c>
      <c r="B48" s="138">
        <v>2321</v>
      </c>
      <c r="C48" s="138">
        <v>2321</v>
      </c>
      <c r="D48" s="138"/>
      <c r="E48" s="138"/>
      <c r="F48" s="138"/>
      <c r="G48" s="138"/>
      <c r="H48" s="138"/>
      <c r="I48" s="146" t="s">
        <v>127</v>
      </c>
      <c r="O48" s="82"/>
      <c r="P48" s="14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</row>
    <row r="49" spans="1:28" x14ac:dyDescent="0.35">
      <c r="A49" s="145" t="s">
        <v>113</v>
      </c>
      <c r="B49" s="138">
        <v>160382</v>
      </c>
      <c r="C49" s="138">
        <v>196235</v>
      </c>
      <c r="D49" s="138">
        <v>236401</v>
      </c>
      <c r="E49" s="138">
        <v>383045</v>
      </c>
      <c r="F49" s="138" t="s">
        <v>129</v>
      </c>
      <c r="G49" s="138" t="s">
        <v>129</v>
      </c>
      <c r="H49" s="138" t="s">
        <v>129</v>
      </c>
      <c r="I49" s="146" t="s">
        <v>129</v>
      </c>
      <c r="O49" s="82"/>
      <c r="P49" s="14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</row>
    <row r="50" spans="1:28" x14ac:dyDescent="0.35">
      <c r="A50" s="145" t="s">
        <v>115</v>
      </c>
      <c r="B50" s="138">
        <v>15137</v>
      </c>
      <c r="C50" s="138">
        <v>16100</v>
      </c>
      <c r="D50" s="138">
        <v>32973</v>
      </c>
      <c r="E50" s="138">
        <v>66358</v>
      </c>
      <c r="F50" s="138" t="s">
        <v>129</v>
      </c>
      <c r="G50" s="138" t="s">
        <v>129</v>
      </c>
      <c r="H50" s="138" t="s">
        <v>129</v>
      </c>
      <c r="I50" s="146" t="s">
        <v>129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 spans="1:28" x14ac:dyDescent="0.35">
      <c r="A51" s="147" t="s">
        <v>116</v>
      </c>
      <c r="B51" s="148">
        <v>173233</v>
      </c>
      <c r="C51" s="148">
        <v>187355</v>
      </c>
      <c r="D51" s="149">
        <v>264123</v>
      </c>
      <c r="E51" s="149">
        <v>360988</v>
      </c>
      <c r="F51" s="148" t="s">
        <v>129</v>
      </c>
      <c r="G51" s="148" t="s">
        <v>129</v>
      </c>
      <c r="H51" s="148" t="s">
        <v>129</v>
      </c>
      <c r="I51" s="152" t="s">
        <v>129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 spans="1:28" x14ac:dyDescent="0.35">
      <c r="O52" s="82"/>
      <c r="P52" s="136"/>
      <c r="Q52" s="136"/>
      <c r="R52" s="136"/>
      <c r="S52" s="136"/>
      <c r="T52" s="136"/>
      <c r="U52" s="136"/>
      <c r="V52" s="136"/>
      <c r="W52" s="136"/>
      <c r="X52" s="136"/>
      <c r="Y52" s="82"/>
      <c r="Z52" s="82"/>
      <c r="AA52" s="82"/>
      <c r="AB52" s="82"/>
    </row>
    <row r="53" spans="1:28" x14ac:dyDescent="0.35">
      <c r="P53" s="51"/>
      <c r="Q53" s="52"/>
      <c r="R53" s="52"/>
      <c r="S53" s="52"/>
      <c r="T53" s="52"/>
      <c r="U53" s="52"/>
      <c r="V53" s="52"/>
      <c r="W53" s="52"/>
      <c r="X53" s="52"/>
    </row>
    <row r="54" spans="1:28" x14ac:dyDescent="0.35">
      <c r="P54" s="51"/>
      <c r="Q54" s="52"/>
      <c r="R54" s="52"/>
      <c r="S54" s="52"/>
      <c r="T54" s="52"/>
      <c r="U54" s="52"/>
      <c r="V54" s="52"/>
      <c r="W54" s="52"/>
      <c r="X54" s="52"/>
    </row>
    <row r="55" spans="1:28" x14ac:dyDescent="0.35">
      <c r="P55" s="51"/>
      <c r="Q55" s="52"/>
      <c r="R55" s="52"/>
      <c r="S55" s="52"/>
      <c r="T55" s="52"/>
      <c r="U55" s="52"/>
      <c r="V55" s="52"/>
      <c r="W55" s="52"/>
      <c r="X55" s="52"/>
    </row>
    <row r="56" spans="1:28" x14ac:dyDescent="0.35">
      <c r="P56" s="51"/>
      <c r="Q56" s="52"/>
      <c r="R56" s="52"/>
      <c r="S56" s="52"/>
      <c r="T56" s="52"/>
      <c r="U56" s="52"/>
      <c r="V56" s="52"/>
      <c r="W56" s="52"/>
      <c r="X56" s="52"/>
    </row>
    <row r="57" spans="1:28" x14ac:dyDescent="0.35">
      <c r="P57" s="51"/>
      <c r="Q57" s="52"/>
      <c r="R57" s="52"/>
      <c r="S57" s="52"/>
      <c r="T57" s="52"/>
      <c r="U57" s="52"/>
      <c r="V57" s="52"/>
      <c r="W57" s="52"/>
      <c r="X57" s="52"/>
    </row>
    <row r="58" spans="1:28" x14ac:dyDescent="0.35">
      <c r="P58" s="51"/>
      <c r="Q58" s="52"/>
      <c r="R58" s="52"/>
      <c r="S58" s="52"/>
      <c r="T58" s="52"/>
      <c r="U58" s="52"/>
      <c r="V58" s="52"/>
      <c r="W58" s="52"/>
      <c r="X58" s="52"/>
    </row>
    <row r="59" spans="1:28" x14ac:dyDescent="0.35">
      <c r="P59" s="51"/>
      <c r="Q59" s="52"/>
      <c r="R59" s="52"/>
      <c r="S59" s="52"/>
      <c r="T59" s="52"/>
      <c r="U59" s="52"/>
      <c r="V59" s="52"/>
      <c r="W59" s="52"/>
      <c r="X59" s="52"/>
    </row>
    <row r="60" spans="1:28" x14ac:dyDescent="0.35">
      <c r="P60" s="51"/>
      <c r="Q60" s="52"/>
      <c r="R60" s="52"/>
      <c r="S60" s="52"/>
      <c r="T60" s="52"/>
      <c r="U60" s="52"/>
      <c r="V60" s="52"/>
      <c r="W60" s="52"/>
      <c r="X60" s="52"/>
    </row>
  </sheetData>
  <hyperlinks>
    <hyperlink ref="B2" r:id="rId1" xr:uid="{135A585E-65DD-4CC7-BB47-850D7729776E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26E5-38C8-438B-8380-E546ED30B9E1}">
  <sheetPr>
    <tabColor theme="9" tint="0.79998168889431442"/>
  </sheetPr>
  <dimension ref="A3:AG25"/>
  <sheetViews>
    <sheetView zoomScaleNormal="100" workbookViewId="0">
      <selection activeCell="G8" sqref="A7:G8"/>
    </sheetView>
  </sheetViews>
  <sheetFormatPr defaultColWidth="11.453125" defaultRowHeight="14.5" x14ac:dyDescent="0.35"/>
  <cols>
    <col min="1" max="1" width="16.81640625" bestFit="1" customWidth="1"/>
  </cols>
  <sheetData>
    <row r="3" spans="1:33" x14ac:dyDescent="0.35">
      <c r="A3" t="s">
        <v>110</v>
      </c>
      <c r="B3">
        <v>2019</v>
      </c>
      <c r="C3">
        <v>2020</v>
      </c>
      <c r="D3">
        <f>C3+1</f>
        <v>2021</v>
      </c>
      <c r="E3">
        <f t="shared" ref="E3:AF3" si="0">D3+1</f>
        <v>2022</v>
      </c>
      <c r="F3">
        <f t="shared" si="0"/>
        <v>2023</v>
      </c>
      <c r="G3">
        <f t="shared" si="0"/>
        <v>2024</v>
      </c>
      <c r="H3">
        <f t="shared" si="0"/>
        <v>2025</v>
      </c>
      <c r="I3">
        <f t="shared" si="0"/>
        <v>2026</v>
      </c>
      <c r="J3">
        <f t="shared" si="0"/>
        <v>2027</v>
      </c>
      <c r="K3">
        <f t="shared" si="0"/>
        <v>2028</v>
      </c>
      <c r="L3">
        <f t="shared" si="0"/>
        <v>2029</v>
      </c>
      <c r="M3">
        <f t="shared" si="0"/>
        <v>2030</v>
      </c>
      <c r="N3">
        <f t="shared" si="0"/>
        <v>2031</v>
      </c>
      <c r="O3">
        <f t="shared" si="0"/>
        <v>2032</v>
      </c>
      <c r="P3">
        <f t="shared" si="0"/>
        <v>2033</v>
      </c>
      <c r="Q3">
        <f t="shared" si="0"/>
        <v>2034</v>
      </c>
      <c r="R3">
        <f t="shared" si="0"/>
        <v>2035</v>
      </c>
      <c r="S3">
        <f t="shared" si="0"/>
        <v>2036</v>
      </c>
      <c r="T3">
        <f t="shared" si="0"/>
        <v>2037</v>
      </c>
      <c r="U3">
        <f t="shared" si="0"/>
        <v>2038</v>
      </c>
      <c r="V3">
        <f t="shared" si="0"/>
        <v>2039</v>
      </c>
      <c r="W3">
        <f t="shared" si="0"/>
        <v>2040</v>
      </c>
      <c r="X3">
        <f t="shared" si="0"/>
        <v>2041</v>
      </c>
      <c r="Y3">
        <f t="shared" si="0"/>
        <v>2042</v>
      </c>
      <c r="Z3">
        <f t="shared" si="0"/>
        <v>2043</v>
      </c>
      <c r="AA3">
        <f t="shared" si="0"/>
        <v>2044</v>
      </c>
      <c r="AB3">
        <f t="shared" si="0"/>
        <v>2045</v>
      </c>
      <c r="AC3">
        <f>AB3+1</f>
        <v>2046</v>
      </c>
      <c r="AD3">
        <f t="shared" si="0"/>
        <v>2047</v>
      </c>
      <c r="AE3">
        <f t="shared" si="0"/>
        <v>2048</v>
      </c>
      <c r="AF3">
        <f t="shared" si="0"/>
        <v>2049</v>
      </c>
      <c r="AG3">
        <f>AF3+1</f>
        <v>2050</v>
      </c>
    </row>
    <row r="4" spans="1:33" x14ac:dyDescent="0.35">
      <c r="A4" t="s">
        <v>88</v>
      </c>
      <c r="B4">
        <v>118323</v>
      </c>
      <c r="C4">
        <v>136620</v>
      </c>
      <c r="D4">
        <v>162354</v>
      </c>
      <c r="E4">
        <v>198326</v>
      </c>
      <c r="F4" s="11">
        <f>E4+'Renewable hypothesis'!$J$15</f>
        <v>216623</v>
      </c>
      <c r="G4" s="11">
        <f>F4+'Renewable hypothesis'!$J$15</f>
        <v>234920</v>
      </c>
      <c r="H4" s="11">
        <f>G4+'Renewable hypothesis'!$J$15</f>
        <v>253217</v>
      </c>
      <c r="I4" s="11">
        <f>H4+'Renewable hypothesis'!$J$15</f>
        <v>271514</v>
      </c>
      <c r="J4" s="11">
        <f>I4+'Renewable hypothesis'!$J$15</f>
        <v>289811</v>
      </c>
      <c r="K4" s="11">
        <f>J4+'Renewable hypothesis'!$J$15</f>
        <v>308108</v>
      </c>
      <c r="L4" s="11">
        <f>K4+'Renewable hypothesis'!$J$15</f>
        <v>326405</v>
      </c>
      <c r="M4" s="11">
        <f>L4+'Renewable hypothesis'!$J$15</f>
        <v>344702</v>
      </c>
      <c r="N4" s="11">
        <f>M4+'Renewable hypothesis'!$J$15</f>
        <v>362999</v>
      </c>
      <c r="O4" s="11">
        <f>N4+'Renewable hypothesis'!$J$15</f>
        <v>381296</v>
      </c>
      <c r="P4" s="11">
        <f>O4+'Renewable hypothesis'!$J$15</f>
        <v>399593</v>
      </c>
      <c r="Q4" s="11">
        <f>P4+'Renewable hypothesis'!$J$15</f>
        <v>417890</v>
      </c>
      <c r="R4" s="11">
        <f>Q4+'Renewable hypothesis'!$J$15</f>
        <v>436187</v>
      </c>
      <c r="S4" s="11">
        <f>R4+'Renewable hypothesis'!$J$15</f>
        <v>454484</v>
      </c>
      <c r="T4" s="11">
        <f>S4+'Renewable hypothesis'!$J$15</f>
        <v>472781</v>
      </c>
      <c r="U4" s="11">
        <f>T4+'Renewable hypothesis'!$J$15</f>
        <v>491078</v>
      </c>
      <c r="V4" s="11">
        <f>U4+'Renewable hypothesis'!$J$15</f>
        <v>509375</v>
      </c>
      <c r="W4" s="11">
        <f>V4+'Renewable hypothesis'!$J$15</f>
        <v>527672</v>
      </c>
      <c r="X4" s="11">
        <f>W4+'Renewable hypothesis'!$J$15</f>
        <v>545969</v>
      </c>
      <c r="Y4" s="11">
        <f>X4+'Renewable hypothesis'!$J$15</f>
        <v>564266</v>
      </c>
      <c r="Z4" s="11">
        <f>Y4+'Renewable hypothesis'!$J$15</f>
        <v>582563</v>
      </c>
      <c r="AA4" s="11">
        <f>Z4+'Renewable hypothesis'!$J$15</f>
        <v>600860</v>
      </c>
      <c r="AB4" s="11">
        <f>AA4+'Renewable hypothesis'!$J$15</f>
        <v>619157</v>
      </c>
      <c r="AC4" s="11">
        <f>AB4+'Renewable hypothesis'!$J$15</f>
        <v>637454</v>
      </c>
      <c r="AD4" s="11">
        <f>AC4+'Renewable hypothesis'!$J$15</f>
        <v>655751</v>
      </c>
      <c r="AE4" s="11">
        <f>AD4+'Renewable hypothesis'!$J$15</f>
        <v>674048</v>
      </c>
      <c r="AF4" s="11">
        <f>AE4+'Renewable hypothesis'!$J$15</f>
        <v>692345</v>
      </c>
      <c r="AG4" s="11">
        <f>AF4+'Renewable hypothesis'!$J$15</f>
        <v>710642</v>
      </c>
    </row>
    <row r="5" spans="1:33" x14ac:dyDescent="0.35">
      <c r="A5" t="s">
        <v>89</v>
      </c>
      <c r="B5">
        <v>2321</v>
      </c>
      <c r="C5">
        <v>2321</v>
      </c>
      <c r="D5">
        <v>2321</v>
      </c>
      <c r="E5">
        <v>2321</v>
      </c>
      <c r="F5">
        <v>2321</v>
      </c>
      <c r="G5">
        <v>2321</v>
      </c>
      <c r="H5">
        <v>2321</v>
      </c>
      <c r="I5">
        <v>2321</v>
      </c>
      <c r="J5">
        <v>2321</v>
      </c>
      <c r="K5">
        <v>2321</v>
      </c>
      <c r="L5">
        <v>2321</v>
      </c>
      <c r="M5">
        <v>2321</v>
      </c>
      <c r="N5">
        <v>2321</v>
      </c>
      <c r="O5">
        <v>2321</v>
      </c>
      <c r="P5">
        <v>2321</v>
      </c>
      <c r="Q5">
        <v>2321</v>
      </c>
      <c r="R5">
        <v>2321</v>
      </c>
      <c r="S5">
        <v>2321</v>
      </c>
      <c r="T5">
        <v>2321</v>
      </c>
      <c r="U5">
        <v>2321</v>
      </c>
      <c r="V5">
        <v>2321</v>
      </c>
      <c r="W5">
        <v>2321</v>
      </c>
      <c r="X5">
        <v>2321</v>
      </c>
      <c r="Y5">
        <v>2321</v>
      </c>
      <c r="Z5">
        <v>2321</v>
      </c>
      <c r="AA5">
        <v>2321</v>
      </c>
      <c r="AB5">
        <v>2321</v>
      </c>
      <c r="AC5">
        <v>2321</v>
      </c>
      <c r="AD5">
        <v>2321</v>
      </c>
      <c r="AE5">
        <v>2321</v>
      </c>
      <c r="AF5">
        <v>2321</v>
      </c>
      <c r="AG5">
        <v>2321</v>
      </c>
    </row>
    <row r="6" spans="1:33" x14ac:dyDescent="0.35">
      <c r="A6" t="s">
        <v>113</v>
      </c>
      <c r="B6">
        <f>B4+B5</f>
        <v>120644</v>
      </c>
      <c r="C6">
        <f t="shared" ref="C6:AG6" si="1">C4+C5</f>
        <v>138941</v>
      </c>
      <c r="D6">
        <f t="shared" si="1"/>
        <v>164675</v>
      </c>
      <c r="E6">
        <f t="shared" si="1"/>
        <v>200647</v>
      </c>
      <c r="F6">
        <f t="shared" si="1"/>
        <v>218944</v>
      </c>
      <c r="G6">
        <f t="shared" si="1"/>
        <v>237241</v>
      </c>
      <c r="H6">
        <f t="shared" si="1"/>
        <v>255538</v>
      </c>
      <c r="I6">
        <f t="shared" si="1"/>
        <v>273835</v>
      </c>
      <c r="J6">
        <f t="shared" si="1"/>
        <v>292132</v>
      </c>
      <c r="K6">
        <f t="shared" si="1"/>
        <v>310429</v>
      </c>
      <c r="L6">
        <f t="shared" si="1"/>
        <v>328726</v>
      </c>
      <c r="M6">
        <f t="shared" si="1"/>
        <v>347023</v>
      </c>
      <c r="N6">
        <f t="shared" si="1"/>
        <v>365320</v>
      </c>
      <c r="O6">
        <f t="shared" si="1"/>
        <v>383617</v>
      </c>
      <c r="P6">
        <f t="shared" si="1"/>
        <v>401914</v>
      </c>
      <c r="Q6">
        <f t="shared" si="1"/>
        <v>420211</v>
      </c>
      <c r="R6">
        <f t="shared" si="1"/>
        <v>438508</v>
      </c>
      <c r="S6">
        <f t="shared" si="1"/>
        <v>456805</v>
      </c>
      <c r="T6">
        <f t="shared" si="1"/>
        <v>475102</v>
      </c>
      <c r="U6">
        <f t="shared" si="1"/>
        <v>493399</v>
      </c>
      <c r="V6">
        <f t="shared" si="1"/>
        <v>511696</v>
      </c>
      <c r="W6">
        <f t="shared" si="1"/>
        <v>529993</v>
      </c>
      <c r="X6">
        <f t="shared" si="1"/>
        <v>548290</v>
      </c>
      <c r="Y6">
        <f t="shared" si="1"/>
        <v>566587</v>
      </c>
      <c r="Z6">
        <f t="shared" si="1"/>
        <v>584884</v>
      </c>
      <c r="AA6">
        <f t="shared" si="1"/>
        <v>603181</v>
      </c>
      <c r="AB6">
        <f t="shared" si="1"/>
        <v>621478</v>
      </c>
      <c r="AC6">
        <f t="shared" si="1"/>
        <v>639775</v>
      </c>
      <c r="AD6">
        <f t="shared" si="1"/>
        <v>658072</v>
      </c>
      <c r="AE6">
        <f t="shared" si="1"/>
        <v>676369</v>
      </c>
      <c r="AF6">
        <f t="shared" si="1"/>
        <v>694666</v>
      </c>
      <c r="AG6">
        <f t="shared" si="1"/>
        <v>712963</v>
      </c>
    </row>
    <row r="7" spans="1:33" x14ac:dyDescent="0.35">
      <c r="A7" t="s">
        <v>115</v>
      </c>
      <c r="B7">
        <v>12085</v>
      </c>
      <c r="C7">
        <v>14542</v>
      </c>
      <c r="D7">
        <v>15137</v>
      </c>
      <c r="E7">
        <v>16749</v>
      </c>
      <c r="F7">
        <f>E7+'Renewable hypothesis'!$J$16</f>
        <v>19206</v>
      </c>
      <c r="G7">
        <f>F7+'Renewable hypothesis'!$J$16</f>
        <v>21663</v>
      </c>
      <c r="H7">
        <f>G7+'Renewable hypothesis'!$J$16</f>
        <v>24120</v>
      </c>
      <c r="I7">
        <f>H7+'Renewable hypothesis'!$J$16</f>
        <v>26577</v>
      </c>
      <c r="J7">
        <f>I7+'Renewable hypothesis'!$J$16</f>
        <v>29034</v>
      </c>
      <c r="K7">
        <f>J7+'Renewable hypothesis'!$J$16</f>
        <v>31491</v>
      </c>
      <c r="L7">
        <f>K7+'Renewable hypothesis'!$J$16</f>
        <v>33948</v>
      </c>
      <c r="M7">
        <f>L7+'Renewable hypothesis'!$J$16</f>
        <v>36405</v>
      </c>
      <c r="N7">
        <f>M7+'Renewable hypothesis'!$J$16</f>
        <v>38862</v>
      </c>
      <c r="O7">
        <f>N7+'Renewable hypothesis'!$J$16</f>
        <v>41319</v>
      </c>
      <c r="P7">
        <f>O7+'Renewable hypothesis'!$J$16</f>
        <v>43776</v>
      </c>
      <c r="Q7">
        <f>P7+'Renewable hypothesis'!$J$16</f>
        <v>46233</v>
      </c>
      <c r="R7">
        <f>Q7+'Renewable hypothesis'!$J$16</f>
        <v>48690</v>
      </c>
      <c r="S7">
        <f>R7+'Renewable hypothesis'!$J$16</f>
        <v>51147</v>
      </c>
      <c r="T7">
        <f>S7+'Renewable hypothesis'!$J$16</f>
        <v>53604</v>
      </c>
      <c r="U7">
        <f>T7+'Renewable hypothesis'!$J$16</f>
        <v>56061</v>
      </c>
      <c r="V7">
        <f>U7+'Renewable hypothesis'!$J$16</f>
        <v>58518</v>
      </c>
      <c r="W7">
        <f>V7+'Renewable hypothesis'!$J$16</f>
        <v>60975</v>
      </c>
      <c r="X7">
        <f>W7+'Renewable hypothesis'!$J$16</f>
        <v>63432</v>
      </c>
      <c r="Y7">
        <f>X7+'Renewable hypothesis'!$J$16</f>
        <v>65889</v>
      </c>
      <c r="Z7">
        <f>Y7+'Renewable hypothesis'!$J$16</f>
        <v>68346</v>
      </c>
      <c r="AA7">
        <f>Z7+'Renewable hypothesis'!$J$16</f>
        <v>70803</v>
      </c>
      <c r="AB7">
        <f>AA7+'Renewable hypothesis'!$J$16</f>
        <v>73260</v>
      </c>
      <c r="AC7">
        <f>AB7+'Renewable hypothesis'!$J$16</f>
        <v>75717</v>
      </c>
      <c r="AD7">
        <f>AC7+'Renewable hypothesis'!$J$16</f>
        <v>78174</v>
      </c>
      <c r="AE7">
        <f>AD7+'Renewable hypothesis'!$J$16</f>
        <v>80631</v>
      </c>
      <c r="AF7">
        <f>AE7+'Renewable hypothesis'!$J$16</f>
        <v>83088</v>
      </c>
      <c r="AG7">
        <f>AF7+'Renewable hypothesis'!$J$16</f>
        <v>85545</v>
      </c>
    </row>
    <row r="8" spans="1:33" x14ac:dyDescent="0.35">
      <c r="A8" t="s">
        <v>116</v>
      </c>
      <c r="B8">
        <v>155126</v>
      </c>
      <c r="C8">
        <v>162590</v>
      </c>
      <c r="D8">
        <v>173233</v>
      </c>
      <c r="E8">
        <v>187373</v>
      </c>
      <c r="F8">
        <f>E8+'Renewable hypothesis'!$J$17</f>
        <v>194837</v>
      </c>
      <c r="G8">
        <f>F8+'Renewable hypothesis'!$J$17</f>
        <v>202301</v>
      </c>
      <c r="H8">
        <f>G8+'Renewable hypothesis'!$J$17</f>
        <v>209765</v>
      </c>
      <c r="I8">
        <f>H8+'Renewable hypothesis'!$J$17</f>
        <v>217229</v>
      </c>
      <c r="J8">
        <f>I8+'Renewable hypothesis'!$J$17</f>
        <v>224693</v>
      </c>
      <c r="K8">
        <f>J8+'Renewable hypothesis'!$J$17</f>
        <v>232157</v>
      </c>
      <c r="L8">
        <f>K8+'Renewable hypothesis'!$J$17</f>
        <v>239621</v>
      </c>
      <c r="M8">
        <f>L8+'Renewable hypothesis'!$J$17</f>
        <v>247085</v>
      </c>
      <c r="N8">
        <f>M8+'Renewable hypothesis'!$J$17</f>
        <v>254549</v>
      </c>
      <c r="O8">
        <f>N8+'Renewable hypothesis'!$J$17</f>
        <v>262013</v>
      </c>
      <c r="P8">
        <f>O8+'Renewable hypothesis'!$J$17</f>
        <v>269477</v>
      </c>
      <c r="Q8">
        <f>P8+'Renewable hypothesis'!$J$17</f>
        <v>276941</v>
      </c>
      <c r="R8">
        <f>Q8+'Renewable hypothesis'!$J$17</f>
        <v>284405</v>
      </c>
      <c r="S8">
        <f>R8+'Renewable hypothesis'!$J$17</f>
        <v>291869</v>
      </c>
      <c r="T8">
        <f>S8+'Renewable hypothesis'!$J$17</f>
        <v>299333</v>
      </c>
      <c r="U8">
        <f>T8+'Renewable hypothesis'!$J$17</f>
        <v>306797</v>
      </c>
      <c r="V8">
        <f>U8+'Renewable hypothesis'!$J$17</f>
        <v>314261</v>
      </c>
      <c r="W8">
        <f>V8+'Renewable hypothesis'!$J$17</f>
        <v>321725</v>
      </c>
      <c r="X8">
        <f>W8+'Renewable hypothesis'!$J$17</f>
        <v>329189</v>
      </c>
      <c r="Y8">
        <f>X8+'Renewable hypothesis'!$J$17</f>
        <v>336653</v>
      </c>
      <c r="Z8">
        <f>Y8+'Renewable hypothesis'!$J$17</f>
        <v>344117</v>
      </c>
      <c r="AA8">
        <f>Z8+'Renewable hypothesis'!$J$17</f>
        <v>351581</v>
      </c>
      <c r="AB8">
        <f>AA8+'Renewable hypothesis'!$J$17</f>
        <v>359045</v>
      </c>
      <c r="AC8">
        <f>AB8+'Renewable hypothesis'!$J$17</f>
        <v>366509</v>
      </c>
      <c r="AD8">
        <f>AC8+'Renewable hypothesis'!$J$17</f>
        <v>373973</v>
      </c>
      <c r="AE8">
        <f>AD8+'Renewable hypothesis'!$J$17</f>
        <v>381437</v>
      </c>
      <c r="AF8">
        <f>AE8+'Renewable hypothesis'!$J$17</f>
        <v>388901</v>
      </c>
      <c r="AG8">
        <f>AF8+'Renewable hypothesis'!$J$17</f>
        <v>396365</v>
      </c>
    </row>
    <row r="9" spans="1:33" x14ac:dyDescent="0.35">
      <c r="A9" t="s">
        <v>130</v>
      </c>
      <c r="B9">
        <f>B20*B$4</f>
        <v>40229.82</v>
      </c>
      <c r="C9">
        <f>C$4*B20</f>
        <v>46450.8</v>
      </c>
      <c r="D9">
        <f>D4*B20</f>
        <v>55200.36</v>
      </c>
      <c r="E9">
        <f>E4*B20</f>
        <v>67430.840000000011</v>
      </c>
      <c r="F9">
        <f>F$4*C20</f>
        <v>77442.722500000003</v>
      </c>
      <c r="G9">
        <f t="shared" ref="G9:I9" si="2">G$4*D20</f>
        <v>88095</v>
      </c>
      <c r="H9">
        <f t="shared" si="2"/>
        <v>99387.672499999986</v>
      </c>
      <c r="I9">
        <f t="shared" si="2"/>
        <v>111320.73999999999</v>
      </c>
      <c r="J9">
        <f>J$4*$F$20</f>
        <v>118822.51</v>
      </c>
      <c r="K9">
        <f t="shared" ref="K9:AG9" si="3">K$4*$F$20</f>
        <v>126324.28</v>
      </c>
      <c r="L9">
        <f t="shared" si="3"/>
        <v>133826.04999999999</v>
      </c>
      <c r="M9">
        <f t="shared" si="3"/>
        <v>141327.81999999998</v>
      </c>
      <c r="N9">
        <f t="shared" si="3"/>
        <v>148829.59</v>
      </c>
      <c r="O9">
        <f t="shared" si="3"/>
        <v>156331.35999999999</v>
      </c>
      <c r="P9">
        <f t="shared" si="3"/>
        <v>163833.13</v>
      </c>
      <c r="Q9">
        <f t="shared" si="3"/>
        <v>171334.9</v>
      </c>
      <c r="R9">
        <f t="shared" si="3"/>
        <v>178836.66999999998</v>
      </c>
      <c r="S9">
        <f t="shared" si="3"/>
        <v>186338.44</v>
      </c>
      <c r="T9">
        <f t="shared" si="3"/>
        <v>193840.21</v>
      </c>
      <c r="U9">
        <f t="shared" si="3"/>
        <v>201341.97999999998</v>
      </c>
      <c r="V9">
        <f t="shared" si="3"/>
        <v>208843.75</v>
      </c>
      <c r="W9">
        <f t="shared" si="3"/>
        <v>216345.52</v>
      </c>
      <c r="X9">
        <f t="shared" si="3"/>
        <v>223847.28999999998</v>
      </c>
      <c r="Y9">
        <f t="shared" si="3"/>
        <v>231349.06</v>
      </c>
      <c r="Z9">
        <f t="shared" si="3"/>
        <v>238850.83</v>
      </c>
      <c r="AA9">
        <f t="shared" si="3"/>
        <v>246352.59999999998</v>
      </c>
      <c r="AB9">
        <f t="shared" si="3"/>
        <v>253854.37</v>
      </c>
      <c r="AC9">
        <f t="shared" si="3"/>
        <v>261356.13999999998</v>
      </c>
      <c r="AD9">
        <f t="shared" si="3"/>
        <v>268857.90999999997</v>
      </c>
      <c r="AE9">
        <f t="shared" si="3"/>
        <v>276359.67999999999</v>
      </c>
      <c r="AF9">
        <f t="shared" si="3"/>
        <v>283861.45</v>
      </c>
      <c r="AG9">
        <f t="shared" si="3"/>
        <v>291363.21999999997</v>
      </c>
    </row>
    <row r="10" spans="1:33" x14ac:dyDescent="0.35">
      <c r="A10" t="s">
        <v>131</v>
      </c>
      <c r="B10">
        <f>B21*B$4</f>
        <v>78093.180000000008</v>
      </c>
      <c r="C10">
        <f>C$4*B21</f>
        <v>90169.2</v>
      </c>
      <c r="D10">
        <f>D4*B21</f>
        <v>107153.64</v>
      </c>
      <c r="E10">
        <f>E4*B21</f>
        <v>130895.16</v>
      </c>
      <c r="F10">
        <f>F$4*C21</f>
        <v>139180.27750000003</v>
      </c>
      <c r="G10">
        <f t="shared" ref="G10:I10" si="4">G$4*D21</f>
        <v>146825</v>
      </c>
      <c r="H10">
        <f t="shared" si="4"/>
        <v>153829.32749999998</v>
      </c>
      <c r="I10">
        <f t="shared" si="4"/>
        <v>160193.25999999998</v>
      </c>
      <c r="J10">
        <f>J$4*$F$21</f>
        <v>170988.49</v>
      </c>
      <c r="K10">
        <f t="shared" ref="K10:AG10" si="5">K$4*$F$21</f>
        <v>181783.72</v>
      </c>
      <c r="L10">
        <f t="shared" si="5"/>
        <v>192578.94999999998</v>
      </c>
      <c r="M10">
        <f t="shared" si="5"/>
        <v>203374.18</v>
      </c>
      <c r="N10">
        <f t="shared" si="5"/>
        <v>214169.40999999997</v>
      </c>
      <c r="O10">
        <f t="shared" si="5"/>
        <v>224964.63999999998</v>
      </c>
      <c r="P10">
        <f t="shared" si="5"/>
        <v>235759.87</v>
      </c>
      <c r="Q10">
        <f t="shared" si="5"/>
        <v>246555.09999999998</v>
      </c>
      <c r="R10">
        <f t="shared" si="5"/>
        <v>257350.33</v>
      </c>
      <c r="S10">
        <f t="shared" si="5"/>
        <v>268145.56</v>
      </c>
      <c r="T10">
        <f t="shared" si="5"/>
        <v>278940.78999999998</v>
      </c>
      <c r="U10">
        <f t="shared" si="5"/>
        <v>289736.01999999996</v>
      </c>
      <c r="V10">
        <f t="shared" si="5"/>
        <v>300531.25</v>
      </c>
      <c r="W10">
        <f t="shared" si="5"/>
        <v>311326.48</v>
      </c>
      <c r="X10">
        <f t="shared" si="5"/>
        <v>322121.70999999996</v>
      </c>
      <c r="Y10">
        <f t="shared" si="5"/>
        <v>332916.94</v>
      </c>
      <c r="Z10">
        <f t="shared" si="5"/>
        <v>343712.17</v>
      </c>
      <c r="AA10">
        <f t="shared" si="5"/>
        <v>354507.39999999997</v>
      </c>
      <c r="AB10">
        <f t="shared" si="5"/>
        <v>365302.63</v>
      </c>
      <c r="AC10">
        <f t="shared" si="5"/>
        <v>376097.86</v>
      </c>
      <c r="AD10">
        <f t="shared" si="5"/>
        <v>386893.08999999997</v>
      </c>
      <c r="AE10">
        <f t="shared" si="5"/>
        <v>397688.32000000001</v>
      </c>
      <c r="AF10">
        <f t="shared" si="5"/>
        <v>408483.55</v>
      </c>
      <c r="AG10">
        <f t="shared" si="5"/>
        <v>419278.77999999997</v>
      </c>
    </row>
    <row r="12" spans="1:33" x14ac:dyDescent="0.35">
      <c r="A12" s="13" t="s">
        <v>132</v>
      </c>
    </row>
    <row r="15" spans="1:33" x14ac:dyDescent="0.35">
      <c r="A15" s="97" t="s">
        <v>68</v>
      </c>
      <c r="B15" s="96"/>
    </row>
    <row r="16" spans="1:33" x14ac:dyDescent="0.35">
      <c r="A16" s="18" t="s">
        <v>69</v>
      </c>
    </row>
    <row r="19" spans="1:10" x14ac:dyDescent="0.35">
      <c r="A19" s="3" t="s">
        <v>70</v>
      </c>
      <c r="B19" s="96">
        <v>2022</v>
      </c>
      <c r="C19" s="39">
        <v>2023</v>
      </c>
      <c r="D19" s="39">
        <v>2024</v>
      </c>
      <c r="E19" s="39">
        <v>2025</v>
      </c>
      <c r="F19" s="96">
        <v>2026</v>
      </c>
      <c r="G19" s="6">
        <v>2030</v>
      </c>
      <c r="H19" s="6">
        <v>2035</v>
      </c>
      <c r="I19" s="6">
        <v>2040</v>
      </c>
      <c r="J19" s="6">
        <v>2050</v>
      </c>
    </row>
    <row r="20" spans="1:10" x14ac:dyDescent="0.35">
      <c r="A20" t="s">
        <v>71</v>
      </c>
      <c r="B20" s="32">
        <v>0.34</v>
      </c>
      <c r="C20" s="32">
        <f>($F20-$B20)/($F$19-$B$19)*(C$19-$B$19)+$B20</f>
        <v>0.35750000000000004</v>
      </c>
      <c r="D20" s="32">
        <f t="shared" ref="D20:E20" si="6">($F20-$B20)/($F19-$B19)*(D$19-$B$19)+$B20</f>
        <v>0.375</v>
      </c>
      <c r="E20" s="32">
        <f t="shared" si="6"/>
        <v>0.39249999999999996</v>
      </c>
      <c r="F20" s="31">
        <v>0.41</v>
      </c>
      <c r="G20" s="31">
        <v>0.41</v>
      </c>
      <c r="H20" s="31">
        <v>0.41</v>
      </c>
      <c r="I20" s="31">
        <v>0.41</v>
      </c>
      <c r="J20" s="31">
        <v>0.41</v>
      </c>
    </row>
    <row r="21" spans="1:10" x14ac:dyDescent="0.35">
      <c r="A21" t="s">
        <v>72</v>
      </c>
      <c r="B21" s="32">
        <v>0.66</v>
      </c>
      <c r="C21" s="32">
        <f>($F21-$B21)/($F$19-$B$19)*(C$19-$B$19)+$B21</f>
        <v>0.64250000000000007</v>
      </c>
      <c r="D21" s="32">
        <f t="shared" ref="D21:E21" si="7">($F21-$B21)/($F$19-$B$19)*(D$19-$B$19)+$B21</f>
        <v>0.625</v>
      </c>
      <c r="E21" s="32">
        <f t="shared" si="7"/>
        <v>0.60749999999999993</v>
      </c>
      <c r="F21" s="31">
        <v>0.59</v>
      </c>
      <c r="G21" s="31">
        <v>0.59</v>
      </c>
      <c r="H21" s="31">
        <v>0.59</v>
      </c>
      <c r="I21" s="31">
        <v>0.59</v>
      </c>
      <c r="J21" s="31">
        <v>0.59</v>
      </c>
    </row>
    <row r="24" spans="1:10" x14ac:dyDescent="0.35">
      <c r="A24" s="6" t="s">
        <v>133</v>
      </c>
    </row>
    <row r="25" spans="1:10" x14ac:dyDescent="0.35">
      <c r="A25" s="39" t="s">
        <v>94</v>
      </c>
    </row>
  </sheetData>
  <hyperlinks>
    <hyperlink ref="A16" r:id="rId1" display="Source : Solar Power europe : Global Market Outlook 2023-2027, figure 21.1" xr:uid="{0A388B2C-D2E1-4FF5-B652-1C713720F814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4"/>
  </sheetPr>
  <dimension ref="A1:AF31"/>
  <sheetViews>
    <sheetView tabSelected="1" zoomScale="70" zoomScaleNormal="70" workbookViewId="0">
      <selection activeCell="D6" sqref="D6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s="1" t="s">
        <v>95</v>
      </c>
      <c r="B1">
        <v>2020</v>
      </c>
      <c r="C1">
        <v>2021</v>
      </c>
      <c r="D1" s="8">
        <v>2022</v>
      </c>
      <c r="E1" s="8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1" t="s">
        <v>27</v>
      </c>
      <c r="B2">
        <v>0</v>
      </c>
      <c r="C2">
        <v>0</v>
      </c>
      <c r="D2" s="1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3" t="s">
        <v>100</v>
      </c>
      <c r="B3" s="1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4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5">
        <v>3192</v>
      </c>
      <c r="W5">
        <v>0</v>
      </c>
      <c r="X5">
        <v>0</v>
      </c>
      <c r="Y5">
        <v>0</v>
      </c>
      <c r="Z5">
        <v>0</v>
      </c>
      <c r="AA5" s="5">
        <v>670</v>
      </c>
      <c r="AB5">
        <v>0</v>
      </c>
      <c r="AC5">
        <v>0</v>
      </c>
      <c r="AD5">
        <v>0</v>
      </c>
      <c r="AE5">
        <v>0</v>
      </c>
      <c r="AF5" s="5">
        <v>3658</v>
      </c>
    </row>
    <row r="6" spans="1:32" x14ac:dyDescent="0.35">
      <c r="A6" s="2" t="s">
        <v>30</v>
      </c>
      <c r="B6">
        <v>0</v>
      </c>
      <c r="C6">
        <v>0</v>
      </c>
      <c r="D6" s="15">
        <f>-'Retirements from BCRbQ'!D5</f>
        <v>2653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</row>
    <row r="7" spans="1:32" x14ac:dyDescent="0.35">
      <c r="A7" s="2" t="s">
        <v>31</v>
      </c>
      <c r="B7" s="15">
        <f>-'Retirements from BCRbQ'!B6</f>
        <v>7464</v>
      </c>
      <c r="C7" s="15">
        <f>-'Retirements from BCRbQ'!C6</f>
        <v>10643</v>
      </c>
      <c r="D7" s="15">
        <f>-'Retirements from BCRbQ'!D6</f>
        <v>14122</v>
      </c>
      <c r="E7" s="1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3" t="s">
        <v>101</v>
      </c>
      <c r="B8" s="5">
        <f>-'Retirements from BCRbQ'!B19</f>
        <v>6220.9800000000032</v>
      </c>
      <c r="C8" s="5">
        <f>-'Retirements from BCRbQ'!C19</f>
        <v>8749.5599999999977</v>
      </c>
      <c r="D8" s="5">
        <v>15000</v>
      </c>
      <c r="E8" s="17">
        <v>10000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34</v>
      </c>
      <c r="B9">
        <v>0</v>
      </c>
      <c r="C9">
        <v>0</v>
      </c>
      <c r="D9">
        <v>0</v>
      </c>
      <c r="E9" s="11">
        <f>'RE projections'!F5-'RE projections'!E5</f>
        <v>0</v>
      </c>
      <c r="F9" s="11">
        <f>'RE projections'!G5-'RE projections'!F5</f>
        <v>0</v>
      </c>
      <c r="G9" s="11">
        <f>'RE projections'!H5-'RE projections'!G5</f>
        <v>0</v>
      </c>
      <c r="H9" s="11">
        <f>'RE projections'!I5-'RE projections'!H5</f>
        <v>0</v>
      </c>
      <c r="I9" s="11">
        <f>'RE projections'!J5-'RE projections'!I5</f>
        <v>0</v>
      </c>
      <c r="J9" s="11">
        <f>'RE projections'!K5-'RE projections'!J5</f>
        <v>0</v>
      </c>
      <c r="K9" s="11">
        <f>'RE projections'!L5-'RE projections'!K5</f>
        <v>0</v>
      </c>
      <c r="L9" s="11">
        <f>'RE projections'!M5-'RE projections'!L5</f>
        <v>0</v>
      </c>
      <c r="M9" s="11">
        <f>'RE projections'!N5-'RE projections'!M5</f>
        <v>0</v>
      </c>
      <c r="N9" s="11">
        <f>'RE projections'!O5-'RE projections'!N5</f>
        <v>0</v>
      </c>
      <c r="O9" s="11">
        <f>'RE projections'!P5-'RE projections'!O5</f>
        <v>0</v>
      </c>
      <c r="P9" s="11">
        <f>'RE projections'!Q5-'RE projections'!P5</f>
        <v>0</v>
      </c>
      <c r="Q9" s="11">
        <f>'RE projections'!R5-'RE projections'!Q5</f>
        <v>0</v>
      </c>
      <c r="R9" s="11">
        <f>'RE projections'!S5-'RE projections'!R5</f>
        <v>0</v>
      </c>
      <c r="S9" s="11">
        <f>'RE projections'!T5-'RE projections'!S5</f>
        <v>0</v>
      </c>
      <c r="T9" s="11">
        <f>'RE projections'!U5-'RE projections'!T5</f>
        <v>0</v>
      </c>
      <c r="U9" s="11">
        <f>'RE projections'!V5-'RE projections'!U5</f>
        <v>0</v>
      </c>
      <c r="V9" s="11">
        <f>'RE projections'!W5-'RE projections'!V5</f>
        <v>0</v>
      </c>
      <c r="W9" s="11">
        <f>'RE projections'!X5-'RE projections'!W5</f>
        <v>0</v>
      </c>
      <c r="X9" s="11">
        <f>'RE projections'!Y5-'RE projections'!X5</f>
        <v>0</v>
      </c>
      <c r="Y9" s="11">
        <f>'RE projections'!Z5-'RE projections'!Y5</f>
        <v>0</v>
      </c>
      <c r="Z9" s="11">
        <f>'RE projections'!AA5-'RE projections'!Z5</f>
        <v>0</v>
      </c>
      <c r="AA9" s="11">
        <f>'RE projections'!AB5-'RE projections'!AA5</f>
        <v>0</v>
      </c>
      <c r="AB9" s="11">
        <f>'RE projections'!AC5-'RE projections'!AB5</f>
        <v>0</v>
      </c>
      <c r="AC9" s="11">
        <f>'RE projections'!AD5-'RE projections'!AC5</f>
        <v>0</v>
      </c>
      <c r="AD9" s="11">
        <f>'RE projections'!AE5-'RE projections'!AD5</f>
        <v>0</v>
      </c>
      <c r="AE9" s="11">
        <f>'RE projections'!AF5-'RE projections'!AE5</f>
        <v>0</v>
      </c>
      <c r="AF9" s="11">
        <f>'RE projections'!AG5-'RE projections'!AF5</f>
        <v>0</v>
      </c>
    </row>
    <row r="10" spans="1:32" x14ac:dyDescent="0.35">
      <c r="A10" s="1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3" t="s">
        <v>135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2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3" t="s">
        <v>39</v>
      </c>
      <c r="B15" s="15">
        <f>-'Retirements from BCRbQ'!B12</f>
        <v>2457</v>
      </c>
      <c r="C15" s="15">
        <f>-'Retirements from BCRbQ'!C12</f>
        <v>595</v>
      </c>
      <c r="D15" s="15">
        <f>-'Retirements from BCRbQ'!D12</f>
        <v>963</v>
      </c>
      <c r="E15" s="7">
        <f>'RE projections'!F7-'RE projections'!E7</f>
        <v>2457</v>
      </c>
      <c r="F15" s="7">
        <f>'RE projections'!G7-'RE projections'!F7</f>
        <v>2457</v>
      </c>
      <c r="G15" s="7">
        <f>'RE projections'!H7-'RE projections'!G7</f>
        <v>2457</v>
      </c>
      <c r="H15" s="7">
        <f>'RE projections'!I7-'RE projections'!H7</f>
        <v>2457</v>
      </c>
      <c r="I15" s="7">
        <f>'RE projections'!J7-'RE projections'!I7</f>
        <v>2457</v>
      </c>
      <c r="J15" s="7">
        <f>'RE projections'!K7-'RE projections'!J7</f>
        <v>2457</v>
      </c>
      <c r="K15" s="7">
        <f>'RE projections'!L7-'RE projections'!K7</f>
        <v>2457</v>
      </c>
      <c r="L15" s="7">
        <f>'RE projections'!M7-'RE projections'!L7</f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3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3" t="s">
        <v>136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3" t="s">
        <v>41</v>
      </c>
      <c r="B18" s="131">
        <f>-'Retirements from BCRbQ'!B14</f>
        <v>512.33333333333348</v>
      </c>
      <c r="C18" s="131">
        <f>-'Retirements from BCRbQ'!C14</f>
        <v>512.33333333333303</v>
      </c>
      <c r="D18" s="131">
        <f>-'Retirements from BCRbQ'!D14</f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4" t="s">
        <v>137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4" t="s">
        <v>138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4" t="s">
        <v>139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4" t="s">
        <v>140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4" t="s">
        <v>141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55" t="s">
        <v>142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55" t="s">
        <v>143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3"/>
    </row>
    <row r="28" spans="1:32" x14ac:dyDescent="0.35">
      <c r="A28" s="53" t="s">
        <v>104</v>
      </c>
    </row>
    <row r="29" spans="1:32" x14ac:dyDescent="0.35">
      <c r="A29" s="36" t="s">
        <v>144</v>
      </c>
    </row>
    <row r="30" spans="1:32" x14ac:dyDescent="0.35">
      <c r="A30" s="37" t="s">
        <v>145</v>
      </c>
    </row>
    <row r="31" spans="1:32" x14ac:dyDescent="0.35">
      <c r="A31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Historic capacities</vt:lpstr>
      <vt:lpstr>Residual old capacities</vt:lpstr>
      <vt:lpstr>Retirements from BCRbQ</vt:lpstr>
      <vt:lpstr>Renewable hypothesis</vt:lpstr>
      <vt:lpstr>RE projections</vt:lpstr>
      <vt:lpstr>BPMCCS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2023-09-29T14:22:34Z</dcterms:created>
  <dcterms:modified xsi:type="dcterms:W3CDTF">2024-11-08T18:44:42Z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