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BHRaSYC\"/>
    </mc:Choice>
  </mc:AlternateContent>
  <xr:revisionPtr revIDLastSave="0" documentId="13_ncr:1_{BCF1EA90-00A1-4060-AE84-DC8C134A4978}" xr6:coauthVersionLast="47" xr6:coauthVersionMax="47" xr10:uidLastSave="{00000000-0000-0000-0000-000000000000}"/>
  <bookViews>
    <workbookView xWindow="-90" yWindow="-90" windowWidth="38580" windowHeight="21180" activeTab="8" xr2:uid="{58905A94-BA09-4443-B274-BF752AC962AF}"/>
  </bookViews>
  <sheets>
    <sheet name="About" sheetId="13" r:id="rId1"/>
    <sheet name="Raw Capacities 2019" sheetId="5" r:id="rId2"/>
    <sheet name="Capacity GEXIT 2025" sheetId="6" r:id="rId3"/>
    <sheet name="Start year capacity (MW)" sheetId="8" r:id="rId4"/>
    <sheet name="Efficiency" sheetId="9" r:id="rId5"/>
    <sheet name="BAU Heat Rate " sheetId="10" r:id="rId6"/>
    <sheet name="BAU Heat Rate BTU" sheetId="4" r:id="rId7"/>
    <sheet name="BHRaSYC-HeatRates" sheetId="14" r:id="rId8"/>
    <sheet name="BHRaSYC-StartYearCapacities" sheetId="15" r:id="rId9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" i="15" l="1"/>
  <c r="EA4" i="15"/>
  <c r="EA5" i="15"/>
  <c r="EA6" i="15"/>
  <c r="EA7" i="15"/>
  <c r="EA8" i="15"/>
  <c r="EA9" i="15"/>
  <c r="EA10" i="15"/>
  <c r="EA11" i="15"/>
  <c r="EA12" i="15"/>
  <c r="EA13" i="15"/>
  <c r="EA14" i="15"/>
  <c r="EA15" i="15"/>
  <c r="EA16" i="15"/>
  <c r="EA17" i="15"/>
  <c r="EA18" i="15"/>
  <c r="EA19" i="15"/>
  <c r="EA20" i="15"/>
  <c r="EA21" i="15"/>
  <c r="EA22" i="15"/>
  <c r="EA23" i="15"/>
  <c r="EA24" i="15"/>
  <c r="EA25" i="15"/>
  <c r="EA2" i="15"/>
  <c r="DP3" i="15"/>
  <c r="DP4" i="15"/>
  <c r="DP5" i="15"/>
  <c r="DP6" i="15"/>
  <c r="DP7" i="15"/>
  <c r="DP8" i="15"/>
  <c r="DP9" i="15"/>
  <c r="DP10" i="15"/>
  <c r="DP11" i="15"/>
  <c r="DP12" i="15"/>
  <c r="DP13" i="15"/>
  <c r="DP14" i="15"/>
  <c r="DP15" i="15"/>
  <c r="DP16" i="15"/>
  <c r="DP17" i="15"/>
  <c r="DP18" i="15"/>
  <c r="DP19" i="15"/>
  <c r="DP20" i="15"/>
  <c r="DP21" i="15"/>
  <c r="DP22" i="15"/>
  <c r="DP23" i="15"/>
  <c r="DP24" i="15"/>
  <c r="DP25" i="15"/>
  <c r="DP2" i="15"/>
  <c r="EB15" i="15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3" i="8" l="1"/>
  <c r="C4" i="4"/>
  <c r="C17" i="8"/>
  <c r="C9" i="8"/>
  <c r="C18" i="8"/>
  <c r="C8" i="8"/>
  <c r="C16" i="8"/>
  <c r="C7" i="8"/>
  <c r="C15" i="8"/>
  <c r="C6" i="8"/>
  <c r="C11" i="8"/>
  <c r="C14" i="8"/>
  <c r="C13" i="8"/>
  <c r="C4" i="8"/>
  <c r="C10" i="8"/>
  <c r="C5" i="8"/>
  <c r="C12" i="8"/>
  <c r="E11" i="6" l="1"/>
  <c r="E12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<sst xmlns="http://schemas.openxmlformats.org/spreadsheetml/2006/main" count="716" uniqueCount="325">
  <si>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</si>
  <si>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</si>
  <si>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</si>
  <si>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</si>
  <si>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</si>
  <si>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</si>
  <si>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</si>
  <si>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</si>
  <si>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</si>
  <si>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</si>
  <si>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</si>
  <si>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</si>
  <si>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</si>
  <si>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</si>
  <si>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</si>
  <si>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</si>
  <si>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</si>
  <si>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</si>
  <si>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</si>
  <si>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</si>
  <si>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</si>
  <si>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</si>
  <si>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</si>
  <si>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</si>
  <si>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</si>
  <si>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</si>
  <si>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</si>
  <si>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</si>
  <si>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</si>
  <si>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</si>
  <si>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</si>
  <si>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</si>
  <si>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</si>
  <si>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</si>
  <si>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</si>
  <si>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</si>
  <si>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</si>
  <si>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</si>
  <si>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</si>
  <si>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</si>
  <si>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</si>
  <si>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</si>
  <si>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</si>
  <si>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</si>
  <si>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</si>
  <si>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</si>
  <si>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</si>
  <si>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</si>
  <si>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</si>
  <si>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</si>
  <si>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</si>
  <si>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</si>
  <si>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</si>
  <si>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</si>
  <si>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</si>
  <si>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</si>
  <si>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</si>
  <si>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</si>
  <si>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</si>
  <si>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</si>
  <si>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</si>
  <si>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</si>
  <si>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</si>
  <si>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</si>
  <si>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</si>
  <si>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</si>
  <si>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</si>
  <si>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</si>
  <si>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</si>
  <si>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</si>
  <si>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</si>
  <si>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</si>
  <si>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</si>
  <si>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</si>
  <si>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</si>
  <si>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</si>
  <si>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</si>
  <si>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</si>
  <si>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</si>
  <si>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</si>
  <si>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</si>
  <si>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</si>
  <si>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</si>
  <si>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</si>
  <si>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</si>
  <si>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</si>
  <si>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</si>
  <si>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</si>
  <si>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</si>
  <si>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</si>
  <si>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</si>
  <si>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</si>
  <si>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</si>
  <si>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</si>
  <si>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</si>
  <si>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</si>
  <si>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</si>
  <si>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</si>
  <si>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</si>
  <si>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</si>
  <si>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</si>
  <si>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</si>
  <si>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</si>
  <si>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</si>
  <si>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</si>
  <si>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</si>
  <si>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</si>
  <si>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</si>
  <si>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</si>
  <si>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</si>
  <si>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</si>
  <si>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</si>
  <si>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</si>
  <si>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</si>
  <si>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</si>
  <si>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</si>
  <si>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</si>
  <si>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</si>
  <si>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</si>
  <si>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</si>
  <si>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</si>
  <si>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</si>
  <si>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</si>
  <si>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</si>
  <si>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</si>
  <si>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</si>
  <si>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</si>
  <si>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</si>
  <si>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</si>
  <si>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</si>
  <si>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</si>
  <si>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</si>
  <si>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</si>
  <si>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</si>
  <si>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</si>
  <si>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</si>
  <si>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</si>
  <si>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</si>
  <si>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</si>
  <si>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</si>
  <si>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</si>
  <si>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</si>
  <si>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</si>
  <si>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</si>
  <si>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</si>
  <si>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</si>
  <si>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</si>
  <si>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</si>
  <si>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</si>
  <si>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</si>
  <si>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</si>
  <si>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</si>
  <si>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</si>
  <si>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</si>
  <si>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</si>
  <si>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</si>
  <si>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</si>
  <si>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</si>
  <si>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</si>
  <si>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</si>
  <si>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</si>
  <si>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</si>
  <si>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</si>
  <si>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</si>
  <si>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</si>
  <si>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</si>
  <si>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</si>
  <si>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</si>
  <si>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</si>
  <si>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</si>
  <si>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</si>
  <si>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</si>
  <si>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</si>
  <si>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</si>
  <si>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</si>
  <si>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</si>
  <si>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</si>
  <si>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</si>
  <si>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</si>
  <si>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</si>
  <si>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</si>
  <si>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</si>
  <si>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</si>
  <si>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</si>
  <si>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</si>
  <si>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</si>
  <si>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</si>
  <si>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</si>
  <si>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</si>
  <si>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</si>
  <si>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</si>
  <si>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</si>
  <si>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</si>
  <si>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</si>
  <si>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</si>
  <si>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</si>
  <si>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</si>
  <si>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</si>
  <si>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</si>
  <si>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</si>
  <si>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</si>
  <si>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</si>
  <si>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</si>
  <si>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</si>
  <si>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</si>
  <si>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</si>
  <si>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</si>
  <si>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</si>
  <si>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</si>
  <si>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</si>
  <si>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</si>
  <si>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</si>
  <si>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</si>
  <si>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</si>
  <si>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</si>
  <si>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</si>
  <si>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</si>
  <si>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</si>
  <si>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</si>
  <si>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</si>
  <si>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</si>
  <si>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</si>
  <si>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</si>
  <si>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</si>
  <si>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</si>
  <si>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</si>
  <si>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</si>
  <si>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</si>
  <si>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</si>
  <si>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</si>
  <si>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</si>
  <si>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</si>
  <si>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</si>
  <si>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</si>
  <si>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</si>
  <si>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</si>
  <si>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</si>
  <si>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</si>
  <si>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</si>
  <si>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</si>
  <si>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</si>
  <si>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</si>
  <si>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</si>
  <si>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</si>
  <si>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</si>
  <si>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</si>
  <si>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</si>
  <si>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</si>
  <si>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</si>
  <si>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</si>
  <si>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</si>
  <si>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</si>
  <si>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</si>
  <si>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</si>
  <si>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</si>
  <si>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</si>
  <si>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</si>
  <si>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</si>
  <si>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</si>
  <si>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</si>
  <si>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</si>
  <si>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</si>
  <si>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</si>
  <si>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</si>
  <si>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</si>
  <si>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</si>
  <si>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</si>
  <si>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</si>
  <si>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</si>
  <si>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</si>
  <si>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</si>
  <si>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</si>
  <si>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</si>
  <si>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</si>
  <si>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</si>
  <si>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</si>
  <si>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</si>
  <si>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</si>
  <si>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</si>
  <si>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</si>
  <si>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</si>
  <si>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</si>
  <si>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</si>
  <si>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</si>
  <si>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</si>
  <si>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</si>
  <si>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</si>
  <si>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</si>
  <si>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</si>
  <si>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</si>
  <si>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</si>
  <si>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</si>
  <si>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</si>
  <si>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</si>
  <si>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</si>
  <si>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</si>
  <si>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</si>
  <si>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</si>
  <si>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</si>
  <si>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</si>
  <si>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</si>
  <si>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</si>
  <si>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</si>
  <si>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</si>
  <si>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</si>
  <si>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</si>
  <si>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</si>
  <si>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</si>
  <si>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</si>
  <si>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</si>
  <si>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</si>
  <si>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</si>
  <si>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</si>
  <si>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</si>
  <si>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</si>
  <si>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</si>
  <si>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</si>
  <si>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</si>
  <si>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</si>
  <si>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</si>
  <si>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</si>
  <si>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</si>
  <si>
    <t>EPS power plant type</t>
  </si>
  <si>
    <t>hydro</t>
  </si>
  <si>
    <t>petroleum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</si>
</sst>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1" fillId="0" borderId="0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17" workbookViewId="0">
      <selection activeCell="A19" sqref="A19"/>
    </sheetView>
  </sheetViews>
  <sheetFormatPr defaultColWidth="10.85546875" defaultRowHeight="15" x14ac:dyDescent="0.25"/>
  <cols>
    <col min="1" max="2" width="10.85546875" style="44"/>
    <col min="3" max="3" width="45.28515625" style="44" bestFit="1" customWidth="1"/>
    <col min="4" max="16384" width="10.85546875" style="44"/>
  </cols>
  <sheetData>
    <row r="11" spans="2:4" x14ac:dyDescent="0.25">
      <c r="B11" s="43" t="s">
        <v>0</v>
      </c>
    </row>
    <row r="12" spans="2:4" x14ac:dyDescent="0.25">
      <c r="B12" s="45"/>
    </row>
    <row r="13" spans="2:4" x14ac:dyDescent="0.25">
      <c r="B13" s="45" t="s">
        <v>1</v>
      </c>
      <c r="C13" s="45" t="s">
        <v>2</v>
      </c>
      <c r="D13" s="44" t="s">
        <v>3</v>
      </c>
    </row>
    <row r="14" spans="2:4" x14ac:dyDescent="0.25">
      <c r="B14" s="45"/>
      <c r="C14" s="45" t="s">
        <v>4</v>
      </c>
      <c r="D14" s="48" t="s">
        <v>5</v>
      </c>
    </row>
    <row r="15" spans="2:4" x14ac:dyDescent="0.25">
      <c r="B15" s="45"/>
      <c r="C15" s="45" t="s">
        <v>6</v>
      </c>
      <c r="D15" s="48" t="s">
        <v>7</v>
      </c>
    </row>
    <row r="16" spans="2:4" x14ac:dyDescent="0.25">
      <c r="C16" s="45" t="s">
        <v>8</v>
      </c>
      <c r="D16" s="48" t="s">
        <v>9</v>
      </c>
    </row>
    <row r="17" spans="2:4" x14ac:dyDescent="0.25">
      <c r="C17" s="45" t="s">
        <v>10</v>
      </c>
      <c r="D17" s="48" t="s">
        <v>11</v>
      </c>
    </row>
    <row r="18" spans="2:4" x14ac:dyDescent="0.25">
      <c r="C18" s="45" t="s">
        <v>12</v>
      </c>
      <c r="D18" s="50" t="s">
        <v>13</v>
      </c>
    </row>
    <row r="19" spans="2:4" x14ac:dyDescent="0.25">
      <c r="C19" s="45" t="s">
        <v>14</v>
      </c>
      <c r="D19" s="50" t="s">
        <v>15</v>
      </c>
    </row>
    <row r="20" spans="2:4" x14ac:dyDescent="0.25">
      <c r="C20" s="48"/>
    </row>
    <row r="21" spans="2:4" x14ac:dyDescent="0.25">
      <c r="B21" s="46" t="s">
        <v>16</v>
      </c>
    </row>
    <row r="22" spans="2:4" x14ac:dyDescent="0.25">
      <c r="B22" s="74" t="s">
        <v>17</v>
      </c>
      <c r="C22" s="47"/>
    </row>
    <row r="23" spans="2:4" x14ac:dyDescent="0.25">
      <c r="B23" s="74" t="s">
        <v>18</v>
      </c>
      <c r="C23" s="47"/>
    </row>
    <row r="24" spans="2:4" x14ac:dyDescent="0.25">
      <c r="B24" s="74" t="s">
        <v>19</v>
      </c>
      <c r="C24" s="47"/>
    </row>
    <row r="25" spans="2:4" x14ac:dyDescent="0.25">
      <c r="B25" s="74" t="s">
        <v>20</v>
      </c>
      <c r="C25" s="47"/>
    </row>
    <row r="26" spans="2:4" x14ac:dyDescent="0.25">
      <c r="B26" s="75" t="s">
        <v>21</v>
      </c>
      <c r="C26" s="47"/>
    </row>
    <row r="27" spans="2:4" x14ac:dyDescent="0.25">
      <c r="B27" s="74"/>
      <c r="C27" s="47"/>
    </row>
    <row r="28" spans="2:4" x14ac:dyDescent="0.25">
      <c r="B28" s="47"/>
      <c r="C28" s="47"/>
    </row>
    <row r="29" spans="2:4" x14ac:dyDescent="0.25">
      <c r="B29" s="74" t="s">
        <v>22</v>
      </c>
      <c r="C29" s="74"/>
    </row>
    <row r="30" spans="2:4" x14ac:dyDescent="0.25">
      <c r="B30" s="74"/>
      <c r="C30" s="76" t="s">
        <v>23</v>
      </c>
    </row>
    <row r="31" spans="2:4" x14ac:dyDescent="0.25">
      <c r="B31" s="74"/>
      <c r="C31" s="76" t="s">
        <v>24</v>
      </c>
    </row>
    <row r="32" spans="2:4" x14ac:dyDescent="0.25">
      <c r="B32" s="74"/>
      <c r="C32" s="76" t="s">
        <v>25</v>
      </c>
    </row>
    <row r="33" spans="2:3" x14ac:dyDescent="0.25">
      <c r="B33" s="47"/>
      <c r="C33" s="47"/>
    </row>
    <row r="34" spans="2:3" x14ac:dyDescent="0.25">
      <c r="B34" s="47"/>
      <c r="C34" s="47"/>
    </row>
    <row r="35" spans="2:3" x14ac:dyDescent="0.25">
      <c r="B35" s="47"/>
      <c r="C35" s="47"/>
    </row>
    <row r="36" spans="2:3" x14ac:dyDescent="0.25">
      <c r="B36" s="47"/>
      <c r="C36" s="47"/>
    </row>
    <row r="37" spans="2:3" x14ac:dyDescent="0.25">
      <c r="B37" s="47"/>
      <c r="C37" s="47"/>
    </row>
    <row r="38" spans="2:3" x14ac:dyDescent="0.2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7"/>
  <sheetViews>
    <sheetView workbookViewId="0">
      <selection activeCell="E12" sqref="E12"/>
    </sheetView>
  </sheetViews>
  <sheetFormatPr defaultColWidth="11.42578125" defaultRowHeight="15" x14ac:dyDescent="0.25"/>
  <cols>
    <col min="1" max="1" width="24.5703125" bestFit="1" customWidth="1"/>
  </cols>
  <sheetData>
    <row r="1" spans="1:5" ht="15.75" thickBot="1" x14ac:dyDescent="0.3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2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2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2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v>108828</v>
      </c>
    </row>
    <row r="5" spans="1:5" x14ac:dyDescent="0.2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2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2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2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2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2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2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25">
      <c r="A12" t="s">
        <v>38</v>
      </c>
      <c r="B12" s="5">
        <v>29208</v>
      </c>
      <c r="C12" s="6">
        <v>25123.333333333332</v>
      </c>
      <c r="D12" s="6">
        <v>21038.666666666668</v>
      </c>
      <c r="E12" s="5">
        <v>16954</v>
      </c>
    </row>
    <row r="13" spans="1:5" x14ac:dyDescent="0.2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2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2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2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2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2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2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2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25">
      <c r="A21" s="52" t="s">
        <v>47</v>
      </c>
      <c r="B21" s="52" t="s">
        <v>31</v>
      </c>
      <c r="C21" s="53">
        <f>C6*$B$36</f>
        <v>40229.82</v>
      </c>
      <c r="D21" s="53">
        <f t="shared" ref="D21:E21" si="0">D6*$B$36</f>
        <v>46450.8</v>
      </c>
      <c r="E21" s="53">
        <f t="shared" si="0"/>
        <v>55200.36</v>
      </c>
    </row>
    <row r="22" spans="1:5" x14ac:dyDescent="0.25">
      <c r="A22" s="58" t="s">
        <v>48</v>
      </c>
      <c r="B22" t="s">
        <v>31</v>
      </c>
      <c r="C22" s="53">
        <f>C6*$B$37</f>
        <v>78093.180000000008</v>
      </c>
      <c r="D22" s="53">
        <f t="shared" ref="D22:E22" si="1">D6*$B$37</f>
        <v>90169.2</v>
      </c>
      <c r="E22" s="53">
        <f t="shared" si="1"/>
        <v>107153.64</v>
      </c>
    </row>
    <row r="23" spans="1:5" x14ac:dyDescent="0.25">
      <c r="A23" s="54"/>
      <c r="C23" s="55"/>
      <c r="D23" s="55"/>
      <c r="E23" s="55"/>
    </row>
    <row r="24" spans="1:5" x14ac:dyDescent="0.25">
      <c r="A24" s="9" t="s">
        <v>49</v>
      </c>
    </row>
    <row r="25" spans="1:5" x14ac:dyDescent="0.25">
      <c r="A25" s="1" t="s">
        <v>50</v>
      </c>
    </row>
    <row r="26" spans="1:5" x14ac:dyDescent="0.25">
      <c r="A26" s="8" t="s">
        <v>51</v>
      </c>
    </row>
    <row r="27" spans="1:5" x14ac:dyDescent="0.25">
      <c r="A27" s="2" t="s">
        <v>52</v>
      </c>
    </row>
    <row r="28" spans="1:5" x14ac:dyDescent="0.25">
      <c r="A28" s="7" t="s">
        <v>53</v>
      </c>
    </row>
    <row r="29" spans="1:5" x14ac:dyDescent="0.25">
      <c r="A29" s="1" t="s">
        <v>54</v>
      </c>
    </row>
    <row r="31" spans="1:5" x14ac:dyDescent="0.25">
      <c r="A31" s="56" t="s">
        <v>55</v>
      </c>
      <c r="B31" s="57"/>
    </row>
    <row r="32" spans="1:5" x14ac:dyDescent="0.25">
      <c r="A32" s="50" t="s">
        <v>56</v>
      </c>
    </row>
    <row r="35" spans="1:2" x14ac:dyDescent="0.25">
      <c r="A35" s="17" t="s">
        <v>57</v>
      </c>
      <c r="B35">
        <v>2022</v>
      </c>
    </row>
    <row r="36" spans="1:2" x14ac:dyDescent="0.25">
      <c r="A36" t="s">
        <v>58</v>
      </c>
      <c r="B36" s="51">
        <v>0.34</v>
      </c>
    </row>
    <row r="37" spans="1:2" x14ac:dyDescent="0.25">
      <c r="A37" t="s">
        <v>59</v>
      </c>
      <c r="B37" s="51">
        <v>0.66</v>
      </c>
    </row>
  </sheetData>
  <hyperlinks>
    <hyperlink ref="A32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E4" sqref="E4"/>
    </sheetView>
  </sheetViews>
  <sheetFormatPr defaultColWidth="11.42578125" defaultRowHeight="15" x14ac:dyDescent="0.25"/>
  <cols>
    <col min="1" max="1" width="29.140625" customWidth="1"/>
    <col min="2" max="2" width="11.85546875" bestFit="1" customWidth="1"/>
    <col min="3" max="3" width="9.42578125" bestFit="1" customWidth="1"/>
    <col min="4" max="4" width="14.42578125" bestFit="1" customWidth="1"/>
    <col min="5" max="5" width="9.42578125" customWidth="1"/>
    <col min="6" max="6" width="28.85546875" bestFit="1" customWidth="1"/>
  </cols>
  <sheetData>
    <row r="1" spans="1:6" ht="15.75" thickBot="1" x14ac:dyDescent="0.3"/>
    <row r="2" spans="1:6" ht="15.75" thickBot="1" x14ac:dyDescent="0.3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2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2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2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2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2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2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2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2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25">
      <c r="A11" s="14" t="s">
        <v>37</v>
      </c>
      <c r="B11">
        <v>0</v>
      </c>
      <c r="C11">
        <v>14535</v>
      </c>
      <c r="D11" s="15">
        <v>0</v>
      </c>
      <c r="E11">
        <f t="shared" ref="E11:E12" si="1">B11+C11+D11</f>
        <v>14535</v>
      </c>
    </row>
    <row r="12" spans="1:6" x14ac:dyDescent="0.25">
      <c r="A12" s="14" t="s">
        <v>38</v>
      </c>
      <c r="B12">
        <v>0</v>
      </c>
      <c r="C12">
        <v>23097</v>
      </c>
      <c r="D12" s="15">
        <v>0</v>
      </c>
      <c r="E12">
        <f t="shared" si="1"/>
        <v>23097</v>
      </c>
    </row>
    <row r="13" spans="1:6" x14ac:dyDescent="0.2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2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2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2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2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2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2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2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2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.75" thickBot="1" x14ac:dyDescent="0.3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25">
      <c r="A23" s="9"/>
    </row>
    <row r="24" spans="1:5" x14ac:dyDescent="0.25">
      <c r="A24" s="9" t="s">
        <v>68</v>
      </c>
    </row>
    <row r="25" spans="1:5" x14ac:dyDescent="0.25">
      <c r="A25" s="1" t="s">
        <v>69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G27"/>
  <sheetViews>
    <sheetView workbookViewId="0">
      <selection activeCell="C21" sqref="C21:F22"/>
    </sheetView>
  </sheetViews>
  <sheetFormatPr defaultColWidth="11.42578125" defaultRowHeight="15" x14ac:dyDescent="0.25"/>
  <cols>
    <col min="1" max="1" width="34.140625" bestFit="1" customWidth="1"/>
    <col min="4" max="4" width="14.42578125" bestFit="1" customWidth="1"/>
    <col min="5" max="5" width="14.42578125" customWidth="1"/>
  </cols>
  <sheetData>
    <row r="1" spans="1:7" ht="15.75" thickBot="1" x14ac:dyDescent="0.3"/>
    <row r="2" spans="1:7" ht="15.75" thickBot="1" x14ac:dyDescent="0.3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  <c r="G2" s="99" t="s">
        <v>322</v>
      </c>
    </row>
    <row r="3" spans="1:7" x14ac:dyDescent="0.2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  <c r="G3" t="s">
        <v>27</v>
      </c>
    </row>
    <row r="4" spans="1:7" x14ac:dyDescent="0.2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  <c r="G4" t="s">
        <v>318</v>
      </c>
    </row>
    <row r="5" spans="1:7" x14ac:dyDescent="0.25">
      <c r="A5" s="14" t="s">
        <v>29</v>
      </c>
      <c r="B5">
        <f>'Capacity GEXIT 2025'!B5</f>
        <v>0</v>
      </c>
      <c r="C5">
        <f t="shared" si="0"/>
        <v>108828</v>
      </c>
      <c r="D5">
        <f>'Capacity GEXIT 2025'!D5</f>
        <v>0</v>
      </c>
      <c r="E5">
        <v>0</v>
      </c>
      <c r="F5" s="15">
        <f>'Raw Capacities 2019'!E4</f>
        <v>108828</v>
      </c>
      <c r="G5" t="s">
        <v>323</v>
      </c>
    </row>
    <row r="6" spans="1:7" x14ac:dyDescent="0.2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  <c r="G6" t="s">
        <v>30</v>
      </c>
    </row>
    <row r="7" spans="1:7" x14ac:dyDescent="0.2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7" x14ac:dyDescent="0.2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  <c r="G8" t="s">
        <v>34</v>
      </c>
    </row>
    <row r="9" spans="1:7" x14ac:dyDescent="0.2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  <c r="G9" t="s">
        <v>35</v>
      </c>
    </row>
    <row r="10" spans="1:7" x14ac:dyDescent="0.2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  <c r="G10" t="s">
        <v>36</v>
      </c>
    </row>
    <row r="11" spans="1:7" x14ac:dyDescent="0.2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  <c r="G11" t="s">
        <v>37</v>
      </c>
    </row>
    <row r="12" spans="1:7" x14ac:dyDescent="0.25">
      <c r="A12" s="14" t="s">
        <v>38</v>
      </c>
      <c r="B12">
        <f>'Capacity GEXIT 2025'!B12</f>
        <v>0</v>
      </c>
      <c r="C12">
        <f t="shared" si="0"/>
        <v>16954</v>
      </c>
      <c r="D12">
        <f>'Capacity GEXIT 2025'!D12</f>
        <v>0</v>
      </c>
      <c r="E12">
        <v>0</v>
      </c>
      <c r="F12" s="15">
        <f>'Raw Capacities 2019'!E12</f>
        <v>16954</v>
      </c>
      <c r="G12" t="s">
        <v>324</v>
      </c>
    </row>
    <row r="13" spans="1:7" x14ac:dyDescent="0.2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  <c r="G13" t="s">
        <v>39</v>
      </c>
    </row>
    <row r="14" spans="1:7" x14ac:dyDescent="0.2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7" x14ac:dyDescent="0.2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  <c r="G15" t="s">
        <v>82</v>
      </c>
    </row>
    <row r="16" spans="1:7" x14ac:dyDescent="0.2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  <c r="G16" t="s">
        <v>317</v>
      </c>
    </row>
    <row r="17" spans="1:7" x14ac:dyDescent="0.2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  <c r="G17" t="s">
        <v>38</v>
      </c>
    </row>
    <row r="18" spans="1:7" x14ac:dyDescent="0.2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7" x14ac:dyDescent="0.2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7" x14ac:dyDescent="0.2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  <c r="G20" t="s">
        <v>33</v>
      </c>
    </row>
    <row r="21" spans="1:7" x14ac:dyDescent="0.2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  <c r="G21" t="s">
        <v>32</v>
      </c>
    </row>
    <row r="22" spans="1:7" ht="15.75" thickBot="1" x14ac:dyDescent="0.3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7" x14ac:dyDescent="0.25">
      <c r="A24" s="17" t="s">
        <v>49</v>
      </c>
    </row>
    <row r="25" spans="1:7" x14ac:dyDescent="0.25">
      <c r="A25" s="1" t="s">
        <v>73</v>
      </c>
      <c r="G25" s="77"/>
    </row>
    <row r="26" spans="1:7" x14ac:dyDescent="0.25">
      <c r="A26" s="1" t="s">
        <v>74</v>
      </c>
      <c r="G26" s="77"/>
    </row>
    <row r="27" spans="1:7" x14ac:dyDescent="0.25">
      <c r="A27" s="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workbookViewId="0">
      <selection activeCell="C22" sqref="C22"/>
    </sheetView>
  </sheetViews>
  <sheetFormatPr defaultColWidth="11.42578125" defaultRowHeight="15" x14ac:dyDescent="0.25"/>
  <cols>
    <col min="1" max="1" width="28.42578125" bestFit="1" customWidth="1"/>
    <col min="2" max="3" width="40.140625" bestFit="1" customWidth="1"/>
    <col min="4" max="4" width="29.85546875" bestFit="1" customWidth="1"/>
    <col min="5" max="5" width="40.140625" bestFit="1" customWidth="1"/>
  </cols>
  <sheetData>
    <row r="1" spans="1:6" ht="15.75" thickBot="1" x14ac:dyDescent="0.3">
      <c r="A1" t="s">
        <v>76</v>
      </c>
    </row>
    <row r="2" spans="1:6" ht="15.75" thickBot="1" x14ac:dyDescent="0.3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2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2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25">
      <c r="A5" s="38" t="s">
        <v>29</v>
      </c>
      <c r="B5" s="82"/>
      <c r="C5" s="82"/>
      <c r="D5" s="82"/>
      <c r="E5" s="18"/>
    </row>
    <row r="6" spans="1:6" x14ac:dyDescent="0.25">
      <c r="A6" s="38" t="s">
        <v>30</v>
      </c>
      <c r="B6" s="82"/>
      <c r="C6" s="82"/>
      <c r="D6" s="82"/>
      <c r="E6" s="18"/>
    </row>
    <row r="7" spans="1:6" x14ac:dyDescent="0.25">
      <c r="A7" s="38" t="s">
        <v>65</v>
      </c>
      <c r="B7" s="82"/>
      <c r="C7" s="82"/>
      <c r="D7" s="82"/>
      <c r="E7" s="18"/>
    </row>
    <row r="8" spans="1:6" x14ac:dyDescent="0.2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25">
      <c r="A9" s="38" t="s">
        <v>35</v>
      </c>
      <c r="B9" s="82"/>
      <c r="C9" s="82"/>
      <c r="D9" s="82"/>
      <c r="E9" s="18"/>
    </row>
    <row r="10" spans="1:6" x14ac:dyDescent="0.2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25">
      <c r="A11" s="38" t="s">
        <v>37</v>
      </c>
      <c r="B11" s="82"/>
      <c r="C11" s="82"/>
      <c r="D11" s="82"/>
      <c r="E11" s="18"/>
    </row>
    <row r="12" spans="1:6" x14ac:dyDescent="0.2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2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25">
      <c r="A14" s="38" t="s">
        <v>40</v>
      </c>
      <c r="B14" s="82"/>
      <c r="C14" s="82"/>
      <c r="D14" s="82"/>
      <c r="E14" s="18"/>
    </row>
    <row r="15" spans="1:6" x14ac:dyDescent="0.2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2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2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25">
      <c r="A18" s="14" t="s">
        <v>44</v>
      </c>
      <c r="B18" s="82"/>
      <c r="C18" s="82"/>
      <c r="D18" s="82"/>
      <c r="E18" s="18"/>
    </row>
    <row r="19" spans="1:6" x14ac:dyDescent="0.2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2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2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2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2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2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2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2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.75" thickBot="1" x14ac:dyDescent="0.3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25">
      <c r="A29" s="1" t="s">
        <v>68</v>
      </c>
    </row>
    <row r="30" spans="1:6" x14ac:dyDescent="0.25">
      <c r="A30" s="31" t="s">
        <v>3</v>
      </c>
    </row>
    <row r="31" spans="1:6" x14ac:dyDescent="0.25">
      <c r="A31" s="30" t="s">
        <v>96</v>
      </c>
    </row>
    <row r="32" spans="1:6" x14ac:dyDescent="0.25">
      <c r="A32" s="33" t="s">
        <v>97</v>
      </c>
    </row>
    <row r="33" spans="1:1" x14ac:dyDescent="0.25">
      <c r="A33" s="34" t="s">
        <v>98</v>
      </c>
    </row>
    <row r="34" spans="1:1" x14ac:dyDescent="0.25">
      <c r="A34" s="35" t="s">
        <v>99</v>
      </c>
    </row>
    <row r="35" spans="1:1" x14ac:dyDescent="0.25">
      <c r="A35" s="41" t="s">
        <v>100</v>
      </c>
    </row>
    <row r="36" spans="1:1" x14ac:dyDescent="0.2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A19" sqref="A19:A27"/>
    </sheetView>
  </sheetViews>
  <sheetFormatPr defaultColWidth="11.42578125" defaultRowHeight="15" x14ac:dyDescent="0.25"/>
  <cols>
    <col min="1" max="1" width="28.42578125" bestFit="1" customWidth="1"/>
    <col min="2" max="5" width="41.140625" bestFit="1" customWidth="1"/>
  </cols>
  <sheetData>
    <row r="1" spans="1:5" ht="15.75" thickBot="1" x14ac:dyDescent="0.3">
      <c r="A1" s="28" t="s">
        <v>76</v>
      </c>
      <c r="B1" s="24"/>
      <c r="C1" s="24"/>
      <c r="D1" s="24"/>
      <c r="E1" s="24"/>
    </row>
    <row r="2" spans="1:5" ht="15.75" thickBot="1" x14ac:dyDescent="0.3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2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2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25">
      <c r="A5" s="14" t="s">
        <v>29</v>
      </c>
      <c r="B5" s="82"/>
      <c r="C5" s="82"/>
      <c r="D5" s="82"/>
      <c r="E5" s="18"/>
    </row>
    <row r="6" spans="1:5" x14ac:dyDescent="0.25">
      <c r="A6" s="14" t="s">
        <v>30</v>
      </c>
      <c r="B6" s="82"/>
      <c r="C6" s="82"/>
      <c r="D6" s="82"/>
      <c r="E6" s="18"/>
    </row>
    <row r="7" spans="1:5" x14ac:dyDescent="0.25">
      <c r="A7" s="14" t="s">
        <v>65</v>
      </c>
      <c r="B7" s="82"/>
      <c r="C7" s="82"/>
      <c r="D7" s="82"/>
      <c r="E7" s="18"/>
    </row>
    <row r="8" spans="1:5" x14ac:dyDescent="0.2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25">
      <c r="A9" s="14" t="s">
        <v>35</v>
      </c>
      <c r="B9" s="82"/>
      <c r="C9" s="82"/>
      <c r="D9" s="82"/>
      <c r="E9" s="18"/>
    </row>
    <row r="10" spans="1:5" x14ac:dyDescent="0.2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25">
      <c r="A11" s="14" t="s">
        <v>37</v>
      </c>
      <c r="B11" s="82"/>
      <c r="C11" s="82"/>
      <c r="D11" s="82"/>
      <c r="E11" s="18"/>
    </row>
    <row r="12" spans="1:5" x14ac:dyDescent="0.2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2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25">
      <c r="A14" s="14" t="s">
        <v>40</v>
      </c>
      <c r="B14" s="82"/>
      <c r="C14" s="82"/>
      <c r="D14" s="82"/>
      <c r="E14" s="18"/>
    </row>
    <row r="15" spans="1:5" x14ac:dyDescent="0.2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2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2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2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2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2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2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2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2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2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2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2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.75" thickBot="1" x14ac:dyDescent="0.3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25">
      <c r="A29" s="1"/>
    </row>
    <row r="30" spans="1:5" x14ac:dyDescent="0.25">
      <c r="A30" s="1"/>
    </row>
    <row r="31" spans="1:5" x14ac:dyDescent="0.25">
      <c r="A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topLeftCell="A18" workbookViewId="0">
      <selection activeCell="C34" sqref="C34"/>
    </sheetView>
  </sheetViews>
  <sheetFormatPr defaultColWidth="11.42578125" defaultRowHeight="15" x14ac:dyDescent="0.25"/>
  <cols>
    <col min="2" max="5" width="41.140625" bestFit="1" customWidth="1"/>
  </cols>
  <sheetData>
    <row r="1" spans="1:5" ht="15.75" thickBot="1" x14ac:dyDescent="0.3">
      <c r="A1" s="22" t="s">
        <v>76</v>
      </c>
      <c r="B1" s="23"/>
      <c r="C1" s="23"/>
      <c r="D1" s="23"/>
    </row>
    <row r="2" spans="1:5" ht="15.75" thickBot="1" x14ac:dyDescent="0.3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2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2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25">
      <c r="A5" s="26" t="s">
        <v>29</v>
      </c>
      <c r="B5" s="90"/>
      <c r="C5" s="90"/>
      <c r="D5" s="90"/>
      <c r="E5" s="73"/>
    </row>
    <row r="6" spans="1:5" x14ac:dyDescent="0.25">
      <c r="A6" s="26" t="s">
        <v>30</v>
      </c>
      <c r="B6" s="90"/>
      <c r="C6" s="90"/>
      <c r="D6" s="90"/>
      <c r="E6" s="73"/>
    </row>
    <row r="7" spans="1:5" x14ac:dyDescent="0.25">
      <c r="A7" s="26" t="s">
        <v>65</v>
      </c>
      <c r="B7" s="90"/>
      <c r="C7" s="90"/>
      <c r="D7" s="92"/>
      <c r="E7" s="73"/>
    </row>
    <row r="8" spans="1:5" x14ac:dyDescent="0.2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25">
      <c r="A9" s="26" t="s">
        <v>35</v>
      </c>
      <c r="B9" s="90"/>
      <c r="C9" s="90"/>
      <c r="D9" s="92"/>
      <c r="E9" s="73"/>
    </row>
    <row r="10" spans="1:5" x14ac:dyDescent="0.2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25">
      <c r="A11" s="26" t="s">
        <v>37</v>
      </c>
      <c r="B11" s="90"/>
      <c r="C11" s="90"/>
      <c r="D11" s="92"/>
      <c r="E11" s="73"/>
    </row>
    <row r="12" spans="1:5" x14ac:dyDescent="0.2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2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25">
      <c r="A14" s="26" t="s">
        <v>40</v>
      </c>
      <c r="B14" s="90"/>
      <c r="C14" s="90"/>
      <c r="D14" s="92"/>
      <c r="E14" s="73"/>
    </row>
    <row r="15" spans="1:5" x14ac:dyDescent="0.2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2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2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25">
      <c r="A18" s="14" t="s">
        <v>32</v>
      </c>
      <c r="B18" s="90"/>
      <c r="C18" s="90"/>
      <c r="D18" s="90"/>
      <c r="E18" s="73"/>
    </row>
    <row r="19" spans="1:5" x14ac:dyDescent="0.25">
      <c r="A19" s="14" t="s">
        <v>33</v>
      </c>
      <c r="B19" s="90"/>
      <c r="C19" s="90"/>
      <c r="D19" s="90"/>
      <c r="E19" s="73"/>
    </row>
    <row r="20" spans="1:5" x14ac:dyDescent="0.2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2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2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2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2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2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2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2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.75" thickBot="1" x14ac:dyDescent="0.3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25">
      <c r="C33">
        <f>9684100/(3412*1000)</f>
        <v>2.838247362250879</v>
      </c>
    </row>
    <row r="34" spans="3:3" x14ac:dyDescent="0.25">
      <c r="C34">
        <f>1/C33</f>
        <v>0.35233010811536436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topLeftCell="A16" workbookViewId="0">
      <pane xSplit="1" topLeftCell="DP1" activePane="topRight" state="frozen"/>
      <selection activeCell="B25" sqref="B25:HC25"/>
      <selection pane="topRight" activeCell="DS43" sqref="DS43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2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2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2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2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2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2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2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2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2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2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2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2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2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2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2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2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2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2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tabSelected="1" workbookViewId="0">
      <pane xSplit="1" topLeftCell="DD1" activePane="topRight" state="frozen"/>
      <selection activeCell="B25" sqref="B25:HC25"/>
      <selection pane="topRight" activeCell="DP40" sqref="DP40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SUMIFS('Start year capacity (MW)'!$C$3:$C$22,'Start year capacity (MW)'!$G$3:$G$22,A2)+SUMIFS('Start year capacity (MW)'!$D$3:$D$22,'Start year capacity (MW)'!$G$3:$G$22,$A2)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SUMIFS('Start year capacity (MW)'!$B$3:$B$22,'Start year capacity (MW)'!$G$3:$G$22,A2)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SUMIFS('Start year capacity (MW)'!$C$3:$C$22,'Start year capacity (MW)'!$G$3:$G$22,A3)+SUMIFS('Start year capacity (MW)'!$D$3:$D$22,'Start year capacity (MW)'!$G$3:$G$22,$A3)</f>
        <v>1843.1221289052428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SUMIFS('Start year capacity (MW)'!$B$3:$B$22,'Start year capacity (MW)'!$G$3:$G$22,A3)</f>
        <v>5587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2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SUMIFS('Start year capacity (MW)'!$C$3:$C$22,'Start year capacity (MW)'!$G$3:$G$22,A4)+SUMIFS('Start year capacity (MW)'!$D$3:$D$22,'Start year capacity (MW)'!$G$3:$G$22,$A4)</f>
        <v>39622.672191949503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SUMIFS('Start year capacity (MW)'!$B$3:$B$22,'Start year capacity (MW)'!$G$3:$G$22,A4)</f>
        <v>120107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2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SUMIFS('Start year capacity (MW)'!$C$3:$C$22,'Start year capacity (MW)'!$G$3:$G$22,A5)+SUMIFS('Start year capacity (MW)'!$D$3:$D$22,'Start year capacity (MW)'!$G$3:$G$22,$A5)</f>
        <v>104643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SUMIFS('Start year capacity (MW)'!$B$3:$B$22,'Start year capacity (MW)'!$G$3:$G$22,A5)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25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SUMIFS('Start year capacity (MW)'!$C$3:$C$22,'Start year capacity (MW)'!$G$3:$G$22,A6)+SUMIFS('Start year capacity (MW)'!$D$3:$D$22,'Start year capacity (MW)'!$G$3:$G$22,$A6)</f>
        <v>108828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SUMIFS('Start year capacity (MW)'!$B$3:$B$22,'Start year capacity (MW)'!$G$3:$G$22,A6)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SUMIFS('Start year capacity (MW)'!$C$3:$C$22,'Start year capacity (MW)'!$G$3:$G$22,A7)+SUMIFS('Start year capacity (MW)'!$D$3:$D$22,'Start year capacity (MW)'!$G$3:$G$22,$A7)</f>
        <v>173233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SUMIFS('Start year capacity (MW)'!$B$3:$B$22,'Start year capacity (MW)'!$G$3:$G$22,A7)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2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SUMIFS('Start year capacity (MW)'!$C$3:$C$22,'Start year capacity (MW)'!$G$3:$G$22,A8)+SUMIFS('Start year capacity (MW)'!$D$3:$D$22,'Start year capacity (MW)'!$G$3:$G$22,$A8)</f>
        <v>55200.36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SUMIFS('Start year capacity (MW)'!$B$3:$B$22,'Start year capacity (MW)'!$G$3:$G$22,A8)</f>
        <v>0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SUMIFS('Start year capacity (MW)'!$C$3:$C$22,'Start year capacity (MW)'!$G$3:$G$22,A9)+SUMIFS('Start year capacity (MW)'!$D$3:$D$22,'Start year capacity (MW)'!$G$3:$G$22,$A9)</f>
        <v>2321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SUMIFS('Start year capacity (MW)'!$B$3:$B$22,'Start year capacity (MW)'!$G$3:$G$22,A9)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7">
        <f>SUMIFS('Start year capacity (MW)'!$C$3:$C$22,'Start year capacity (MW)'!$G$3:$G$22,A10)+SUMIFS('Start year capacity (MW)'!$D$3:$D$22,'Start year capacity (MW)'!$G$3:$G$22,$A10)</f>
        <v>21045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SUMIFS('Start year capacity (MW)'!$B$3:$B$22,'Start year capacity (MW)'!$G$3:$G$22,A10)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SUMIFS('Start year capacity (MW)'!$C$3:$C$22,'Start year capacity (MW)'!$G$3:$G$22,A11)+SUMIFS('Start year capacity (MW)'!$D$3:$D$22,'Start year capacity (MW)'!$G$3:$G$22,$A11)</f>
        <v>944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SUMIFS('Start year capacity (MW)'!$B$3:$B$22,'Start year capacity (MW)'!$G$3:$G$22,A11)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27">
        <f>SUMIFS('Start year capacity (MW)'!$C$3:$C$22,'Start year capacity (MW)'!$G$3:$G$22,A12)+SUMIFS('Start year capacity (MW)'!$D$3:$D$22,'Start year capacity (MW)'!$G$3:$G$22,$A12)</f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SUMIFS('Start year capacity (MW)'!$B$3:$B$22,'Start year capacity (MW)'!$G$3:$G$22,A12)</f>
        <v>0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2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SUMIFS('Start year capacity (MW)'!$C$3:$C$22,'Start year capacity (MW)'!$G$3:$G$22,A13)+SUMIFS('Start year capacity (MW)'!$D$3:$D$22,'Start year capacity (MW)'!$G$3:$G$22,$A13)</f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SUMIFS('Start year capacity (MW)'!$B$3:$B$22,'Start year capacity (MW)'!$G$3:$G$22,A13)</f>
        <v>0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SUMIFS('Start year capacity (MW)'!$C$3:$C$22,'Start year capacity (MW)'!$G$3:$G$22,A14)+SUMIFS('Start year capacity (MW)'!$D$3:$D$22,'Start year capacity (MW)'!$G$3:$G$22,$A14)</f>
        <v>27786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SUMIFS('Start year capacity (MW)'!$B$3:$B$22,'Start year capacity (MW)'!$G$3:$G$22,A14)</f>
        <v>19424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SUMIFS('Start year capacity (MW)'!$C$3:$C$22,'Start year capacity (MW)'!$G$3:$G$22,A15)+SUMIFS('Start year capacity (MW)'!$D$3:$D$22,'Start year capacity (MW)'!$G$3:$G$22,$A15)</f>
        <v>15137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SUMIFS('Start year capacity (MW)'!$B$3:$B$22,'Start year capacity (MW)'!$G$3:$G$22,A15)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SUMIFS('Start year capacity (MW)'!$C$3:$C$22,'Start year capacity (MW)'!$G$3:$G$22,A16)+SUMIFS('Start year capacity (MW)'!$D$3:$D$22,'Start year capacity (MW)'!$G$3:$G$22,$A16)</f>
        <v>3274.2056791452524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SUMIFS('Start year capacity (MW)'!$B$3:$B$22,'Start year capacity (MW)'!$G$3:$G$22,A16)</f>
        <v>9925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f>SUMIFS('Start year capacity (MW)'!$C$3:$C$22,'Start year capacity (MW)'!$G$3:$G$22,A17)+SUMIFS('Start year capacity (MW)'!$D$3:$D$22,'Start year capacity (MW)'!$G$3:$G$22,$A17)</f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f>SUMIFS('Start year capacity (MW)'!$B$3:$B$22,'Start year capacity (MW)'!$G$3:$G$22,A17)</f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2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f>SUMIFS('Start year capacity (MW)'!$C$3:$C$22,'Start year capacity (MW)'!$G$3:$G$22,A18)+SUMIFS('Start year capacity (MW)'!$D$3:$D$22,'Start year capacity (MW)'!$G$3:$G$22,$A18)</f>
        <v>4346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f>SUMIFS('Start year capacity (MW)'!$B$3:$B$22,'Start year capacity (MW)'!$G$3:$G$22,A18)</f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f>SUMIFS('Start year capacity (MW)'!$C$3:$C$22,'Start year capacity (MW)'!$G$3:$G$22,A19)+SUMIFS('Start year capacity (MW)'!$D$3:$D$22,'Start year capacity (MW)'!$G$3:$G$22,$A19)</f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f>SUMIFS('Start year capacity (MW)'!$B$3:$B$22,'Start year capacity (MW)'!$G$3:$G$22,A19)</f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f>SUMIFS('Start year capacity (MW)'!$C$3:$C$22,'Start year capacity (MW)'!$G$3:$G$22,A20)+SUMIFS('Start year capacity (MW)'!$D$3:$D$22,'Start year capacity (MW)'!$G$3:$G$22,$A20)</f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f>SUMIFS('Start year capacity (MW)'!$B$3:$B$22,'Start year capacity (MW)'!$G$3:$G$22,A20)</f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f>SUMIFS('Start year capacity (MW)'!$C$3:$C$22,'Start year capacity (MW)'!$G$3:$G$22,A21)+SUMIFS('Start year capacity (MW)'!$D$3:$D$22,'Start year capacity (MW)'!$G$3:$G$22,$A21)</f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f>SUMIFS('Start year capacity (MW)'!$B$3:$B$22,'Start year capacity (MW)'!$G$3:$G$22,A21)</f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f>SUMIFS('Start year capacity (MW)'!$C$3:$C$22,'Start year capacity (MW)'!$G$3:$G$22,A22)+SUMIFS('Start year capacity (MW)'!$D$3:$D$22,'Start year capacity (MW)'!$G$3:$G$22,$A22)</f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f>SUMIFS('Start year capacity (MW)'!$B$3:$B$22,'Start year capacity (MW)'!$G$3:$G$22,A22)</f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f>SUMIFS('Start year capacity (MW)'!$C$3:$C$22,'Start year capacity (MW)'!$G$3:$G$22,A23)+SUMIFS('Start year capacity (MW)'!$D$3:$D$22,'Start year capacity (MW)'!$G$3:$G$22,$A23)</f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f>SUMIFS('Start year capacity (MW)'!$B$3:$B$22,'Start year capacity (MW)'!$G$3:$G$22,A23)</f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2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f>SUMIFS('Start year capacity (MW)'!$C$3:$C$22,'Start year capacity (MW)'!$G$3:$G$22,A24)+SUMIFS('Start year capacity (MW)'!$D$3:$D$22,'Start year capacity (MW)'!$G$3:$G$22,$A24)</f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f>SUMIFS('Start year capacity (MW)'!$B$3:$B$22,'Start year capacity (MW)'!$G$3:$G$22,A24)</f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2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f>SUMIFS('Start year capacity (MW)'!$C$3:$C$22,'Start year capacity (MW)'!$G$3:$G$22,A25)+SUMIFS('Start year capacity (MW)'!$D$3:$D$22,'Start year capacity (MW)'!$G$3:$G$22,$A25)</f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f>SUMIFS('Start year capacity (MW)'!$B$3:$B$22,'Start year capacity (MW)'!$G$3:$G$22,A25)</f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Raw Capacities 2019</vt:lpstr>
      <vt:lpstr>Capacity GEXIT 2025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Robbie Orvis</cp:lastModifiedBy>
  <cp:revision/>
  <dcterms:created xsi:type="dcterms:W3CDTF">2023-09-25T15:48:28Z</dcterms:created>
  <dcterms:modified xsi:type="dcterms:W3CDTF">2024-02-26T19:41:46Z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