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dobrien\Dropbox (Energy Innovation)\Desktop\Models\E.U. Models\eps-eu\InputData\fuels\BCTR\"/>
    </mc:Choice>
  </mc:AlternateContent>
  <xr:revisionPtr revIDLastSave="0" documentId="13_ncr:1_{BF0C3324-D266-4D73-9019-F7DAF02861D5}" xr6:coauthVersionLast="47" xr6:coauthVersionMax="47" xr10:uidLastSave="{00000000-0000-0000-0000-000000000000}"/>
  <bookViews>
    <workbookView xWindow="3765" yWindow="3510" windowWidth="21600" windowHeight="11235" activeTab="3" xr2:uid="{A875A243-FD0C-4B21-82AE-BAE80D34FF17}"/>
  </bookViews>
  <sheets>
    <sheet name="About" sheetId="1" r:id="rId1"/>
    <sheet name="calc" sheetId="3" r:id="rId2"/>
    <sheet name="Allowance Schedule" sheetId="4" r:id="rId3"/>
    <sheet name="BCTR" sheetId="2" r:id="rId4"/>
  </sheets>
  <externalReferences>
    <externalReference r:id="rId5"/>
    <externalReference r:id="rId6"/>
    <externalReference r:id="rId7"/>
    <externalReference r:id="rId8"/>
  </externalReferences>
  <definedNames>
    <definedName name="CH4_to_CO2e">'[2]Cross-Page Data'!$C$12</definedName>
    <definedName name="cpi_2010to2012">#REF!</definedName>
    <definedName name="cpi_2013to2012">#REF!</definedName>
    <definedName name="cpi_2014to2012">#REF!</definedName>
    <definedName name="cpi_2016to2012">#REF!</definedName>
    <definedName name="gigwatts_to_megawatts">[3]About!$A$31</definedName>
    <definedName name="N2O_to_CO2e">'[2]Cross-Page Data'!$C$13</definedName>
    <definedName name="unit_conv">[4]About!$A$123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E7" i="2" l="1"/>
  <c r="AD7" i="2"/>
  <c r="AC7" i="2"/>
  <c r="AB7" i="2"/>
  <c r="AA7" i="2"/>
  <c r="Z7" i="2"/>
  <c r="Y7" i="2"/>
  <c r="X7" i="2"/>
  <c r="W7" i="2"/>
  <c r="V7" i="2"/>
  <c r="U7" i="2"/>
  <c r="T7" i="2"/>
  <c r="S7" i="2"/>
  <c r="R7" i="2"/>
  <c r="Q7" i="2"/>
  <c r="P7" i="2"/>
  <c r="O7" i="2"/>
  <c r="N7" i="2"/>
  <c r="M7" i="2"/>
  <c r="L7" i="2"/>
  <c r="K7" i="2"/>
  <c r="J7" i="2"/>
  <c r="I7" i="2"/>
  <c r="H7" i="2"/>
  <c r="G7" i="2"/>
  <c r="F7" i="2"/>
  <c r="E7" i="2"/>
  <c r="D7" i="2"/>
  <c r="C7" i="2"/>
  <c r="B7" i="2"/>
  <c r="AG16" i="4"/>
  <c r="AF16" i="4"/>
  <c r="AE16" i="4"/>
  <c r="AD16" i="4"/>
  <c r="AC16" i="4"/>
  <c r="AB16" i="4"/>
  <c r="AA16" i="4"/>
  <c r="Z16" i="4"/>
  <c r="Y16" i="4"/>
  <c r="X16" i="4"/>
  <c r="W16" i="4"/>
  <c r="V16" i="4"/>
  <c r="U16" i="4"/>
  <c r="T16" i="4"/>
  <c r="S16" i="4"/>
  <c r="R16" i="4"/>
  <c r="Q16" i="4"/>
  <c r="P16" i="4"/>
  <c r="O16" i="4"/>
  <c r="N16" i="4"/>
  <c r="M16" i="4"/>
  <c r="L16" i="4"/>
  <c r="K16" i="4"/>
  <c r="J16" i="4"/>
  <c r="I16" i="4"/>
  <c r="H16" i="4"/>
  <c r="G16" i="4"/>
  <c r="F16" i="4"/>
  <c r="E16" i="4"/>
  <c r="D16" i="4"/>
  <c r="C16" i="4"/>
  <c r="AG15" i="4"/>
  <c r="AF15" i="4"/>
  <c r="AE15" i="4"/>
  <c r="AD15" i="4"/>
  <c r="AC15" i="4"/>
  <c r="AB15" i="4"/>
  <c r="AA15" i="4"/>
  <c r="Z15" i="4"/>
  <c r="Y15" i="4"/>
  <c r="X15" i="4"/>
  <c r="W15" i="4"/>
  <c r="V15" i="4"/>
  <c r="U15" i="4"/>
  <c r="T15" i="4"/>
  <c r="S15" i="4"/>
  <c r="R15" i="4"/>
  <c r="Q15" i="4"/>
  <c r="P15" i="4"/>
  <c r="O15" i="4"/>
  <c r="N15" i="4"/>
  <c r="M15" i="4"/>
  <c r="L15" i="4"/>
  <c r="K15" i="4"/>
  <c r="J15" i="4"/>
  <c r="I15" i="4"/>
  <c r="H15" i="4"/>
  <c r="G15" i="4"/>
  <c r="F15" i="4"/>
  <c r="E15" i="4"/>
  <c r="D15" i="4"/>
  <c r="C15" i="4"/>
  <c r="B19" i="1" l="1"/>
  <c r="B18" i="1"/>
  <c r="AA6" i="2"/>
  <c r="Z6" i="2"/>
  <c r="AE3" i="2"/>
  <c r="AE6" i="2" s="1"/>
  <c r="AD3" i="2"/>
  <c r="AD6" i="2" s="1"/>
  <c r="AC3" i="2"/>
  <c r="AC6" i="2" s="1"/>
  <c r="AB3" i="2"/>
  <c r="AB6" i="2" s="1"/>
  <c r="AA3" i="2"/>
  <c r="AA2" i="2" s="1"/>
  <c r="Z3" i="2"/>
  <c r="Z2" i="2" s="1"/>
  <c r="Y3" i="2"/>
  <c r="Y6" i="2" s="1"/>
  <c r="X3" i="2"/>
  <c r="X6" i="2" s="1"/>
  <c r="W3" i="2"/>
  <c r="W6" i="2" s="1"/>
  <c r="V3" i="2"/>
  <c r="V6" i="2" s="1"/>
  <c r="U3" i="2"/>
  <c r="U6" i="2" s="1"/>
  <c r="T3" i="2"/>
  <c r="T6" i="2" s="1"/>
  <c r="S3" i="2"/>
  <c r="S6" i="2" s="1"/>
  <c r="R3" i="2"/>
  <c r="R6" i="2" s="1"/>
  <c r="Q3" i="2"/>
  <c r="Q6" i="2" s="1"/>
  <c r="P3" i="2"/>
  <c r="P6" i="2" s="1"/>
  <c r="O3" i="2"/>
  <c r="O6" i="2" s="1"/>
  <c r="N3" i="2"/>
  <c r="N6" i="2" s="1"/>
  <c r="M3" i="2"/>
  <c r="M6" i="2" s="1"/>
  <c r="L3" i="2"/>
  <c r="L6" i="2" s="1"/>
  <c r="K3" i="2"/>
  <c r="K6" i="2" s="1"/>
  <c r="J3" i="2"/>
  <c r="J6" i="2" s="1"/>
  <c r="I3" i="2"/>
  <c r="I6" i="2" s="1"/>
  <c r="H3" i="2"/>
  <c r="H6" i="2" s="1"/>
  <c r="G3" i="2"/>
  <c r="G6" i="2" s="1"/>
  <c r="F3" i="2"/>
  <c r="F6" i="2" s="1"/>
  <c r="E3" i="2"/>
  <c r="E6" i="2" s="1"/>
  <c r="D3" i="2"/>
  <c r="D6" i="2" s="1"/>
  <c r="C3" i="2"/>
  <c r="C2" i="2" s="1"/>
  <c r="W11" i="3"/>
  <c r="B3" i="2"/>
  <c r="B6" i="2" s="1"/>
  <c r="I20" i="1"/>
  <c r="I21" i="1" s="1"/>
  <c r="I22" i="1" s="1"/>
  <c r="I23" i="1" s="1"/>
  <c r="I24" i="1" s="1"/>
  <c r="I25" i="1" s="1"/>
  <c r="I26" i="1" s="1"/>
  <c r="N11" i="3"/>
  <c r="O11" i="3" s="1"/>
  <c r="P11" i="3" s="1"/>
  <c r="Q11" i="3" s="1"/>
  <c r="R11" i="3" s="1"/>
  <c r="S11" i="3" s="1"/>
  <c r="T11" i="3" s="1"/>
  <c r="U11" i="3" s="1"/>
  <c r="M11" i="3"/>
  <c r="I11" i="3"/>
  <c r="J11" i="3" s="1"/>
  <c r="K11" i="3" s="1"/>
  <c r="H11" i="3"/>
  <c r="C11" i="3"/>
  <c r="D11" i="3"/>
  <c r="L11" i="3"/>
  <c r="G11" i="3"/>
  <c r="F11" i="3"/>
  <c r="E11" i="3"/>
  <c r="AF10" i="3"/>
  <c r="E10" i="3"/>
  <c r="F10" i="3" s="1"/>
  <c r="G10" i="3" s="1"/>
  <c r="H10" i="3" s="1"/>
  <c r="I10" i="3" s="1"/>
  <c r="J10" i="3" s="1"/>
  <c r="K10" i="3" s="1"/>
  <c r="L10" i="3" s="1"/>
  <c r="M10" i="3" s="1"/>
  <c r="N10" i="3" s="1"/>
  <c r="O10" i="3" s="1"/>
  <c r="P10" i="3" s="1"/>
  <c r="Q10" i="3" s="1"/>
  <c r="R10" i="3" s="1"/>
  <c r="S10" i="3" s="1"/>
  <c r="T10" i="3" s="1"/>
  <c r="U10" i="3" s="1"/>
  <c r="V10" i="3" s="1"/>
  <c r="W10" i="3" s="1"/>
  <c r="X10" i="3" s="1"/>
  <c r="Y10" i="3" s="1"/>
  <c r="Z10" i="3" s="1"/>
  <c r="AA10" i="3" s="1"/>
  <c r="AB10" i="3" s="1"/>
  <c r="AC10" i="3" s="1"/>
  <c r="AD10" i="3" s="1"/>
  <c r="AE10" i="3" s="1"/>
  <c r="D10" i="3"/>
  <c r="P2" i="2" l="1"/>
  <c r="Q2" i="2"/>
  <c r="S2" i="2"/>
  <c r="H2" i="2"/>
  <c r="X2" i="2"/>
  <c r="I2" i="2"/>
  <c r="Y2" i="2"/>
  <c r="J2" i="2"/>
  <c r="B2" i="2"/>
  <c r="C6" i="2"/>
  <c r="K2" i="2"/>
  <c r="R2" i="2"/>
  <c r="G2" i="2"/>
  <c r="O2" i="2"/>
  <c r="W2" i="2"/>
  <c r="AE2" i="2"/>
  <c r="D2" i="2"/>
  <c r="L2" i="2"/>
  <c r="T2" i="2"/>
  <c r="AB2" i="2"/>
  <c r="E2" i="2"/>
  <c r="M2" i="2"/>
  <c r="U2" i="2"/>
  <c r="AC2" i="2"/>
  <c r="F2" i="2"/>
  <c r="N2" i="2"/>
  <c r="V2" i="2"/>
  <c r="AD2" i="2"/>
  <c r="X11" i="3"/>
  <c r="Y11" i="3" l="1"/>
  <c r="Z11" i="3" l="1"/>
  <c r="AA11" i="3" l="1"/>
  <c r="AB11" i="3" l="1"/>
  <c r="AC11" i="3" l="1"/>
  <c r="AD11" i="3" l="1"/>
  <c r="AE11" i="3" l="1"/>
</calcChain>
</file>

<file path=xl/sharedStrings.xml><?xml version="1.0" encoding="utf-8"?>
<sst xmlns="http://schemas.openxmlformats.org/spreadsheetml/2006/main" count="64" uniqueCount="57">
  <si>
    <t>BCTR BAU Carbon Tax Rate</t>
  </si>
  <si>
    <t>Source:</t>
  </si>
  <si>
    <t>Notes</t>
  </si>
  <si>
    <t>Unit: $/metric ton CO2e</t>
  </si>
  <si>
    <t>transportation sector</t>
  </si>
  <si>
    <t>electricity sector</t>
  </si>
  <si>
    <t>residential buildings sector</t>
  </si>
  <si>
    <t>commercial buildings sector</t>
  </si>
  <si>
    <t>industry sector</t>
  </si>
  <si>
    <t>district heat and hydrogen sector</t>
  </si>
  <si>
    <t>LULUCF sector (does not use fuel)</t>
  </si>
  <si>
    <t>geoengineering sector (uses industry sector rate)</t>
  </si>
  <si>
    <t>KNDE 2050 Minimalszenario</t>
  </si>
  <si>
    <t>€/MWh</t>
  </si>
  <si>
    <t>lignite</t>
  </si>
  <si>
    <t>tyndp</t>
  </si>
  <si>
    <t>light oil</t>
  </si>
  <si>
    <t>hard coal</t>
  </si>
  <si>
    <t>fossil gas</t>
  </si>
  <si>
    <t>Futures</t>
  </si>
  <si>
    <t>electricity</t>
  </si>
  <si>
    <t>Agora values</t>
  </si>
  <si>
    <t>CO2 price [€/t]</t>
  </si>
  <si>
    <t>inflation rate EU27_2020</t>
  </si>
  <si>
    <t>exchange rate USD</t>
  </si>
  <si>
    <t xml:space="preserve">chained inflation (2012-2019) </t>
  </si>
  <si>
    <t>HICP - inflation rate</t>
  </si>
  <si>
    <t>EUROSTAT</t>
  </si>
  <si>
    <t>https://ec.europa.eu/eurostat/databrowser/view/tec00118__custom_8904210/default/table?lang=en</t>
  </si>
  <si>
    <t>Harmonised Indices of Consumer Prices (HICPs) are designed for international comparisons of consumer price inflation. HICP is used for example by the European Central Bank for monitoring of inflation in the Economic and Monetary Union and for the assessment of inflation convergence as required under Article 121 of the Treaty of Amsterdam. For the U.S. and Japan national consumer price indices are used in the table.</t>
  </si>
  <si>
    <t>ECU/EUR exchange rates versus national currencies</t>
  </si>
  <si>
    <t>https://ec.europa.eu/eurostat/databrowser/view/tec00033/default/table?lang=en</t>
  </si>
  <si>
    <t>Exchange rates are the price or value of one country's currency in relation to another. Here the exchange rates are those for the euro published by the European Central Bank. Before 1999 the exchange rates are those of the ECU, as published by the European Commission.</t>
  </si>
  <si>
    <t>source prices are EUR(2019), target is USD(2012)</t>
  </si>
  <si>
    <t>90 in 2050</t>
  </si>
  <si>
    <t xml:space="preserve">inflation correction    1 USD 2019 = </t>
  </si>
  <si>
    <t xml:space="preserve">exchange rate     1 EUR 2019 = </t>
  </si>
  <si>
    <t>USD 2012</t>
  </si>
  <si>
    <t>USD 2019</t>
  </si>
  <si>
    <t>In order to help prevent industries from leaving the EU, a large share of allowances are freely granted in early years.</t>
  </si>
  <si>
    <t>Share of Allowances Freely Granted</t>
  </si>
  <si>
    <t>High-leak-risk industries</t>
  </si>
  <si>
    <t>Other industries</t>
  </si>
  <si>
    <t>Share of Allowances Auctioned</t>
  </si>
  <si>
    <t>As a hydrogen production is part of a sector (industrial gases manufacturing) considered at risk of carbon leakage, installations can benefit from free allocation of ETS allowances.</t>
  </si>
  <si>
    <t>https://www.europarl.europa.eu/RegData/etudes/BRIE/2023/747085/EPRS_BRI(2023)747085_EN.pdf</t>
  </si>
  <si>
    <t>We use the 2022 share of emissions from H2 production as a % of H2/DH production to allocate free allowances to the H2/DH sector.</t>
  </si>
  <si>
    <t>Time (Year)</t>
  </si>
  <si>
    <t>Total CO2e Emissions by Sector[transportation sector] : nosettings</t>
  </si>
  <si>
    <t>Total CO2e Emissions by Sector[electricity sector] : nosettings</t>
  </si>
  <si>
    <t>Total CO2e Emissions by Sector[residential buildings sector] : nosettings</t>
  </si>
  <si>
    <t>Total CO2e Emissions by Sector[commercial buildings sector] : nosettings</t>
  </si>
  <si>
    <t>Total CO2e Emissions by Sector[industry sector] : nosettings</t>
  </si>
  <si>
    <t>Total CO2e Emissions by Sector[district heat and hydrogen sector] : nosettings</t>
  </si>
  <si>
    <t>Total CO2e Emissions by Sector[LULUCF sector] : nosettings</t>
  </si>
  <si>
    <t>Total CO2e Emissions by Sector[geoengineering sector] : nosettings</t>
  </si>
  <si>
    <t>Hydrogen Sector CO2e Emissions : nosettings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</si>
</sst>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5"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8" tint="0.79998168889431442"/>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medium">
        <color indexed="64"/>
      </bottom>
      <diagonal/>
    </border>
  </borders>
  <cellStyleXfs count="3">
    <xf numFmtId="0" fontId="0" fillId="0" borderId="0"/>
    <xf numFmtId="9" fontId="3" fillId="0" borderId="0" applyFont="0" applyFill="0" applyBorder="0" applyAlignment="0" applyProtection="0"/>
    <xf numFmtId="0" fontId="4" fillId="0" borderId="0" applyNumberFormat="0" applyFill="0" applyBorder="0" applyAlignment="0" applyProtection="0"/>
  </cellStyleXfs>
  <cellXfs count="31">
    <xf numFmtId="0" fontId="0" fillId="0" borderId="0" xfId="0"/>
    <xf numFmtId="0" fontId="1" fillId="0" borderId="0" xfId="0" applyFont="1"/>
    <xf numFmtId="0" fontId="2" fillId="0" borderId="0" xfId="0" applyFont="1"/>
    <xf numFmtId="0" fontId="0" fillId="2" borderId="0" xfId="0" applyFill="1"/>
    <xf numFmtId="0" fontId="0" fillId="0" borderId="1" xfId="0" applyBorder="1"/>
    <xf numFmtId="0" fontId="0" fillId="0" borderId="2" xfId="0" applyBorder="1" applyAlignment="1">
      <alignment horizontal="center"/>
    </xf>
    <xf numFmtId="0" fontId="0" fillId="0" borderId="2" xfId="0" applyBorder="1"/>
    <xf numFmtId="1" fontId="0" fillId="0" borderId="2" xfId="0" applyNumberFormat="1" applyBorder="1" applyAlignment="1">
      <alignment horizontal="center"/>
    </xf>
    <xf numFmtId="1" fontId="0" fillId="0" borderId="3" xfId="0" applyNumberFormat="1" applyBorder="1" applyAlignment="1">
      <alignment horizontal="center"/>
    </xf>
    <xf numFmtId="0" fontId="0" fillId="0" borderId="0" xfId="0" applyAlignment="1">
      <alignment horizontal="center"/>
    </xf>
    <xf numFmtId="0" fontId="0" fillId="0" borderId="4" xfId="0" applyBorder="1"/>
    <xf numFmtId="164" fontId="0" fillId="0" borderId="0" xfId="0" applyNumberFormat="1" applyAlignment="1">
      <alignment horizontal="center"/>
    </xf>
    <xf numFmtId="164" fontId="0" fillId="3" borderId="0" xfId="0" applyNumberFormat="1" applyFill="1" applyAlignment="1">
      <alignment horizontal="center"/>
    </xf>
    <xf numFmtId="1" fontId="0" fillId="0" borderId="0" xfId="0" applyNumberFormat="1" applyAlignment="1">
      <alignment horizontal="center"/>
    </xf>
    <xf numFmtId="1" fontId="0" fillId="0" borderId="5" xfId="0" applyNumberFormat="1" applyBorder="1" applyAlignment="1">
      <alignment horizontal="center"/>
    </xf>
    <xf numFmtId="1" fontId="0" fillId="4" borderId="0" xfId="0" applyNumberFormat="1" applyFill="1" applyAlignment="1">
      <alignment horizontal="center"/>
    </xf>
    <xf numFmtId="1" fontId="0" fillId="4" borderId="5" xfId="0" applyNumberFormat="1" applyFill="1" applyBorder="1" applyAlignment="1">
      <alignment horizontal="center"/>
    </xf>
    <xf numFmtId="0" fontId="0" fillId="0" borderId="6" xfId="0" applyBorder="1"/>
    <xf numFmtId="0" fontId="0" fillId="0" borderId="7" xfId="0" applyBorder="1" applyAlignment="1">
      <alignment horizontal="center"/>
    </xf>
    <xf numFmtId="1" fontId="0" fillId="4" borderId="7" xfId="0" applyNumberFormat="1" applyFill="1" applyBorder="1" applyAlignment="1">
      <alignment horizontal="center"/>
    </xf>
    <xf numFmtId="1" fontId="0" fillId="4" borderId="8" xfId="0" applyNumberFormat="1" applyFill="1" applyBorder="1" applyAlignment="1">
      <alignment horizontal="center"/>
    </xf>
    <xf numFmtId="1" fontId="0" fillId="0" borderId="0" xfId="0" applyNumberFormat="1"/>
    <xf numFmtId="165" fontId="0" fillId="0" borderId="0" xfId="0" applyNumberFormat="1"/>
    <xf numFmtId="0" fontId="0" fillId="3" borderId="0" xfId="0" applyFill="1"/>
    <xf numFmtId="164" fontId="0" fillId="0" borderId="0" xfId="0" applyNumberFormat="1"/>
    <xf numFmtId="164" fontId="0" fillId="2" borderId="0" xfId="0" applyNumberFormat="1" applyFill="1"/>
    <xf numFmtId="0" fontId="0" fillId="0" borderId="9" xfId="0" applyBorder="1"/>
    <xf numFmtId="0" fontId="0" fillId="0" borderId="0" xfId="0" applyAlignment="1">
      <alignment horizontal="right"/>
    </xf>
    <xf numFmtId="0" fontId="4" fillId="0" borderId="0" xfId="2"/>
    <xf numFmtId="9" fontId="0" fillId="0" borderId="0" xfId="1" applyFont="1"/>
    <xf numFmtId="11" fontId="0" fillId="0" borderId="0" xfId="0" applyNumberFormat="1"/>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sharedStrings" Target="sharedStrings.xml"/><Relationship Id="rId5" Type="http://schemas.openxmlformats.org/officeDocument/2006/relationships/externalLink" Target="externalLinks/externalLink1.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Share of Allowances Auctioned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'Allowance Schedule'!$B$15</c:f>
              <c:strCache>
                <c:ptCount val="1"/>
                <c:pt idx="0">
                  <c:v>High-leak-risk industries</c:v>
                </c:pt>
              </c:strCache>
            </c:strRef>
          </c:tx>
          <c:spPr>
            <a:ln w="19050" cap="rnd">
              <a:solidFill>
                <a:schemeClr val="accent1"/>
              </a:solidFill>
              <a:round/>
            </a:ln>
            <a:effectLst/>
          </c:spPr>
          <c:marker>
            <c:symbol val="none"/>
          </c:marker>
          <c:xVal>
            <c:numRef>
              <c:f>'Allowance Schedule'!$C$14:$AG$14</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'Allowance Schedule'!$C$15:$AG$15</c:f>
              <c:numCache>
                <c:formatCode>0%</c:formatCode>
                <c:ptCount val="31"/>
                <c:pt idx="0">
                  <c:v>0</c:v>
                </c:pt>
                <c:pt idx="1">
                  <c:v>0</c:v>
                </c:pt>
                <c:pt idx="2">
                  <c:v>0</c:v>
                </c:pt>
                <c:pt idx="3">
                  <c:v>0</c:v>
                </c:pt>
                <c:pt idx="4">
                  <c:v>0</c:v>
                </c:pt>
                <c:pt idx="5">
                  <c:v>0</c:v>
                </c:pt>
                <c:pt idx="6">
                  <c:v>2.5000000000000022E-2</c:v>
                </c:pt>
                <c:pt idx="7">
                  <c:v>5.0000000000000044E-2</c:v>
                </c:pt>
                <c:pt idx="8">
                  <c:v>9.9999999999999978E-2</c:v>
                </c:pt>
                <c:pt idx="9">
                  <c:v>0.22499999999999998</c:v>
                </c:pt>
                <c:pt idx="10">
                  <c:v>0.48499999999999999</c:v>
                </c:pt>
                <c:pt idx="11">
                  <c:v>0.61</c:v>
                </c:pt>
                <c:pt idx="12">
                  <c:v>0.73499999999999999</c:v>
                </c:pt>
                <c:pt idx="13">
                  <c:v>0.86</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numCache>
            </c:numRef>
          </c:yVal>
          <c:smooth val="0"/>
          <c:extLst>
            <c:ext xmlns:c16="http://schemas.microsoft.com/office/drawing/2014/chart" uri="{C3380CC4-5D6E-409C-BE32-E72D297353CC}">
              <c16:uniqueId val="{00000000-E4A8-406D-96B8-A3E8B88B91C2}"/>
            </c:ext>
          </c:extLst>
        </c:ser>
        <c:ser>
          <c:idx val="1"/>
          <c:order val="1"/>
          <c:tx>
            <c:strRef>
              <c:f>'Allowance Schedule'!$B$16</c:f>
              <c:strCache>
                <c:ptCount val="1"/>
                <c:pt idx="0">
                  <c:v>Other industries</c:v>
                </c:pt>
              </c:strCache>
            </c:strRef>
          </c:tx>
          <c:spPr>
            <a:ln w="19050" cap="rnd">
              <a:solidFill>
                <a:schemeClr val="accent2"/>
              </a:solidFill>
              <a:round/>
            </a:ln>
            <a:effectLst/>
          </c:spPr>
          <c:marker>
            <c:symbol val="none"/>
          </c:marker>
          <c:xVal>
            <c:numRef>
              <c:f>'Allowance Schedule'!$C$14:$AG$14</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'Allowance Schedule'!$C$16:$AG$16</c:f>
              <c:numCache>
                <c:formatCode>0%</c:formatCode>
                <c:ptCount val="31"/>
                <c:pt idx="0">
                  <c:v>0.7</c:v>
                </c:pt>
                <c:pt idx="1">
                  <c:v>0.7</c:v>
                </c:pt>
                <c:pt idx="2">
                  <c:v>0.7</c:v>
                </c:pt>
                <c:pt idx="3">
                  <c:v>0.7</c:v>
                </c:pt>
                <c:pt idx="4">
                  <c:v>0.7</c:v>
                </c:pt>
                <c:pt idx="5">
                  <c:v>0.7</c:v>
                </c:pt>
                <c:pt idx="6">
                  <c:v>0.7</c:v>
                </c:pt>
                <c:pt idx="7">
                  <c:v>0.77500000000000002</c:v>
                </c:pt>
                <c:pt idx="8">
                  <c:v>0.85</c:v>
                </c:pt>
                <c:pt idx="9">
                  <c:v>0.92500000000000004</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numCache>
            </c:numRef>
          </c:yVal>
          <c:smooth val="0"/>
          <c:extLst>
            <c:ext xmlns:c16="http://schemas.microsoft.com/office/drawing/2014/chart" uri="{C3380CC4-5D6E-409C-BE32-E72D297353CC}">
              <c16:uniqueId val="{00000001-E4A8-406D-96B8-A3E8B88B91C2}"/>
            </c:ext>
          </c:extLst>
        </c:ser>
        <c:dLbls>
          <c:showLegendKey val="0"/>
          <c:showVal val="0"/>
          <c:showCatName val="0"/>
          <c:showSerName val="0"/>
          <c:showPercent val="0"/>
          <c:showBubbleSize val="0"/>
        </c:dLbls>
        <c:axId val="1397311024"/>
        <c:axId val="1397299984"/>
      </c:scatterChart>
      <c:valAx>
        <c:axId val="1397311024"/>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7299984"/>
        <c:crosses val="autoZero"/>
        <c:crossBetween val="midCat"/>
      </c:valAx>
      <c:valAx>
        <c:axId val="1397299984"/>
        <c:scaling>
          <c:orientation val="minMax"/>
          <c:max val="1.01"/>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731102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2997200</xdr:colOff>
      <xdr:row>17</xdr:row>
      <xdr:rowOff>6350</xdr:rowOff>
    </xdr:from>
    <xdr:to>
      <xdr:col>9</xdr:col>
      <xdr:colOff>285750</xdr:colOff>
      <xdr:row>32</xdr:row>
      <xdr:rowOff>34925</xdr:rowOff>
    </xdr:to>
    <xdr:graphicFrame macro="">
      <xdr:nvGraphicFramePr>
        <xdr:cNvPr id="2" name="Chart 1">
          <a:extLst>
            <a:ext uri="{FF2B5EF4-FFF2-40B4-BE49-F238E27FC236}">
              <a16:creationId xmlns:a16="http://schemas.microsoft.com/office/drawing/2014/main" id="{19948E9D-61E9-4D23-99EB-1B0D08B9F8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dobrien\Dropbox%20(Energy%20Innovation)\Desktop\Models\E.U.%20Models\eps-eu\InputData\fuels\BFoICStCT\BAU%20Fraction%20of%20Industry%20Category%20Subject%20to%20Carbon%20Tax.xlsx" TargetMode="External"/><Relationship Id="rId1" Type="http://schemas.openxmlformats.org/officeDocument/2006/relationships/externalLinkPath" Target="/Users/dobrien/Dropbox%20(Energy%20Innovation)/Desktop/Models/E.U.%20Models/eps-eu/InputData/fuels/BFoICStCT/BAU%20Fraction%20of%20Industry%20Category%20Subject%20to%20Carbon%20Tax.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Robbie/Dropbox%20(Energy%20InNovation)/My%20Documents/Policy%20Solutions%20Project/US/Models/eps-1.3.0-us/InputData/indst/BPEiC/BAU%20Process%20Emis%20in%20CO2e_Updated%20Velders%20Meth.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mmahajan/Documents/eps-us/InputData/elec/GBSC/PAGBSC.csv"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han/Documents/eps-us-analysis/InputData/indst/PERAC/Proc%20Emis%20Reductions%20and%20Cos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Carbon Leakage Risk"/>
      <sheetName val="Allowance Schedule"/>
      <sheetName val="ETS Coverage"/>
      <sheetName val="Calcs"/>
      <sheetName val="BFoICStCT"/>
    </sheetNames>
    <sheetDataSet>
      <sheetData sheetId="0" refreshError="1"/>
      <sheetData sheetId="1" refreshError="1"/>
      <sheetData sheetId="2">
        <row r="9">
          <cell r="C9">
            <v>2020</v>
          </cell>
          <cell r="D9">
            <v>2021</v>
          </cell>
          <cell r="E9">
            <v>2022</v>
          </cell>
          <cell r="F9">
            <v>2023</v>
          </cell>
          <cell r="G9">
            <v>2024</v>
          </cell>
          <cell r="H9">
            <v>2025</v>
          </cell>
          <cell r="I9">
            <v>2026</v>
          </cell>
          <cell r="J9">
            <v>2027</v>
          </cell>
          <cell r="K9">
            <v>2028</v>
          </cell>
          <cell r="L9">
            <v>2029</v>
          </cell>
          <cell r="M9">
            <v>2030</v>
          </cell>
          <cell r="N9">
            <v>2031</v>
          </cell>
          <cell r="O9">
            <v>2032</v>
          </cell>
          <cell r="P9">
            <v>2033</v>
          </cell>
          <cell r="Q9">
            <v>2034</v>
          </cell>
          <cell r="R9">
            <v>2035</v>
          </cell>
          <cell r="S9">
            <v>2036</v>
          </cell>
          <cell r="T9">
            <v>2037</v>
          </cell>
          <cell r="U9">
            <v>2038</v>
          </cell>
          <cell r="V9">
            <v>2039</v>
          </cell>
          <cell r="W9">
            <v>2040</v>
          </cell>
          <cell r="X9">
            <v>2041</v>
          </cell>
          <cell r="Y9">
            <v>2042</v>
          </cell>
          <cell r="Z9">
            <v>2043</v>
          </cell>
          <cell r="AA9">
            <v>2044</v>
          </cell>
          <cell r="AB9">
            <v>2045</v>
          </cell>
          <cell r="AC9">
            <v>2046</v>
          </cell>
          <cell r="AD9">
            <v>2047</v>
          </cell>
          <cell r="AE9">
            <v>2048</v>
          </cell>
          <cell r="AF9">
            <v>2049</v>
          </cell>
          <cell r="AG9">
            <v>2050</v>
          </cell>
        </row>
        <row r="10">
          <cell r="B10" t="str">
            <v>High-leak-risk industries</v>
          </cell>
          <cell r="C10">
            <v>0</v>
          </cell>
          <cell r="D10">
            <v>0</v>
          </cell>
          <cell r="E10">
            <v>0</v>
          </cell>
          <cell r="F10">
            <v>0</v>
          </cell>
          <cell r="G10">
            <v>0</v>
          </cell>
          <cell r="H10">
            <v>0</v>
          </cell>
          <cell r="I10">
            <v>2.5000000000000022E-2</v>
          </cell>
          <cell r="J10">
            <v>5.0000000000000044E-2</v>
          </cell>
          <cell r="K10">
            <v>9.9999999999999978E-2</v>
          </cell>
          <cell r="L10">
            <v>0.22499999999999998</v>
          </cell>
          <cell r="M10">
            <v>0.48499999999999999</v>
          </cell>
          <cell r="N10">
            <v>0.61</v>
          </cell>
          <cell r="O10">
            <v>0.73499999999999999</v>
          </cell>
          <cell r="P10">
            <v>0.86</v>
          </cell>
          <cell r="Q10">
            <v>1</v>
          </cell>
          <cell r="R10">
            <v>1</v>
          </cell>
          <cell r="S10">
            <v>1</v>
          </cell>
          <cell r="T10">
            <v>1</v>
          </cell>
          <cell r="U10">
            <v>1</v>
          </cell>
          <cell r="V10">
            <v>1</v>
          </cell>
          <cell r="W10">
            <v>1</v>
          </cell>
          <cell r="X10">
            <v>1</v>
          </cell>
          <cell r="Y10">
            <v>1</v>
          </cell>
          <cell r="Z10">
            <v>1</v>
          </cell>
          <cell r="AA10">
            <v>1</v>
          </cell>
          <cell r="AB10">
            <v>1</v>
          </cell>
          <cell r="AC10">
            <v>1</v>
          </cell>
          <cell r="AD10">
            <v>1</v>
          </cell>
          <cell r="AE10">
            <v>1</v>
          </cell>
          <cell r="AF10">
            <v>1</v>
          </cell>
          <cell r="AG10">
            <v>1</v>
          </cell>
        </row>
        <row r="11">
          <cell r="B11" t="str">
            <v>Other industries</v>
          </cell>
          <cell r="C11">
            <v>0.7</v>
          </cell>
          <cell r="D11">
            <v>0.7</v>
          </cell>
          <cell r="E11">
            <v>0.7</v>
          </cell>
          <cell r="F11">
            <v>0.7</v>
          </cell>
          <cell r="G11">
            <v>0.7</v>
          </cell>
          <cell r="H11">
            <v>0.7</v>
          </cell>
          <cell r="I11">
            <v>0.7</v>
          </cell>
          <cell r="J11">
            <v>0.77500000000000002</v>
          </cell>
          <cell r="K11">
            <v>0.85</v>
          </cell>
          <cell r="L11">
            <v>0.92500000000000004</v>
          </cell>
          <cell r="M11">
            <v>1</v>
          </cell>
          <cell r="N11">
            <v>1</v>
          </cell>
          <cell r="O11">
            <v>1</v>
          </cell>
          <cell r="P11">
            <v>1</v>
          </cell>
          <cell r="Q11">
            <v>1</v>
          </cell>
          <cell r="R11">
            <v>1</v>
          </cell>
          <cell r="S11">
            <v>1</v>
          </cell>
          <cell r="T11">
            <v>1</v>
          </cell>
          <cell r="U11">
            <v>1</v>
          </cell>
          <cell r="V11">
            <v>1</v>
          </cell>
          <cell r="W11">
            <v>1</v>
          </cell>
          <cell r="X11">
            <v>1</v>
          </cell>
          <cell r="Y11">
            <v>1</v>
          </cell>
          <cell r="Z11">
            <v>1</v>
          </cell>
          <cell r="AA11">
            <v>1</v>
          </cell>
          <cell r="AB11">
            <v>1</v>
          </cell>
          <cell r="AC11">
            <v>1</v>
          </cell>
          <cell r="AD11">
            <v>1</v>
          </cell>
          <cell r="AE11">
            <v>1</v>
          </cell>
          <cell r="AF11">
            <v>1</v>
          </cell>
          <cell r="AG11">
            <v>1</v>
          </cell>
        </row>
      </sheetData>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Cross-Page Data"/>
      <sheetName val="Non-Energy FF CO2 Emissions"/>
      <sheetName val="Cement CO2 Emissions"/>
      <sheetName val="Iron and Steel"/>
      <sheetName val="Coal Mining"/>
      <sheetName val="Natural Gas Systems"/>
      <sheetName val="Petroleum Systems"/>
      <sheetName val="Chem - HCFC 22 Production"/>
      <sheetName val="Chem - ODS"/>
      <sheetName val="Other - Aluminum"/>
      <sheetName val="Other - Magnesium"/>
      <sheetName val="Other - Semiconductor Mfg"/>
      <sheetName val="Other - Elec Trans and Dist"/>
      <sheetName val="Agriculture - EF &amp; Manure Mgmt"/>
      <sheetName val="Agriculture - Rice Cultivation"/>
      <sheetName val="Agriculture - Soil Mgmt"/>
      <sheetName val="Waste - Landfills"/>
      <sheetName val="Waste - Water Treatment"/>
      <sheetName val="Other Industrial Processes"/>
      <sheetName val="Combined Data"/>
      <sheetName val="BPEiC-CO2"/>
      <sheetName val="BPEiC-CH4"/>
      <sheetName val="BPEiC-N2O"/>
      <sheetName val="BPEiC-F-gases"/>
      <sheetName val="EPA (2017) Table A3.6-1"/>
      <sheetName val="EPA (2017) Table A3.6-7"/>
      <sheetName val="EPA (2017) Table A3.6-10"/>
      <sheetName val="AEO 2017_Table 6"/>
      <sheetName val="AEO 2017_Table 11"/>
      <sheetName val="AEO 2017_Table 13"/>
      <sheetName val="AEO 2017_Table 15"/>
      <sheetName val="AEO 2017_Table 19"/>
      <sheetName val="AEO 2017_Table 20"/>
      <sheetName val="AEO 2017_Table 24"/>
      <sheetName val="AEO 2017_Table 62"/>
      <sheetName val="AEO 2016_Table 6"/>
    </sheetNames>
    <sheetDataSet>
      <sheetData sheetId="0"/>
      <sheetData sheetId="1">
        <row r="12">
          <cell r="C12">
            <v>28</v>
          </cell>
        </row>
        <row r="13">
          <cell r="C13">
            <v>265</v>
          </cell>
        </row>
      </sheetData>
      <sheetData sheetId="2"/>
      <sheetData sheetId="3"/>
      <sheetData sheetId="4"/>
      <sheetData sheetId="5"/>
      <sheetData sheetId="6"/>
      <sheetData sheetId="7"/>
      <sheetData sheetId="8"/>
      <sheetData sheetId="9">
        <row r="5">
          <cell r="A5" t="str">
            <v>Transport Refrigeration</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2035 Report Deployment"/>
      <sheetName val="2035 Report Data"/>
      <sheetName val="EPS Output"/>
      <sheetName val="AEO Table 9"/>
      <sheetName val="AEO Table 9 (2019)"/>
      <sheetName val="AEO Table 16"/>
      <sheetName val="BGBSC"/>
      <sheetName val="PAGBSC"/>
      <sheetName val="SYGBSC"/>
    </sheetNames>
    <sheetDataSet>
      <sheetData sheetId="0">
        <row r="31">
          <cell r="A31">
            <v>1000</v>
          </cell>
        </row>
      </sheetData>
      <sheetData sheetId="1"/>
      <sheetData sheetId="2" refreshError="1"/>
      <sheetData sheetId="3" refreshError="1"/>
      <sheetData sheetId="4"/>
      <sheetData sheetId="5" refreshError="1"/>
      <sheetData sheetId="6" refreshError="1"/>
      <sheetData sheetId="7"/>
      <sheetData sheetId="8" refreshError="1"/>
      <sheetData sheetId="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Country Selector"/>
      <sheetName val="Multipliers and Adjustments"/>
      <sheetName val="EPA Data"/>
      <sheetName val="Tech to Policy Mapping"/>
      <sheetName val="SNAP Adjustment"/>
      <sheetName val="Cement Data"/>
      <sheetName val="Data Check"/>
      <sheetName val="PERAC-cement"/>
      <sheetName val="PERAC-ngps-mthncptr"/>
      <sheetName val="PERAC-ngps-mthndstr"/>
      <sheetName val="PERAC-fgassubstitution"/>
      <sheetName val="PERAC-fgasdestruction"/>
      <sheetName val="PERAC-fgasrecovery"/>
      <sheetName val="PERAC-inspctmaintretrofit"/>
      <sheetName val="PERAC-coalmining-mthncptr"/>
      <sheetName val="PERAC-coalmining-mthndstr"/>
      <sheetName val="PERAC-waste-mthncptr"/>
      <sheetName val="PERAC-waste-mthndstr"/>
      <sheetName val="PERAC-cropsrice"/>
      <sheetName val="PERAC-livestock"/>
      <sheetName val="PERAC-MCD"/>
    </sheetNames>
    <sheetDataSet>
      <sheetData sheetId="0">
        <row r="123">
          <cell r="A123">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climate.ec.europa.eu/eu-action/eu-emissions-trading-system-eu-ets/free-allocation/allocation-industrial-installations_en" TargetMode="External"/><Relationship Id="rId2" Type="http://schemas.openxmlformats.org/officeDocument/2006/relationships/hyperlink" Target="https://www.europarl.europa.eu/news/en/press-room/20221212IPR64527/climate-change-deal-on-a-more-ambitious-emissions-trading-system-ets" TargetMode="External"/><Relationship Id="rId1" Type="http://schemas.openxmlformats.org/officeDocument/2006/relationships/hyperlink" Target="https://climate.ec.europa.eu/eu-action/eu-emissions-trading-system-eu-ets/free-allocation/allocation-industrial-installations_en" TargetMode="External"/><Relationship Id="rId5" Type="http://schemas.openxmlformats.org/officeDocument/2006/relationships/drawing" Target="../drawings/drawing1.xml"/><Relationship Id="rId4" Type="http://schemas.openxmlformats.org/officeDocument/2006/relationships/hyperlink" Target="https://www.europarl.europa.eu/news/en/press-room/20221212IPR64527/climate-change-deal-on-a-more-ambitious-emissions-trading-system-et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57908-BC85-41CC-9D98-173369A13AF6}">
  <dimension ref="A1:J29"/>
  <sheetViews>
    <sheetView topLeftCell="A16" workbookViewId="0">
      <selection activeCell="B24" sqref="B24"/>
    </sheetView>
  </sheetViews>
  <sheetFormatPr defaultRowHeight="15" x14ac:dyDescent="0.25"/>
  <cols>
    <col min="1" max="1" width="32" customWidth="1"/>
    <col min="2" max="2" width="39" customWidth="1"/>
    <col min="8" max="8" width="21.5703125" bestFit="1" customWidth="1"/>
    <col min="9" max="9" width="26.28515625" bestFit="1" customWidth="1"/>
  </cols>
  <sheetData>
    <row r="1" spans="1:2" x14ac:dyDescent="0.25">
      <c r="A1" s="1" t="s">
        <v>0</v>
      </c>
    </row>
    <row r="3" spans="1:2" x14ac:dyDescent="0.25">
      <c r="A3" t="s">
        <v>1</v>
      </c>
      <c r="B3" s="23" t="s">
        <v>12</v>
      </c>
    </row>
    <row r="5" spans="1:2" x14ac:dyDescent="0.25">
      <c r="B5" s="23" t="s">
        <v>26</v>
      </c>
    </row>
    <row r="6" spans="1:2" x14ac:dyDescent="0.25">
      <c r="B6" t="s">
        <v>27</v>
      </c>
    </row>
    <row r="7" spans="1:2" x14ac:dyDescent="0.25">
      <c r="B7" t="s">
        <v>28</v>
      </c>
    </row>
    <row r="8" spans="1:2" x14ac:dyDescent="0.25">
      <c r="B8" t="s">
        <v>29</v>
      </c>
    </row>
    <row r="10" spans="1:2" x14ac:dyDescent="0.25">
      <c r="B10" s="23" t="s">
        <v>30</v>
      </c>
    </row>
    <row r="11" spans="1:2" x14ac:dyDescent="0.25">
      <c r="B11" t="s">
        <v>27</v>
      </c>
    </row>
    <row r="12" spans="1:2" x14ac:dyDescent="0.25">
      <c r="B12" t="s">
        <v>31</v>
      </c>
    </row>
    <row r="13" spans="1:2" x14ac:dyDescent="0.25">
      <c r="B13" t="s">
        <v>32</v>
      </c>
    </row>
    <row r="16" spans="1:2" x14ac:dyDescent="0.25">
      <c r="A16" s="1" t="s">
        <v>2</v>
      </c>
    </row>
    <row r="17" spans="1:10" x14ac:dyDescent="0.25">
      <c r="A17" t="s">
        <v>33</v>
      </c>
      <c r="H17" t="s">
        <v>23</v>
      </c>
      <c r="I17" t="s">
        <v>25</v>
      </c>
      <c r="J17" t="s">
        <v>24</v>
      </c>
    </row>
    <row r="18" spans="1:10" ht="15.75" thickBot="1" x14ac:dyDescent="0.3">
      <c r="A18" s="27" t="s">
        <v>35</v>
      </c>
      <c r="B18" s="26">
        <f>1/1.1135</f>
        <v>0.89806915132465204</v>
      </c>
      <c r="C18" t="s">
        <v>37</v>
      </c>
      <c r="G18">
        <v>2011</v>
      </c>
      <c r="H18">
        <v>2.9</v>
      </c>
      <c r="J18" s="22">
        <v>1.3919999999999999</v>
      </c>
    </row>
    <row r="19" spans="1:10" x14ac:dyDescent="0.25">
      <c r="A19" s="27" t="s">
        <v>36</v>
      </c>
      <c r="B19" s="22">
        <f>J26</f>
        <v>1.1198999999999999</v>
      </c>
      <c r="C19" t="s">
        <v>38</v>
      </c>
      <c r="G19">
        <v>2012</v>
      </c>
      <c r="H19">
        <v>2.6</v>
      </c>
      <c r="I19">
        <v>1</v>
      </c>
      <c r="J19" s="22">
        <v>1.2847999999999999</v>
      </c>
    </row>
    <row r="20" spans="1:10" x14ac:dyDescent="0.25">
      <c r="G20">
        <v>2013</v>
      </c>
      <c r="H20">
        <v>1.3</v>
      </c>
      <c r="I20">
        <f>(1+H19/100)*I19</f>
        <v>1.026</v>
      </c>
      <c r="J20" s="22">
        <v>1.3281000000000001</v>
      </c>
    </row>
    <row r="21" spans="1:10" x14ac:dyDescent="0.25">
      <c r="G21">
        <v>2014</v>
      </c>
      <c r="H21">
        <v>0.4</v>
      </c>
      <c r="I21">
        <f t="shared" ref="I21:I26" si="0">(1+H20/100)*I20</f>
        <v>1.0393379999999999</v>
      </c>
      <c r="J21" s="22">
        <v>1.3285</v>
      </c>
    </row>
    <row r="22" spans="1:10" x14ac:dyDescent="0.25">
      <c r="G22">
        <v>2015</v>
      </c>
      <c r="H22">
        <v>0.1</v>
      </c>
      <c r="I22">
        <f t="shared" si="0"/>
        <v>1.0434953519999999</v>
      </c>
      <c r="J22" s="22">
        <v>1.1094999999999999</v>
      </c>
    </row>
    <row r="23" spans="1:10" x14ac:dyDescent="0.25">
      <c r="G23">
        <v>2016</v>
      </c>
      <c r="H23">
        <v>0.2</v>
      </c>
      <c r="I23">
        <f t="shared" si="0"/>
        <v>1.0445388473519999</v>
      </c>
      <c r="J23" s="22">
        <v>1.1069</v>
      </c>
    </row>
    <row r="24" spans="1:10" x14ac:dyDescent="0.25">
      <c r="G24">
        <v>2017</v>
      </c>
      <c r="H24">
        <v>1.6</v>
      </c>
      <c r="I24">
        <f t="shared" si="0"/>
        <v>1.0466279250467039</v>
      </c>
      <c r="J24" s="22">
        <v>1.1296999999999999</v>
      </c>
    </row>
    <row r="25" spans="1:10" x14ac:dyDescent="0.25">
      <c r="G25">
        <v>2018</v>
      </c>
      <c r="H25">
        <v>1.8</v>
      </c>
      <c r="I25">
        <f t="shared" si="0"/>
        <v>1.0633739718474511</v>
      </c>
      <c r="J25" s="22">
        <v>1.181</v>
      </c>
    </row>
    <row r="26" spans="1:10" x14ac:dyDescent="0.25">
      <c r="G26">
        <v>2019</v>
      </c>
      <c r="H26">
        <v>1.4</v>
      </c>
      <c r="I26">
        <f t="shared" si="0"/>
        <v>1.0825147033407052</v>
      </c>
      <c r="J26" s="22">
        <v>1.1198999999999999</v>
      </c>
    </row>
    <row r="27" spans="1:10" x14ac:dyDescent="0.25">
      <c r="G27">
        <v>2020</v>
      </c>
      <c r="H27">
        <v>0.7</v>
      </c>
      <c r="J27" s="22">
        <v>1.1422000000000001</v>
      </c>
    </row>
    <row r="28" spans="1:10" x14ac:dyDescent="0.25">
      <c r="G28">
        <v>2021</v>
      </c>
      <c r="H28">
        <v>2.9</v>
      </c>
      <c r="J28" s="22">
        <v>1.1827000000000001</v>
      </c>
    </row>
    <row r="29" spans="1:10" x14ac:dyDescent="0.25">
      <c r="G29">
        <v>2022</v>
      </c>
      <c r="H29">
        <v>9.1999999999999993</v>
      </c>
      <c r="J29" s="22">
        <v>1.0529999999999999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70E24-171C-4D88-87CC-C12B3017F0B8}">
  <dimension ref="A1:AF11"/>
  <sheetViews>
    <sheetView workbookViewId="0">
      <selection activeCell="B14" sqref="B14"/>
    </sheetView>
  </sheetViews>
  <sheetFormatPr defaultRowHeight="15" x14ac:dyDescent="0.25"/>
  <sheetData>
    <row r="1" spans="1:32" x14ac:dyDescent="0.25">
      <c r="A1" s="4" t="s">
        <v>13</v>
      </c>
      <c r="B1" s="5">
        <v>2020</v>
      </c>
      <c r="C1" s="5">
        <v>2021</v>
      </c>
      <c r="D1" s="5">
        <v>2022</v>
      </c>
      <c r="E1" s="5">
        <v>2023</v>
      </c>
      <c r="F1" s="5">
        <v>2024</v>
      </c>
      <c r="G1" s="6"/>
      <c r="H1" s="7">
        <v>2025</v>
      </c>
      <c r="I1" s="7">
        <v>2030</v>
      </c>
      <c r="J1" s="8">
        <v>2040</v>
      </c>
      <c r="K1" s="9"/>
    </row>
    <row r="2" spans="1:32" x14ac:dyDescent="0.25">
      <c r="A2" s="10" t="s">
        <v>14</v>
      </c>
      <c r="B2" s="11"/>
      <c r="C2" s="11"/>
      <c r="D2" s="11"/>
      <c r="E2" s="12">
        <v>4</v>
      </c>
      <c r="F2" s="12"/>
      <c r="H2" s="13">
        <v>3.9600000000000004</v>
      </c>
      <c r="I2" s="13">
        <v>3.9600000000000004</v>
      </c>
      <c r="J2" s="14">
        <v>3.9600000000000004</v>
      </c>
      <c r="K2" t="s">
        <v>15</v>
      </c>
    </row>
    <row r="3" spans="1:32" x14ac:dyDescent="0.25">
      <c r="A3" s="10" t="s">
        <v>16</v>
      </c>
      <c r="B3" s="11"/>
      <c r="C3" s="11"/>
      <c r="D3" s="11"/>
      <c r="E3" s="12">
        <v>49.298860648553898</v>
      </c>
      <c r="F3" s="12"/>
      <c r="H3" s="13">
        <v>67.680000000000007</v>
      </c>
      <c r="I3" s="13">
        <v>73.8</v>
      </c>
      <c r="J3" s="14">
        <v>79.92</v>
      </c>
      <c r="K3" t="s">
        <v>15</v>
      </c>
    </row>
    <row r="4" spans="1:32" x14ac:dyDescent="0.25">
      <c r="A4" s="10" t="s">
        <v>17</v>
      </c>
      <c r="B4" s="11"/>
      <c r="C4" s="11"/>
      <c r="D4" s="11"/>
      <c r="E4" s="12">
        <v>14.259389259389257</v>
      </c>
      <c r="F4" s="12">
        <v>14.259389259389257</v>
      </c>
      <c r="H4" s="13">
        <v>13.68</v>
      </c>
      <c r="I4" s="13">
        <v>15.48</v>
      </c>
      <c r="J4" s="14">
        <v>24.840000000000003</v>
      </c>
      <c r="K4" t="s">
        <v>15</v>
      </c>
    </row>
    <row r="5" spans="1:32" x14ac:dyDescent="0.25">
      <c r="A5" s="10" t="s">
        <v>18</v>
      </c>
      <c r="B5" s="11"/>
      <c r="C5" s="11"/>
      <c r="D5" s="11"/>
      <c r="E5" s="12">
        <v>35</v>
      </c>
      <c r="F5" s="12">
        <v>50</v>
      </c>
      <c r="H5" s="15">
        <v>45</v>
      </c>
      <c r="I5" s="15">
        <v>30</v>
      </c>
      <c r="J5" s="16">
        <v>30</v>
      </c>
      <c r="K5" t="s">
        <v>19</v>
      </c>
    </row>
    <row r="6" spans="1:32" x14ac:dyDescent="0.25">
      <c r="A6" s="10" t="s">
        <v>20</v>
      </c>
      <c r="B6" s="11"/>
      <c r="C6" s="11"/>
      <c r="D6" s="11"/>
      <c r="E6" s="12">
        <v>110</v>
      </c>
      <c r="F6" s="12">
        <v>130</v>
      </c>
      <c r="H6" s="15">
        <v>110</v>
      </c>
      <c r="I6" s="15">
        <v>80</v>
      </c>
      <c r="J6" s="16">
        <v>90</v>
      </c>
      <c r="K6" t="s">
        <v>21</v>
      </c>
    </row>
    <row r="7" spans="1:32" x14ac:dyDescent="0.25">
      <c r="A7" s="17" t="s">
        <v>22</v>
      </c>
      <c r="B7" s="18"/>
      <c r="C7" s="18"/>
      <c r="D7" s="18"/>
      <c r="E7" s="18">
        <v>35</v>
      </c>
      <c r="F7" s="18"/>
      <c r="G7" s="18"/>
      <c r="H7" s="19">
        <v>35</v>
      </c>
      <c r="I7" s="19">
        <v>50</v>
      </c>
      <c r="J7" s="20">
        <v>70</v>
      </c>
      <c r="K7" t="s">
        <v>12</v>
      </c>
      <c r="M7" t="s">
        <v>34</v>
      </c>
    </row>
    <row r="10" spans="1:32" x14ac:dyDescent="0.25">
      <c r="A10" s="17" t="s">
        <v>22</v>
      </c>
      <c r="C10">
        <v>2021</v>
      </c>
      <c r="D10">
        <f>C10+1</f>
        <v>2022</v>
      </c>
      <c r="E10">
        <f t="shared" ref="E10:AF10" si="0">D10+1</f>
        <v>2023</v>
      </c>
      <c r="F10">
        <f t="shared" si="0"/>
        <v>2024</v>
      </c>
      <c r="G10">
        <f t="shared" si="0"/>
        <v>2025</v>
      </c>
      <c r="H10">
        <f t="shared" si="0"/>
        <v>2026</v>
      </c>
      <c r="I10">
        <f t="shared" si="0"/>
        <v>2027</v>
      </c>
      <c r="J10">
        <f t="shared" si="0"/>
        <v>2028</v>
      </c>
      <c r="K10">
        <f t="shared" si="0"/>
        <v>2029</v>
      </c>
      <c r="L10">
        <f t="shared" si="0"/>
        <v>2030</v>
      </c>
      <c r="M10">
        <f t="shared" si="0"/>
        <v>2031</v>
      </c>
      <c r="N10">
        <f t="shared" si="0"/>
        <v>2032</v>
      </c>
      <c r="O10">
        <f t="shared" si="0"/>
        <v>2033</v>
      </c>
      <c r="P10">
        <f t="shared" si="0"/>
        <v>2034</v>
      </c>
      <c r="Q10">
        <f t="shared" si="0"/>
        <v>2035</v>
      </c>
      <c r="R10">
        <f t="shared" si="0"/>
        <v>2036</v>
      </c>
      <c r="S10">
        <f t="shared" si="0"/>
        <v>2037</v>
      </c>
      <c r="T10">
        <f t="shared" si="0"/>
        <v>2038</v>
      </c>
      <c r="U10">
        <f t="shared" si="0"/>
        <v>2039</v>
      </c>
      <c r="V10">
        <f t="shared" si="0"/>
        <v>2040</v>
      </c>
      <c r="W10">
        <f t="shared" si="0"/>
        <v>2041</v>
      </c>
      <c r="X10">
        <f t="shared" si="0"/>
        <v>2042</v>
      </c>
      <c r="Y10">
        <f t="shared" si="0"/>
        <v>2043</v>
      </c>
      <c r="Z10">
        <f t="shared" si="0"/>
        <v>2044</v>
      </c>
      <c r="AA10">
        <f t="shared" si="0"/>
        <v>2045</v>
      </c>
      <c r="AB10">
        <f t="shared" si="0"/>
        <v>2046</v>
      </c>
      <c r="AC10">
        <f t="shared" si="0"/>
        <v>2047</v>
      </c>
      <c r="AD10">
        <f t="shared" si="0"/>
        <v>2048</v>
      </c>
      <c r="AE10">
        <f t="shared" si="0"/>
        <v>2049</v>
      </c>
      <c r="AF10">
        <f t="shared" si="0"/>
        <v>2050</v>
      </c>
    </row>
    <row r="11" spans="1:32" x14ac:dyDescent="0.25">
      <c r="C11">
        <f>D11</f>
        <v>35</v>
      </c>
      <c r="D11">
        <f>E11</f>
        <v>35</v>
      </c>
      <c r="E11">
        <f>E7</f>
        <v>35</v>
      </c>
      <c r="F11">
        <f>E11</f>
        <v>35</v>
      </c>
      <c r="G11">
        <f>F11</f>
        <v>35</v>
      </c>
      <c r="H11">
        <f>G11+($L$11-$G$11)/5</f>
        <v>38</v>
      </c>
      <c r="I11">
        <f t="shared" ref="I11:K11" si="1">H11+($L$11-$G$11)/5</f>
        <v>41</v>
      </c>
      <c r="J11">
        <f t="shared" si="1"/>
        <v>44</v>
      </c>
      <c r="K11">
        <f t="shared" si="1"/>
        <v>47</v>
      </c>
      <c r="L11" s="21">
        <f>I7</f>
        <v>50</v>
      </c>
      <c r="M11">
        <f>L11+($V$11-$L$11)/10</f>
        <v>52</v>
      </c>
      <c r="N11">
        <f t="shared" ref="N11:U11" si="2">M11+($V$11-$L$11)/10</f>
        <v>54</v>
      </c>
      <c r="O11">
        <f t="shared" si="2"/>
        <v>56</v>
      </c>
      <c r="P11">
        <f t="shared" si="2"/>
        <v>58</v>
      </c>
      <c r="Q11">
        <f t="shared" si="2"/>
        <v>60</v>
      </c>
      <c r="R11">
        <f t="shared" si="2"/>
        <v>62</v>
      </c>
      <c r="S11">
        <f t="shared" si="2"/>
        <v>64</v>
      </c>
      <c r="T11">
        <f t="shared" si="2"/>
        <v>66</v>
      </c>
      <c r="U11">
        <f t="shared" si="2"/>
        <v>68</v>
      </c>
      <c r="V11">
        <v>70</v>
      </c>
      <c r="W11">
        <f>V11+($V$11-$L$11)/10</f>
        <v>72</v>
      </c>
      <c r="X11">
        <f t="shared" ref="X11" si="3">W11+($V$11-$L$11)/10</f>
        <v>74</v>
      </c>
      <c r="Y11">
        <f t="shared" ref="Y11" si="4">X11+($V$11-$L$11)/10</f>
        <v>76</v>
      </c>
      <c r="Z11">
        <f t="shared" ref="Z11" si="5">Y11+($V$11-$L$11)/10</f>
        <v>78</v>
      </c>
      <c r="AA11">
        <f t="shared" ref="AA11" si="6">Z11+($V$11-$L$11)/10</f>
        <v>80</v>
      </c>
      <c r="AB11">
        <f t="shared" ref="AB11" si="7">AA11+($V$11-$L$11)/10</f>
        <v>82</v>
      </c>
      <c r="AC11">
        <f t="shared" ref="AC11" si="8">AB11+($V$11-$L$11)/10</f>
        <v>84</v>
      </c>
      <c r="AD11">
        <f t="shared" ref="AD11" si="9">AC11+($V$11-$L$11)/10</f>
        <v>86</v>
      </c>
      <c r="AE11">
        <f t="shared" ref="AE11" si="10">AD11+($V$11-$L$11)/10</f>
        <v>88</v>
      </c>
      <c r="AF11">
        <v>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040C4-7933-4B72-8968-7BFA5C4D8BE7}">
  <dimension ref="B1:AG45"/>
  <sheetViews>
    <sheetView topLeftCell="A34" workbookViewId="0">
      <selection activeCell="C55" sqref="C55"/>
    </sheetView>
  </sheetViews>
  <sheetFormatPr defaultRowHeight="15" x14ac:dyDescent="0.25"/>
  <cols>
    <col min="2" max="2" width="43.140625" customWidth="1"/>
  </cols>
  <sheetData>
    <row r="1" spans="2:33" x14ac:dyDescent="0.25">
      <c r="B1" t="s">
        <v>44</v>
      </c>
    </row>
    <row r="2" spans="2:33" x14ac:dyDescent="0.25">
      <c r="B2" t="s">
        <v>45</v>
      </c>
    </row>
    <row r="4" spans="2:33" x14ac:dyDescent="0.25">
      <c r="B4" t="s">
        <v>46</v>
      </c>
    </row>
    <row r="6" spans="2:33" x14ac:dyDescent="0.25">
      <c r="B6" t="s">
        <v>39</v>
      </c>
    </row>
    <row r="8" spans="2:33" x14ac:dyDescent="0.25">
      <c r="B8" t="s">
        <v>40</v>
      </c>
    </row>
    <row r="9" spans="2:33" x14ac:dyDescent="0.25">
      <c r="C9">
        <v>2020</v>
      </c>
      <c r="D9">
        <v>2021</v>
      </c>
      <c r="E9">
        <v>2022</v>
      </c>
      <c r="F9">
        <v>2023</v>
      </c>
      <c r="G9">
        <v>2024</v>
      </c>
      <c r="H9">
        <v>2025</v>
      </c>
      <c r="I9">
        <v>2026</v>
      </c>
      <c r="J9">
        <v>2027</v>
      </c>
      <c r="K9">
        <v>2028</v>
      </c>
      <c r="L9">
        <v>2029</v>
      </c>
      <c r="M9">
        <v>2030</v>
      </c>
      <c r="N9">
        <v>2031</v>
      </c>
      <c r="O9">
        <v>2032</v>
      </c>
      <c r="P9">
        <v>2033</v>
      </c>
      <c r="Q9">
        <v>2034</v>
      </c>
      <c r="R9">
        <v>2035</v>
      </c>
      <c r="S9">
        <v>2036</v>
      </c>
      <c r="T9">
        <v>2037</v>
      </c>
      <c r="U9">
        <v>2038</v>
      </c>
      <c r="V9">
        <v>2039</v>
      </c>
      <c r="W9">
        <v>2040</v>
      </c>
      <c r="X9">
        <v>2041</v>
      </c>
      <c r="Y9">
        <v>2042</v>
      </c>
      <c r="Z9">
        <v>2043</v>
      </c>
      <c r="AA9">
        <v>2044</v>
      </c>
      <c r="AB9">
        <v>2045</v>
      </c>
      <c r="AC9">
        <v>2046</v>
      </c>
      <c r="AD9">
        <v>2047</v>
      </c>
      <c r="AE9">
        <v>2048</v>
      </c>
      <c r="AF9">
        <v>2049</v>
      </c>
      <c r="AG9">
        <v>2050</v>
      </c>
    </row>
    <row r="10" spans="2:33" x14ac:dyDescent="0.25">
      <c r="B10" s="28" t="s">
        <v>41</v>
      </c>
      <c r="C10" s="29">
        <v>1</v>
      </c>
      <c r="D10" s="29">
        <v>1</v>
      </c>
      <c r="E10" s="29">
        <v>1</v>
      </c>
      <c r="F10" s="29">
        <v>1</v>
      </c>
      <c r="G10" s="29">
        <v>1</v>
      </c>
      <c r="H10" s="29">
        <v>1</v>
      </c>
      <c r="I10" s="29">
        <v>0.97499999999999998</v>
      </c>
      <c r="J10" s="29">
        <v>0.95</v>
      </c>
      <c r="K10" s="29">
        <v>0.9</v>
      </c>
      <c r="L10" s="29">
        <v>0.77500000000000002</v>
      </c>
      <c r="M10" s="29">
        <v>0.51500000000000001</v>
      </c>
      <c r="N10" s="29">
        <v>0.39</v>
      </c>
      <c r="O10" s="29">
        <v>0.26500000000000001</v>
      </c>
      <c r="P10" s="29">
        <v>0.14000000000000001</v>
      </c>
      <c r="Q10" s="29">
        <v>0</v>
      </c>
      <c r="R10" s="29">
        <v>0</v>
      </c>
      <c r="S10" s="29">
        <v>0</v>
      </c>
      <c r="T10" s="29">
        <v>0</v>
      </c>
      <c r="U10" s="29">
        <v>0</v>
      </c>
      <c r="V10" s="29">
        <v>0</v>
      </c>
      <c r="W10" s="29">
        <v>0</v>
      </c>
      <c r="X10" s="29">
        <v>0</v>
      </c>
      <c r="Y10" s="29">
        <v>0</v>
      </c>
      <c r="Z10" s="29">
        <v>0</v>
      </c>
      <c r="AA10" s="29">
        <v>0</v>
      </c>
      <c r="AB10" s="29">
        <v>0</v>
      </c>
      <c r="AC10" s="29">
        <v>0</v>
      </c>
      <c r="AD10" s="29">
        <v>0</v>
      </c>
      <c r="AE10" s="29">
        <v>0</v>
      </c>
      <c r="AF10" s="29">
        <v>0</v>
      </c>
      <c r="AG10" s="29">
        <v>0</v>
      </c>
    </row>
    <row r="11" spans="2:33" x14ac:dyDescent="0.25">
      <c r="B11" s="28" t="s">
        <v>42</v>
      </c>
      <c r="C11" s="29">
        <v>0.3</v>
      </c>
      <c r="D11" s="29">
        <v>0.3</v>
      </c>
      <c r="E11" s="29">
        <v>0.3</v>
      </c>
      <c r="F11" s="29">
        <v>0.3</v>
      </c>
      <c r="G11" s="29">
        <v>0.3</v>
      </c>
      <c r="H11" s="29">
        <v>0.3</v>
      </c>
      <c r="I11" s="29">
        <v>0.3</v>
      </c>
      <c r="J11" s="29">
        <v>0.22500000000000001</v>
      </c>
      <c r="K11" s="29">
        <v>0.15</v>
      </c>
      <c r="L11" s="29">
        <v>7.4999999999999997E-2</v>
      </c>
      <c r="M11" s="29">
        <v>0</v>
      </c>
      <c r="N11" s="29">
        <v>0</v>
      </c>
      <c r="O11" s="29">
        <v>0</v>
      </c>
      <c r="P11" s="29">
        <v>0</v>
      </c>
      <c r="Q11" s="29">
        <v>0</v>
      </c>
      <c r="R11" s="29">
        <v>0</v>
      </c>
      <c r="S11" s="29">
        <v>0</v>
      </c>
      <c r="T11" s="29">
        <v>0</v>
      </c>
      <c r="U11" s="29">
        <v>0</v>
      </c>
      <c r="V11" s="29">
        <v>0</v>
      </c>
      <c r="W11" s="29">
        <v>0</v>
      </c>
      <c r="X11" s="29">
        <v>0</v>
      </c>
      <c r="Y11" s="29">
        <v>0</v>
      </c>
      <c r="Z11" s="29">
        <v>0</v>
      </c>
      <c r="AA11" s="29">
        <v>0</v>
      </c>
      <c r="AB11" s="29">
        <v>0</v>
      </c>
      <c r="AC11" s="29">
        <v>0</v>
      </c>
      <c r="AD11" s="29">
        <v>0</v>
      </c>
      <c r="AE11" s="29">
        <v>0</v>
      </c>
      <c r="AF11" s="29">
        <v>0</v>
      </c>
      <c r="AG11" s="29">
        <v>0</v>
      </c>
    </row>
    <row r="13" spans="2:33" x14ac:dyDescent="0.25">
      <c r="B13" t="s">
        <v>43</v>
      </c>
    </row>
    <row r="14" spans="2:33" x14ac:dyDescent="0.25">
      <c r="C14">
        <v>2020</v>
      </c>
      <c r="D14">
        <v>2021</v>
      </c>
      <c r="E14">
        <v>2022</v>
      </c>
      <c r="F14">
        <v>2023</v>
      </c>
      <c r="G14">
        <v>2024</v>
      </c>
      <c r="H14">
        <v>2025</v>
      </c>
      <c r="I14">
        <v>2026</v>
      </c>
      <c r="J14">
        <v>2027</v>
      </c>
      <c r="K14">
        <v>2028</v>
      </c>
      <c r="L14">
        <v>2029</v>
      </c>
      <c r="M14">
        <v>2030</v>
      </c>
      <c r="N14">
        <v>2031</v>
      </c>
      <c r="O14">
        <v>2032</v>
      </c>
      <c r="P14">
        <v>2033</v>
      </c>
      <c r="Q14">
        <v>2034</v>
      </c>
      <c r="R14">
        <v>2035</v>
      </c>
      <c r="S14">
        <v>2036</v>
      </c>
      <c r="T14">
        <v>2037</v>
      </c>
      <c r="U14">
        <v>2038</v>
      </c>
      <c r="V14">
        <v>2039</v>
      </c>
      <c r="W14">
        <v>2040</v>
      </c>
      <c r="X14">
        <v>2041</v>
      </c>
      <c r="Y14">
        <v>2042</v>
      </c>
      <c r="Z14">
        <v>2043</v>
      </c>
      <c r="AA14">
        <v>2044</v>
      </c>
      <c r="AB14">
        <v>2045</v>
      </c>
      <c r="AC14">
        <v>2046</v>
      </c>
      <c r="AD14">
        <v>2047</v>
      </c>
      <c r="AE14">
        <v>2048</v>
      </c>
      <c r="AF14">
        <v>2049</v>
      </c>
      <c r="AG14">
        <v>2050</v>
      </c>
    </row>
    <row r="15" spans="2:33" x14ac:dyDescent="0.25">
      <c r="B15" t="s">
        <v>41</v>
      </c>
      <c r="C15" s="29">
        <f>1-C10</f>
        <v>0</v>
      </c>
      <c r="D15" s="29">
        <f t="shared" ref="D15:AG15" si="0">1-D10</f>
        <v>0</v>
      </c>
      <c r="E15" s="29">
        <f t="shared" si="0"/>
        <v>0</v>
      </c>
      <c r="F15" s="29">
        <f t="shared" si="0"/>
        <v>0</v>
      </c>
      <c r="G15" s="29">
        <f t="shared" si="0"/>
        <v>0</v>
      </c>
      <c r="H15" s="29">
        <f t="shared" si="0"/>
        <v>0</v>
      </c>
      <c r="I15" s="29">
        <f t="shared" si="0"/>
        <v>2.5000000000000022E-2</v>
      </c>
      <c r="J15" s="29">
        <f t="shared" si="0"/>
        <v>5.0000000000000044E-2</v>
      </c>
      <c r="K15" s="29">
        <f t="shared" si="0"/>
        <v>9.9999999999999978E-2</v>
      </c>
      <c r="L15" s="29">
        <f t="shared" si="0"/>
        <v>0.22499999999999998</v>
      </c>
      <c r="M15" s="29">
        <f t="shared" si="0"/>
        <v>0.48499999999999999</v>
      </c>
      <c r="N15" s="29">
        <f t="shared" si="0"/>
        <v>0.61</v>
      </c>
      <c r="O15" s="29">
        <f t="shared" si="0"/>
        <v>0.73499999999999999</v>
      </c>
      <c r="P15" s="29">
        <f t="shared" si="0"/>
        <v>0.86</v>
      </c>
      <c r="Q15" s="29">
        <f t="shared" si="0"/>
        <v>1</v>
      </c>
      <c r="R15" s="29">
        <f t="shared" si="0"/>
        <v>1</v>
      </c>
      <c r="S15" s="29">
        <f t="shared" si="0"/>
        <v>1</v>
      </c>
      <c r="T15" s="29">
        <f t="shared" si="0"/>
        <v>1</v>
      </c>
      <c r="U15" s="29">
        <f t="shared" si="0"/>
        <v>1</v>
      </c>
      <c r="V15" s="29">
        <f t="shared" si="0"/>
        <v>1</v>
      </c>
      <c r="W15" s="29">
        <f t="shared" si="0"/>
        <v>1</v>
      </c>
      <c r="X15" s="29">
        <f t="shared" si="0"/>
        <v>1</v>
      </c>
      <c r="Y15" s="29">
        <f t="shared" si="0"/>
        <v>1</v>
      </c>
      <c r="Z15" s="29">
        <f t="shared" si="0"/>
        <v>1</v>
      </c>
      <c r="AA15" s="29">
        <f t="shared" si="0"/>
        <v>1</v>
      </c>
      <c r="AB15" s="29">
        <f t="shared" si="0"/>
        <v>1</v>
      </c>
      <c r="AC15" s="29">
        <f t="shared" si="0"/>
        <v>1</v>
      </c>
      <c r="AD15" s="29">
        <f t="shared" si="0"/>
        <v>1</v>
      </c>
      <c r="AE15" s="29">
        <f t="shared" si="0"/>
        <v>1</v>
      </c>
      <c r="AF15" s="29">
        <f t="shared" si="0"/>
        <v>1</v>
      </c>
      <c r="AG15" s="29">
        <f t="shared" si="0"/>
        <v>1</v>
      </c>
    </row>
    <row r="16" spans="2:33" x14ac:dyDescent="0.25">
      <c r="B16" t="s">
        <v>42</v>
      </c>
      <c r="C16" s="29">
        <f t="shared" ref="C16:AG16" si="1">1-C11</f>
        <v>0.7</v>
      </c>
      <c r="D16" s="29">
        <f t="shared" si="1"/>
        <v>0.7</v>
      </c>
      <c r="E16" s="29">
        <f t="shared" si="1"/>
        <v>0.7</v>
      </c>
      <c r="F16" s="29">
        <f t="shared" si="1"/>
        <v>0.7</v>
      </c>
      <c r="G16" s="29">
        <f t="shared" si="1"/>
        <v>0.7</v>
      </c>
      <c r="H16" s="29">
        <f t="shared" si="1"/>
        <v>0.7</v>
      </c>
      <c r="I16" s="29">
        <f t="shared" si="1"/>
        <v>0.7</v>
      </c>
      <c r="J16" s="29">
        <f t="shared" si="1"/>
        <v>0.77500000000000002</v>
      </c>
      <c r="K16" s="29">
        <f t="shared" si="1"/>
        <v>0.85</v>
      </c>
      <c r="L16" s="29">
        <f t="shared" si="1"/>
        <v>0.92500000000000004</v>
      </c>
      <c r="M16" s="29">
        <f t="shared" si="1"/>
        <v>1</v>
      </c>
      <c r="N16" s="29">
        <f t="shared" si="1"/>
        <v>1</v>
      </c>
      <c r="O16" s="29">
        <f t="shared" si="1"/>
        <v>1</v>
      </c>
      <c r="P16" s="29">
        <f t="shared" si="1"/>
        <v>1</v>
      </c>
      <c r="Q16" s="29">
        <f t="shared" si="1"/>
        <v>1</v>
      </c>
      <c r="R16" s="29">
        <f t="shared" si="1"/>
        <v>1</v>
      </c>
      <c r="S16" s="29">
        <f t="shared" si="1"/>
        <v>1</v>
      </c>
      <c r="T16" s="29">
        <f t="shared" si="1"/>
        <v>1</v>
      </c>
      <c r="U16" s="29">
        <f t="shared" si="1"/>
        <v>1</v>
      </c>
      <c r="V16" s="29">
        <f t="shared" si="1"/>
        <v>1</v>
      </c>
      <c r="W16" s="29">
        <f t="shared" si="1"/>
        <v>1</v>
      </c>
      <c r="X16" s="29">
        <f t="shared" si="1"/>
        <v>1</v>
      </c>
      <c r="Y16" s="29">
        <f t="shared" si="1"/>
        <v>1</v>
      </c>
      <c r="Z16" s="29">
        <f t="shared" si="1"/>
        <v>1</v>
      </c>
      <c r="AA16" s="29">
        <f t="shared" si="1"/>
        <v>1</v>
      </c>
      <c r="AB16" s="29">
        <f t="shared" si="1"/>
        <v>1</v>
      </c>
      <c r="AC16" s="29">
        <f t="shared" si="1"/>
        <v>1</v>
      </c>
      <c r="AD16" s="29">
        <f t="shared" si="1"/>
        <v>1</v>
      </c>
      <c r="AE16" s="29">
        <f t="shared" si="1"/>
        <v>1</v>
      </c>
      <c r="AF16" s="29">
        <f t="shared" si="1"/>
        <v>1</v>
      </c>
      <c r="AG16" s="29">
        <f t="shared" si="1"/>
        <v>1</v>
      </c>
    </row>
    <row r="36" spans="2:31" x14ac:dyDescent="0.25">
      <c r="B36" t="s">
        <v>47</v>
      </c>
      <c r="C36">
        <v>2022</v>
      </c>
      <c r="D36">
        <v>2023</v>
      </c>
      <c r="E36">
        <v>2024</v>
      </c>
      <c r="F36">
        <v>2025</v>
      </c>
      <c r="G36">
        <v>2026</v>
      </c>
      <c r="H36">
        <v>2027</v>
      </c>
      <c r="I36">
        <v>2028</v>
      </c>
      <c r="J36">
        <v>2029</v>
      </c>
      <c r="K36">
        <v>2030</v>
      </c>
      <c r="L36">
        <v>2031</v>
      </c>
      <c r="M36">
        <v>2032</v>
      </c>
      <c r="N36">
        <v>2033</v>
      </c>
      <c r="O36">
        <v>2034</v>
      </c>
      <c r="P36">
        <v>2035</v>
      </c>
      <c r="Q36">
        <v>2036</v>
      </c>
      <c r="R36">
        <v>2037</v>
      </c>
      <c r="S36">
        <v>2038</v>
      </c>
      <c r="T36">
        <v>2039</v>
      </c>
      <c r="U36">
        <v>2040</v>
      </c>
      <c r="V36">
        <v>2041</v>
      </c>
      <c r="W36">
        <v>2042</v>
      </c>
      <c r="X36">
        <v>2043</v>
      </c>
      <c r="Y36">
        <v>2044</v>
      </c>
      <c r="Z36">
        <v>2045</v>
      </c>
      <c r="AA36">
        <v>2046</v>
      </c>
      <c r="AB36">
        <v>2047</v>
      </c>
      <c r="AC36">
        <v>2048</v>
      </c>
      <c r="AD36">
        <v>2049</v>
      </c>
      <c r="AE36">
        <v>2050</v>
      </c>
    </row>
    <row r="37" spans="2:31" x14ac:dyDescent="0.25">
      <c r="B37" t="s">
        <v>48</v>
      </c>
      <c r="C37" s="30">
        <v>821630000000000</v>
      </c>
      <c r="D37" s="30">
        <v>835002000000000</v>
      </c>
      <c r="E37" s="30">
        <v>842990000000000</v>
      </c>
      <c r="F37" s="30">
        <v>847879000000000</v>
      </c>
      <c r="G37" s="30">
        <v>837634000000000</v>
      </c>
      <c r="H37" s="30">
        <v>823562000000000</v>
      </c>
      <c r="I37" s="30">
        <v>811581000000000</v>
      </c>
      <c r="J37" s="30">
        <v>795773000000000</v>
      </c>
      <c r="K37" s="30">
        <v>776260000000000</v>
      </c>
      <c r="L37" s="30">
        <v>755704000000000</v>
      </c>
      <c r="M37" s="30">
        <v>734255000000000</v>
      </c>
      <c r="N37" s="30">
        <v>712009000000000</v>
      </c>
      <c r="O37" s="30">
        <v>686996000000000</v>
      </c>
      <c r="P37" s="30">
        <v>664207000000000</v>
      </c>
      <c r="Q37" s="30">
        <v>642324000000000</v>
      </c>
      <c r="R37" s="30">
        <v>620364000000000</v>
      </c>
      <c r="S37" s="30">
        <v>596761000000000</v>
      </c>
      <c r="T37" s="30">
        <v>578179000000000</v>
      </c>
      <c r="U37" s="30">
        <v>560791000000000</v>
      </c>
      <c r="V37" s="30">
        <v>540441000000000</v>
      </c>
      <c r="W37" s="30">
        <v>524324000000000</v>
      </c>
      <c r="X37" s="30">
        <v>509657000000000</v>
      </c>
      <c r="Y37" s="30">
        <v>494492000000000</v>
      </c>
      <c r="Z37" s="30">
        <v>481727000000000</v>
      </c>
      <c r="AA37" s="30">
        <v>468499000000000</v>
      </c>
      <c r="AB37" s="30">
        <v>457626000000000</v>
      </c>
      <c r="AC37" s="30">
        <v>446360000000000</v>
      </c>
      <c r="AD37" s="30">
        <v>437154000000000</v>
      </c>
      <c r="AE37" s="30">
        <v>428031000000000</v>
      </c>
    </row>
    <row r="38" spans="2:31" x14ac:dyDescent="0.25">
      <c r="B38" t="s">
        <v>49</v>
      </c>
      <c r="C38" s="30">
        <v>638953000000000</v>
      </c>
      <c r="D38" s="30">
        <v>608440000000000</v>
      </c>
      <c r="E38" s="30">
        <v>534928000000000</v>
      </c>
      <c r="F38" s="30">
        <v>517601000000000</v>
      </c>
      <c r="G38" s="30">
        <v>456956000000000</v>
      </c>
      <c r="H38" s="30">
        <v>385949000000000</v>
      </c>
      <c r="I38" s="30">
        <v>305127000000000</v>
      </c>
      <c r="J38" s="30">
        <v>215547000000000</v>
      </c>
      <c r="K38" s="30">
        <v>112200000000000</v>
      </c>
      <c r="L38" s="30">
        <v>79291900000000</v>
      </c>
      <c r="M38" s="30">
        <v>66275700000000</v>
      </c>
      <c r="N38" s="30">
        <v>52177600000000</v>
      </c>
      <c r="O38" s="30">
        <v>42506000000000</v>
      </c>
      <c r="P38" s="30">
        <v>34311300000000</v>
      </c>
      <c r="Q38" s="30">
        <v>27234100000000</v>
      </c>
      <c r="R38" s="30">
        <v>24714500000000</v>
      </c>
      <c r="S38" s="30">
        <v>21579400000000</v>
      </c>
      <c r="T38" s="30">
        <v>20412300000000</v>
      </c>
      <c r="U38" s="30">
        <v>16762300000000</v>
      </c>
      <c r="V38" s="30">
        <v>23135800000000</v>
      </c>
      <c r="W38" s="30">
        <v>24620100000000</v>
      </c>
      <c r="X38" s="30">
        <v>25877200000000</v>
      </c>
      <c r="Y38" s="30">
        <v>26128200000000</v>
      </c>
      <c r="Z38" s="30">
        <v>22537400000000</v>
      </c>
      <c r="AA38" s="30">
        <v>30070400000000</v>
      </c>
      <c r="AB38" s="30">
        <v>26010400000000</v>
      </c>
      <c r="AC38" s="30">
        <v>26908800000000</v>
      </c>
      <c r="AD38" s="30">
        <v>25621600000000</v>
      </c>
      <c r="AE38" s="30">
        <v>20709600000000</v>
      </c>
    </row>
    <row r="39" spans="2:31" x14ac:dyDescent="0.25">
      <c r="B39" t="s">
        <v>50</v>
      </c>
      <c r="C39" s="30">
        <v>322904000000000</v>
      </c>
      <c r="D39" s="30">
        <v>317119000000000</v>
      </c>
      <c r="E39" s="30">
        <v>306079000000000</v>
      </c>
      <c r="F39" s="30">
        <v>304412000000000</v>
      </c>
      <c r="G39" s="30">
        <v>300384000000000</v>
      </c>
      <c r="H39" s="30">
        <v>295654000000000</v>
      </c>
      <c r="I39" s="30">
        <v>295022000000000</v>
      </c>
      <c r="J39" s="30">
        <v>293093000000000</v>
      </c>
      <c r="K39" s="30">
        <v>290114000000000</v>
      </c>
      <c r="L39" s="30">
        <v>286926000000000</v>
      </c>
      <c r="M39" s="30">
        <v>285577000000000</v>
      </c>
      <c r="N39" s="30">
        <v>283934000000000</v>
      </c>
      <c r="O39" s="30">
        <v>283202000000000</v>
      </c>
      <c r="P39" s="30">
        <v>279505000000000</v>
      </c>
      <c r="Q39" s="30">
        <v>276457000000000</v>
      </c>
      <c r="R39" s="30">
        <v>273860000000000</v>
      </c>
      <c r="S39" s="30">
        <v>271912000000000</v>
      </c>
      <c r="T39" s="30">
        <v>269450000000000</v>
      </c>
      <c r="U39" s="30">
        <v>266965000000000</v>
      </c>
      <c r="V39" s="30">
        <v>264703000000000</v>
      </c>
      <c r="W39" s="30">
        <v>262338000000000</v>
      </c>
      <c r="X39" s="30">
        <v>259890000000000</v>
      </c>
      <c r="Y39" s="30">
        <v>257529000000000</v>
      </c>
      <c r="Z39" s="30">
        <v>255367000000000</v>
      </c>
      <c r="AA39" s="30">
        <v>253008000000000</v>
      </c>
      <c r="AB39" s="30">
        <v>250560000000000</v>
      </c>
      <c r="AC39" s="30">
        <v>247809000000000</v>
      </c>
      <c r="AD39" s="30">
        <v>245248000000000</v>
      </c>
      <c r="AE39" s="30">
        <v>242653000000000</v>
      </c>
    </row>
    <row r="40" spans="2:31" x14ac:dyDescent="0.25">
      <c r="B40" t="s">
        <v>51</v>
      </c>
      <c r="C40" s="30">
        <v>125080000000000</v>
      </c>
      <c r="D40" s="30">
        <v>122328000000000</v>
      </c>
      <c r="E40" s="30">
        <v>117531000000000</v>
      </c>
      <c r="F40" s="30">
        <v>116908000000000</v>
      </c>
      <c r="G40" s="30">
        <v>114827000000000</v>
      </c>
      <c r="H40" s="30">
        <v>112418000000000</v>
      </c>
      <c r="I40" s="30">
        <v>111972000000000</v>
      </c>
      <c r="J40" s="30">
        <v>110632000000000</v>
      </c>
      <c r="K40" s="30">
        <v>109170000000000</v>
      </c>
      <c r="L40" s="30">
        <v>107343000000000</v>
      </c>
      <c r="M40" s="30">
        <v>106214000000000</v>
      </c>
      <c r="N40" s="30">
        <v>105017000000000</v>
      </c>
      <c r="O40" s="30">
        <v>104194000000000</v>
      </c>
      <c r="P40" s="30">
        <v>102314000000000</v>
      </c>
      <c r="Q40" s="30">
        <v>100439000000000</v>
      </c>
      <c r="R40" s="30">
        <v>98823900000000</v>
      </c>
      <c r="S40" s="30">
        <v>97504000000000</v>
      </c>
      <c r="T40" s="30">
        <v>96036600000000</v>
      </c>
      <c r="U40" s="30">
        <v>94621000000000</v>
      </c>
      <c r="V40" s="30">
        <v>93200000000000</v>
      </c>
      <c r="W40" s="30">
        <v>91887500000000</v>
      </c>
      <c r="X40" s="30">
        <v>90459500000000</v>
      </c>
      <c r="Y40" s="30">
        <v>89109500000000</v>
      </c>
      <c r="Z40" s="30">
        <v>87951700000000</v>
      </c>
      <c r="AA40" s="30">
        <v>86709300000000</v>
      </c>
      <c r="AB40" s="30">
        <v>85534300000000</v>
      </c>
      <c r="AC40" s="30">
        <v>84269200000000</v>
      </c>
      <c r="AD40" s="30">
        <v>83411800000000</v>
      </c>
      <c r="AE40" s="30">
        <v>82481200000000</v>
      </c>
    </row>
    <row r="41" spans="2:31" x14ac:dyDescent="0.25">
      <c r="B41" t="s">
        <v>52</v>
      </c>
      <c r="C41" s="30">
        <v>1451180000000000</v>
      </c>
      <c r="D41" s="30">
        <v>1462180000000000</v>
      </c>
      <c r="E41" s="30">
        <v>1463280000000000</v>
      </c>
      <c r="F41" s="30">
        <v>1466410000000000</v>
      </c>
      <c r="G41" s="30">
        <v>1471300000000000</v>
      </c>
      <c r="H41" s="30">
        <v>1462350000000000</v>
      </c>
      <c r="I41" s="30">
        <v>1451050000000000</v>
      </c>
      <c r="J41" s="30">
        <v>1440130000000000</v>
      </c>
      <c r="K41" s="30">
        <v>1427490000000000</v>
      </c>
      <c r="L41" s="30">
        <v>1414920000000000</v>
      </c>
      <c r="M41" s="30">
        <v>1404060000000000</v>
      </c>
      <c r="N41" s="30">
        <v>1390550000000000</v>
      </c>
      <c r="O41" s="30">
        <v>1378680000000000</v>
      </c>
      <c r="P41" s="30">
        <v>1366830000000000</v>
      </c>
      <c r="Q41" s="30">
        <v>1360360000000000</v>
      </c>
      <c r="R41" s="30">
        <v>1350520000000000</v>
      </c>
      <c r="S41" s="30">
        <v>1341760000000000</v>
      </c>
      <c r="T41" s="30">
        <v>1332110000000000</v>
      </c>
      <c r="U41" s="30">
        <v>1321190000000000</v>
      </c>
      <c r="V41" s="30">
        <v>1310080000000000</v>
      </c>
      <c r="W41" s="30">
        <v>1302190000000000</v>
      </c>
      <c r="X41" s="30">
        <v>1292620000000000</v>
      </c>
      <c r="Y41" s="30">
        <v>1285730000000000</v>
      </c>
      <c r="Z41" s="30">
        <v>1280150000000000</v>
      </c>
      <c r="AA41" s="30">
        <v>1275200000000000</v>
      </c>
      <c r="AB41" s="30">
        <v>1266610000000000</v>
      </c>
      <c r="AC41" s="30">
        <v>1261140000000000</v>
      </c>
      <c r="AD41" s="30">
        <v>1254830000000000</v>
      </c>
      <c r="AE41" s="30">
        <v>1246830000000000</v>
      </c>
    </row>
    <row r="42" spans="2:31" x14ac:dyDescent="0.25">
      <c r="B42" t="s">
        <v>53</v>
      </c>
      <c r="C42" s="30">
        <v>123893000000000</v>
      </c>
      <c r="D42" s="30">
        <v>118154000000000</v>
      </c>
      <c r="E42" s="30">
        <v>115601000000000</v>
      </c>
      <c r="F42" s="30">
        <v>113870000000000</v>
      </c>
      <c r="G42" s="30">
        <v>113982000000000</v>
      </c>
      <c r="H42" s="30">
        <v>113273000000000</v>
      </c>
      <c r="I42" s="30">
        <v>111739000000000</v>
      </c>
      <c r="J42" s="30">
        <v>110915000000000</v>
      </c>
      <c r="K42" s="30">
        <v>108839000000000</v>
      </c>
      <c r="L42" s="30">
        <v>107407000000000</v>
      </c>
      <c r="M42" s="30">
        <v>105960000000000</v>
      </c>
      <c r="N42" s="30">
        <v>104827000000000</v>
      </c>
      <c r="O42" s="30">
        <v>103488000000000</v>
      </c>
      <c r="P42" s="30">
        <v>102109000000000</v>
      </c>
      <c r="Q42" s="30">
        <v>102358000000000</v>
      </c>
      <c r="R42" s="30">
        <v>102641000000000</v>
      </c>
      <c r="S42" s="30">
        <v>103089000000000</v>
      </c>
      <c r="T42" s="30">
        <v>103361000000000</v>
      </c>
      <c r="U42" s="30">
        <v>102565000000000</v>
      </c>
      <c r="V42" s="30">
        <v>103020000000000</v>
      </c>
      <c r="W42" s="30">
        <v>103716000000000</v>
      </c>
      <c r="X42" s="30">
        <v>103344000000000</v>
      </c>
      <c r="Y42" s="30">
        <v>103838000000000</v>
      </c>
      <c r="Z42" s="30">
        <v>104006000000000</v>
      </c>
      <c r="AA42" s="30">
        <v>104613000000000</v>
      </c>
      <c r="AB42" s="30">
        <v>105638000000000</v>
      </c>
      <c r="AC42" s="30">
        <v>106471000000000</v>
      </c>
      <c r="AD42" s="30">
        <v>107252000000000</v>
      </c>
      <c r="AE42" s="30">
        <v>108054000000000</v>
      </c>
    </row>
    <row r="43" spans="2:31" x14ac:dyDescent="0.25">
      <c r="B43" t="s">
        <v>54</v>
      </c>
      <c r="C43" s="30">
        <v>-239792000000000</v>
      </c>
      <c r="D43" s="30">
        <v>-234893000000000</v>
      </c>
      <c r="E43" s="30">
        <v>-234893000000000</v>
      </c>
      <c r="F43" s="30">
        <v>-235882000000000</v>
      </c>
      <c r="G43" s="30">
        <v>-231942000000000</v>
      </c>
      <c r="H43" s="30">
        <v>-231942000000000</v>
      </c>
      <c r="I43" s="30">
        <v>-231947000000000</v>
      </c>
      <c r="J43" s="30">
        <v>-232937000000000</v>
      </c>
      <c r="K43" s="30">
        <v>-234893000000000</v>
      </c>
      <c r="L43" s="30">
        <v>-232939000000000</v>
      </c>
      <c r="M43" s="30">
        <v>-232939000000000</v>
      </c>
      <c r="N43" s="30">
        <v>-228035000000000</v>
      </c>
      <c r="O43" s="30">
        <v>-227059000000000</v>
      </c>
      <c r="P43" s="30">
        <v>-226081000000000</v>
      </c>
      <c r="Q43" s="30">
        <v>-224117000000000</v>
      </c>
      <c r="R43" s="30">
        <v>-222158000000000</v>
      </c>
      <c r="S43" s="30">
        <v>-220196000000000</v>
      </c>
      <c r="T43" s="30">
        <v>-219234000000000</v>
      </c>
      <c r="U43" s="30">
        <v>-217272000000000</v>
      </c>
      <c r="V43" s="30">
        <v>-215311000000000</v>
      </c>
      <c r="W43" s="30">
        <v>-213349000000000</v>
      </c>
      <c r="X43" s="30">
        <v>-211390000000000</v>
      </c>
      <c r="Y43" s="30">
        <v>-210425000000000</v>
      </c>
      <c r="Z43" s="30">
        <v>-208464000000000</v>
      </c>
      <c r="AA43" s="30">
        <v>-206502000000000</v>
      </c>
      <c r="AB43" s="30">
        <v>-204540000000000</v>
      </c>
      <c r="AC43" s="30">
        <v>-202579000000000</v>
      </c>
      <c r="AD43" s="30">
        <v>-201617000000000</v>
      </c>
      <c r="AE43" s="30">
        <v>-199658000000000</v>
      </c>
    </row>
    <row r="44" spans="2:31" x14ac:dyDescent="0.25">
      <c r="B44" t="s">
        <v>55</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row>
    <row r="45" spans="2:31" x14ac:dyDescent="0.25">
      <c r="B45" t="s">
        <v>56</v>
      </c>
      <c r="C45" s="30">
        <v>62635600000000</v>
      </c>
      <c r="D45" s="30">
        <v>59439900000000</v>
      </c>
      <c r="E45" s="30">
        <v>59843900000000</v>
      </c>
      <c r="F45" s="30">
        <v>60321800000000</v>
      </c>
      <c r="G45" s="30">
        <v>62896300000000</v>
      </c>
      <c r="H45" s="30">
        <v>64734400000000</v>
      </c>
      <c r="I45" s="30">
        <v>65779500000000</v>
      </c>
      <c r="J45" s="30">
        <v>67744100000000</v>
      </c>
      <c r="K45" s="30">
        <v>69724900000000</v>
      </c>
      <c r="L45" s="30">
        <v>70274200000000</v>
      </c>
      <c r="M45" s="30">
        <v>70571200000000</v>
      </c>
      <c r="N45" s="30">
        <v>71033100000000</v>
      </c>
      <c r="O45" s="30">
        <v>71586700000000</v>
      </c>
      <c r="P45" s="30">
        <v>72248100000000</v>
      </c>
      <c r="Q45" s="30">
        <v>73544100000000</v>
      </c>
      <c r="R45" s="30">
        <v>74732400000000</v>
      </c>
      <c r="S45" s="30">
        <v>76047000000000</v>
      </c>
      <c r="T45" s="30">
        <v>77306100000000</v>
      </c>
      <c r="U45" s="30">
        <v>78819700000000</v>
      </c>
      <c r="V45" s="30">
        <v>79834200000000</v>
      </c>
      <c r="W45" s="30">
        <v>81102500000000</v>
      </c>
      <c r="X45" s="30">
        <v>81312900000000</v>
      </c>
      <c r="Y45" s="30">
        <v>82474700000000</v>
      </c>
      <c r="Z45" s="30">
        <v>83583400000000</v>
      </c>
      <c r="AA45" s="30">
        <v>84752000000000</v>
      </c>
      <c r="AB45" s="30">
        <v>86210800000000</v>
      </c>
      <c r="AC45" s="30">
        <v>87529800000000</v>
      </c>
      <c r="AD45" s="30">
        <v>88856100000000</v>
      </c>
      <c r="AE45" s="30">
        <v>90267000000000</v>
      </c>
    </row>
  </sheetData>
  <hyperlinks>
    <hyperlink ref="B11" r:id="rId1" display="Free allowances to other industries" xr:uid="{3CA7A010-3535-4F25-9BD0-52037EDB8016}"/>
    <hyperlink ref="B10" r:id="rId2" display="Free allowances to high-leak-risk industries" xr:uid="{7A0B70FD-C22B-4CF8-B50A-84293460D74A}"/>
    <hyperlink ref="B16" r:id="rId3" display="Free allowances to other industries" xr:uid="{4BAF2E08-9D96-4FB3-BE3D-111F36D33C47}"/>
    <hyperlink ref="B15" r:id="rId4" display="Free allowances to high-leak-risk industries" xr:uid="{931557CF-2723-4493-B204-FD510C7CF3BE}"/>
  </hyperlinks>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88720-4507-45D9-BCC3-2B2208374E22}">
  <sheetPr>
    <tabColor theme="4" tint="-0.249977111117893"/>
  </sheetPr>
  <dimension ref="A1:AE9"/>
  <sheetViews>
    <sheetView tabSelected="1" workbookViewId="0">
      <selection activeCell="B12" sqref="B12"/>
    </sheetView>
  </sheetViews>
  <sheetFormatPr defaultRowHeight="15" x14ac:dyDescent="0.25"/>
  <cols>
    <col min="1" max="1" width="48" customWidth="1"/>
  </cols>
  <sheetData>
    <row r="1" spans="1:31" x14ac:dyDescent="0.25">
      <c r="A1" s="2" t="s">
        <v>3</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row>
    <row r="2" spans="1:31" x14ac:dyDescent="0.25">
      <c r="A2" t="s">
        <v>4</v>
      </c>
      <c r="B2" s="24">
        <f t="shared" ref="B2" si="0">B3</f>
        <v>35.201167489896719</v>
      </c>
      <c r="C2" s="24">
        <f>C3</f>
        <v>35.201167489896719</v>
      </c>
      <c r="D2" s="24">
        <f t="shared" ref="D2:AE2" si="1">D3</f>
        <v>35.201167489896719</v>
      </c>
      <c r="E2" s="24">
        <f t="shared" si="1"/>
        <v>35.201167489896719</v>
      </c>
      <c r="F2" s="24">
        <f t="shared" si="1"/>
        <v>35.201167489896719</v>
      </c>
      <c r="G2" s="24">
        <f t="shared" si="1"/>
        <v>38.218410417602158</v>
      </c>
      <c r="H2" s="24">
        <f t="shared" si="1"/>
        <v>41.235653345307583</v>
      </c>
      <c r="I2" s="24">
        <f t="shared" si="1"/>
        <v>44.252896273013022</v>
      </c>
      <c r="J2" s="24">
        <f t="shared" si="1"/>
        <v>47.270139200718454</v>
      </c>
      <c r="K2" s="24">
        <f t="shared" si="1"/>
        <v>50.287382128423886</v>
      </c>
      <c r="L2" s="24">
        <f t="shared" si="1"/>
        <v>52.298877413560845</v>
      </c>
      <c r="M2" s="24">
        <f t="shared" si="1"/>
        <v>54.310372698697797</v>
      </c>
      <c r="N2" s="24">
        <f t="shared" si="1"/>
        <v>56.321867983834757</v>
      </c>
      <c r="O2" s="24">
        <f t="shared" si="1"/>
        <v>58.333363268971709</v>
      </c>
      <c r="P2" s="24">
        <f t="shared" si="1"/>
        <v>60.344858554108662</v>
      </c>
      <c r="Q2" s="24">
        <f t="shared" si="1"/>
        <v>62.356353839245621</v>
      </c>
      <c r="R2" s="24">
        <f t="shared" si="1"/>
        <v>64.367849124382573</v>
      </c>
      <c r="S2" s="24">
        <f t="shared" si="1"/>
        <v>66.379344409519533</v>
      </c>
      <c r="T2" s="24">
        <f t="shared" si="1"/>
        <v>68.390839694656478</v>
      </c>
      <c r="U2" s="24">
        <f t="shared" si="1"/>
        <v>70.402334979793437</v>
      </c>
      <c r="V2" s="24">
        <f t="shared" si="1"/>
        <v>72.413830264930397</v>
      </c>
      <c r="W2" s="24">
        <f t="shared" si="1"/>
        <v>74.425325550067356</v>
      </c>
      <c r="X2" s="24">
        <f t="shared" si="1"/>
        <v>76.436820835204315</v>
      </c>
      <c r="Y2" s="24">
        <f t="shared" si="1"/>
        <v>78.448316120341261</v>
      </c>
      <c r="Z2" s="24">
        <f t="shared" si="1"/>
        <v>80.45981140547822</v>
      </c>
      <c r="AA2" s="24">
        <f t="shared" si="1"/>
        <v>82.471306690615165</v>
      </c>
      <c r="AB2" s="24">
        <f t="shared" si="1"/>
        <v>84.482801975752139</v>
      </c>
      <c r="AC2" s="24">
        <f t="shared" si="1"/>
        <v>86.494297260889084</v>
      </c>
      <c r="AD2" s="24">
        <f t="shared" si="1"/>
        <v>88.505792546026044</v>
      </c>
      <c r="AE2" s="24">
        <f t="shared" si="1"/>
        <v>90.517287831162989</v>
      </c>
    </row>
    <row r="3" spans="1:31" x14ac:dyDescent="0.25">
      <c r="A3" t="s">
        <v>5</v>
      </c>
      <c r="B3" s="24">
        <f>calc!C11*About!$B$18*About!$B$19</f>
        <v>35.201167489896719</v>
      </c>
      <c r="C3" s="24">
        <f>calc!D11*About!$B$18*About!$B$19</f>
        <v>35.201167489896719</v>
      </c>
      <c r="D3" s="24">
        <f>calc!E11*About!$B$18*About!$B$19</f>
        <v>35.201167489896719</v>
      </c>
      <c r="E3" s="24">
        <f>calc!F11*About!$B$18*About!$B$19</f>
        <v>35.201167489896719</v>
      </c>
      <c r="F3" s="24">
        <f>calc!G11*About!$B$18*About!$B$19</f>
        <v>35.201167489896719</v>
      </c>
      <c r="G3" s="24">
        <f>calc!H11*About!$B$18*About!$B$19</f>
        <v>38.218410417602158</v>
      </c>
      <c r="H3" s="24">
        <f>calc!I11*About!$B$18*About!$B$19</f>
        <v>41.235653345307583</v>
      </c>
      <c r="I3" s="24">
        <f>calc!J11*About!$B$18*About!$B$19</f>
        <v>44.252896273013022</v>
      </c>
      <c r="J3" s="24">
        <f>calc!K11*About!$B$18*About!$B$19</f>
        <v>47.270139200718454</v>
      </c>
      <c r="K3" s="24">
        <f>calc!L11*About!$B$18*About!$B$19</f>
        <v>50.287382128423886</v>
      </c>
      <c r="L3" s="24">
        <f>calc!M11*About!$B$18*About!$B$19</f>
        <v>52.298877413560845</v>
      </c>
      <c r="M3" s="24">
        <f>calc!N11*About!$B$18*About!$B$19</f>
        <v>54.310372698697797</v>
      </c>
      <c r="N3" s="24">
        <f>calc!O11*About!$B$18*About!$B$19</f>
        <v>56.321867983834757</v>
      </c>
      <c r="O3" s="24">
        <f>calc!P11*About!$B$18*About!$B$19</f>
        <v>58.333363268971709</v>
      </c>
      <c r="P3" s="24">
        <f>calc!Q11*About!$B$18*About!$B$19</f>
        <v>60.344858554108662</v>
      </c>
      <c r="Q3" s="24">
        <f>calc!R11*About!$B$18*About!$B$19</f>
        <v>62.356353839245621</v>
      </c>
      <c r="R3" s="24">
        <f>calc!S11*About!$B$18*About!$B$19</f>
        <v>64.367849124382573</v>
      </c>
      <c r="S3" s="24">
        <f>calc!T11*About!$B$18*About!$B$19</f>
        <v>66.379344409519533</v>
      </c>
      <c r="T3" s="24">
        <f>calc!U11*About!$B$18*About!$B$19</f>
        <v>68.390839694656478</v>
      </c>
      <c r="U3" s="24">
        <f>calc!V11*About!$B$18*About!$B$19</f>
        <v>70.402334979793437</v>
      </c>
      <c r="V3" s="24">
        <f>calc!W11*About!$B$18*About!$B$19</f>
        <v>72.413830264930397</v>
      </c>
      <c r="W3" s="24">
        <f>calc!X11*About!$B$18*About!$B$19</f>
        <v>74.425325550067356</v>
      </c>
      <c r="X3" s="24">
        <f>calc!Y11*About!$B$18*About!$B$19</f>
        <v>76.436820835204315</v>
      </c>
      <c r="Y3" s="24">
        <f>calc!Z11*About!$B$18*About!$B$19</f>
        <v>78.448316120341261</v>
      </c>
      <c r="Z3" s="24">
        <f>calc!AA11*About!$B$18*About!$B$19</f>
        <v>80.45981140547822</v>
      </c>
      <c r="AA3" s="24">
        <f>calc!AB11*About!$B$18*About!$B$19</f>
        <v>82.471306690615165</v>
      </c>
      <c r="AB3" s="24">
        <f>calc!AC11*About!$B$18*About!$B$19</f>
        <v>84.482801975752139</v>
      </c>
      <c r="AC3" s="24">
        <f>calc!AD11*About!$B$18*About!$B$19</f>
        <v>86.494297260889084</v>
      </c>
      <c r="AD3" s="24">
        <f>calc!AE11*About!$B$18*About!$B$19</f>
        <v>88.505792546026044</v>
      </c>
      <c r="AE3" s="24">
        <f>calc!AF11*About!$B$18*About!$B$19</f>
        <v>90.517287831162989</v>
      </c>
    </row>
    <row r="4" spans="1:31" x14ac:dyDescent="0.25">
      <c r="A4" t="s">
        <v>6</v>
      </c>
      <c r="B4" s="24">
        <v>0</v>
      </c>
      <c r="C4" s="24">
        <v>0</v>
      </c>
      <c r="D4" s="24">
        <v>0</v>
      </c>
      <c r="E4" s="24">
        <v>0</v>
      </c>
      <c r="F4" s="24">
        <v>0</v>
      </c>
      <c r="G4" s="24">
        <v>0</v>
      </c>
      <c r="H4" s="24">
        <v>0</v>
      </c>
      <c r="I4" s="24">
        <v>0</v>
      </c>
      <c r="J4" s="24">
        <v>0</v>
      </c>
      <c r="K4" s="24">
        <v>0</v>
      </c>
      <c r="L4" s="24">
        <v>0</v>
      </c>
      <c r="M4" s="24">
        <v>0</v>
      </c>
      <c r="N4" s="24">
        <v>0</v>
      </c>
      <c r="O4" s="24">
        <v>0</v>
      </c>
      <c r="P4" s="24">
        <v>0</v>
      </c>
      <c r="Q4" s="24">
        <v>0</v>
      </c>
      <c r="R4" s="24">
        <v>0</v>
      </c>
      <c r="S4" s="24">
        <v>0</v>
      </c>
      <c r="T4" s="24">
        <v>0</v>
      </c>
      <c r="U4" s="24">
        <v>0</v>
      </c>
      <c r="V4" s="24">
        <v>0</v>
      </c>
      <c r="W4" s="24">
        <v>0</v>
      </c>
      <c r="X4" s="24">
        <v>0</v>
      </c>
      <c r="Y4" s="24">
        <v>0</v>
      </c>
      <c r="Z4" s="24">
        <v>0</v>
      </c>
      <c r="AA4" s="24">
        <v>0</v>
      </c>
      <c r="AB4" s="24">
        <v>0</v>
      </c>
      <c r="AC4" s="24">
        <v>0</v>
      </c>
      <c r="AD4" s="24">
        <v>0</v>
      </c>
      <c r="AE4" s="24">
        <v>0</v>
      </c>
    </row>
    <row r="5" spans="1:31" x14ac:dyDescent="0.25">
      <c r="A5" t="s">
        <v>7</v>
      </c>
      <c r="B5" s="24">
        <v>0</v>
      </c>
      <c r="C5" s="24">
        <v>0</v>
      </c>
      <c r="D5" s="24">
        <v>0</v>
      </c>
      <c r="E5" s="24">
        <v>0</v>
      </c>
      <c r="F5" s="24">
        <v>0</v>
      </c>
      <c r="G5" s="24">
        <v>0</v>
      </c>
      <c r="H5" s="24">
        <v>0</v>
      </c>
      <c r="I5" s="24">
        <v>0</v>
      </c>
      <c r="J5" s="24">
        <v>0</v>
      </c>
      <c r="K5" s="24">
        <v>0</v>
      </c>
      <c r="L5" s="24">
        <v>0</v>
      </c>
      <c r="M5" s="24">
        <v>0</v>
      </c>
      <c r="N5" s="24">
        <v>0</v>
      </c>
      <c r="O5" s="24">
        <v>0</v>
      </c>
      <c r="P5" s="24">
        <v>0</v>
      </c>
      <c r="Q5" s="24">
        <v>0</v>
      </c>
      <c r="R5" s="24">
        <v>0</v>
      </c>
      <c r="S5" s="24">
        <v>0</v>
      </c>
      <c r="T5" s="24">
        <v>0</v>
      </c>
      <c r="U5" s="24">
        <v>0</v>
      </c>
      <c r="V5" s="24">
        <v>0</v>
      </c>
      <c r="W5" s="24">
        <v>0</v>
      </c>
      <c r="X5" s="24">
        <v>0</v>
      </c>
      <c r="Y5" s="24">
        <v>0</v>
      </c>
      <c r="Z5" s="24">
        <v>0</v>
      </c>
      <c r="AA5" s="24">
        <v>0</v>
      </c>
      <c r="AB5" s="24">
        <v>0</v>
      </c>
      <c r="AC5" s="24">
        <v>0</v>
      </c>
      <c r="AD5" s="24">
        <v>0</v>
      </c>
      <c r="AE5" s="24">
        <v>0</v>
      </c>
    </row>
    <row r="6" spans="1:31" x14ac:dyDescent="0.25">
      <c r="A6" t="s">
        <v>8</v>
      </c>
      <c r="B6" s="24">
        <f>B3</f>
        <v>35.201167489896719</v>
      </c>
      <c r="C6" s="24">
        <f t="shared" ref="C6:AE6" si="2">C3</f>
        <v>35.201167489896719</v>
      </c>
      <c r="D6" s="24">
        <f t="shared" si="2"/>
        <v>35.201167489896719</v>
      </c>
      <c r="E6" s="24">
        <f t="shared" si="2"/>
        <v>35.201167489896719</v>
      </c>
      <c r="F6" s="24">
        <f t="shared" si="2"/>
        <v>35.201167489896719</v>
      </c>
      <c r="G6" s="24">
        <f t="shared" si="2"/>
        <v>38.218410417602158</v>
      </c>
      <c r="H6" s="24">
        <f t="shared" si="2"/>
        <v>41.235653345307583</v>
      </c>
      <c r="I6" s="24">
        <f t="shared" si="2"/>
        <v>44.252896273013022</v>
      </c>
      <c r="J6" s="24">
        <f t="shared" si="2"/>
        <v>47.270139200718454</v>
      </c>
      <c r="K6" s="24">
        <f t="shared" si="2"/>
        <v>50.287382128423886</v>
      </c>
      <c r="L6" s="24">
        <f t="shared" si="2"/>
        <v>52.298877413560845</v>
      </c>
      <c r="M6" s="24">
        <f t="shared" si="2"/>
        <v>54.310372698697797</v>
      </c>
      <c r="N6" s="24">
        <f t="shared" si="2"/>
        <v>56.321867983834757</v>
      </c>
      <c r="O6" s="24">
        <f t="shared" si="2"/>
        <v>58.333363268971709</v>
      </c>
      <c r="P6" s="24">
        <f t="shared" si="2"/>
        <v>60.344858554108662</v>
      </c>
      <c r="Q6" s="24">
        <f t="shared" si="2"/>
        <v>62.356353839245621</v>
      </c>
      <c r="R6" s="24">
        <f t="shared" si="2"/>
        <v>64.367849124382573</v>
      </c>
      <c r="S6" s="24">
        <f t="shared" si="2"/>
        <v>66.379344409519533</v>
      </c>
      <c r="T6" s="24">
        <f t="shared" si="2"/>
        <v>68.390839694656478</v>
      </c>
      <c r="U6" s="24">
        <f t="shared" si="2"/>
        <v>70.402334979793437</v>
      </c>
      <c r="V6" s="24">
        <f t="shared" si="2"/>
        <v>72.413830264930397</v>
      </c>
      <c r="W6" s="24">
        <f t="shared" si="2"/>
        <v>74.425325550067356</v>
      </c>
      <c r="X6" s="24">
        <f t="shared" si="2"/>
        <v>76.436820835204315</v>
      </c>
      <c r="Y6" s="24">
        <f t="shared" si="2"/>
        <v>78.448316120341261</v>
      </c>
      <c r="Z6" s="24">
        <f t="shared" si="2"/>
        <v>80.45981140547822</v>
      </c>
      <c r="AA6" s="24">
        <f t="shared" si="2"/>
        <v>82.471306690615165</v>
      </c>
      <c r="AB6" s="24">
        <f t="shared" si="2"/>
        <v>84.482801975752139</v>
      </c>
      <c r="AC6" s="24">
        <f t="shared" si="2"/>
        <v>86.494297260889084</v>
      </c>
      <c r="AD6" s="24">
        <f t="shared" si="2"/>
        <v>88.505792546026044</v>
      </c>
      <c r="AE6" s="24">
        <f t="shared" si="2"/>
        <v>90.517287831162989</v>
      </c>
    </row>
    <row r="7" spans="1:31" x14ac:dyDescent="0.25">
      <c r="A7" t="s">
        <v>9</v>
      </c>
      <c r="B7" s="24">
        <f>B6*(('Allowance Schedule'!C45/'Allowance Schedule'!C42)*'Allowance Schedule'!D15+(1-'Allowance Schedule'!C45/'Allowance Schedule'!C42))</f>
        <v>17.404792824417839</v>
      </c>
      <c r="C7" s="24">
        <f>C6*(('Allowance Schedule'!C45/'Allowance Schedule'!C42)*'Allowance Schedule'!D15+(1-'Allowance Schedule'!C45/'Allowance Schedule'!C42))</f>
        <v>17.404792824417839</v>
      </c>
      <c r="D7" s="24">
        <f>D6*(('Allowance Schedule'!D45/'Allowance Schedule'!D42)*'Allowance Schedule'!E15+(1-'Allowance Schedule'!D45/'Allowance Schedule'!D42))</f>
        <v>17.492466341541927</v>
      </c>
      <c r="E7" s="24">
        <f>E6*(('Allowance Schedule'!E45/'Allowance Schedule'!E42)*'Allowance Schedule'!F15+(1-'Allowance Schedule'!E45/'Allowance Schedule'!E42))</f>
        <v>16.978356725728325</v>
      </c>
      <c r="F7" s="24">
        <f>F6*(('Allowance Schedule'!F45/'Allowance Schedule'!F42)*'Allowance Schedule'!G15+(1-'Allowance Schedule'!F45/'Allowance Schedule'!F42))</f>
        <v>16.55360636675584</v>
      </c>
      <c r="G7" s="24">
        <f>G6*(('Allowance Schedule'!G45/'Allowance Schedule'!G42)*'Allowance Schedule'!H15+(1-'Allowance Schedule'!G45/'Allowance Schedule'!G42))</f>
        <v>17.129145383222777</v>
      </c>
      <c r="H7" s="24">
        <f>H6*(('Allowance Schedule'!H45/'Allowance Schedule'!H42)*'Allowance Schedule'!I15+(1-'Allowance Schedule'!H45/'Allowance Schedule'!H42))</f>
        <v>18.25902920744095</v>
      </c>
      <c r="I7" s="24">
        <f>I6*(('Allowance Schedule'!I45/'Allowance Schedule'!I42)*'Allowance Schedule'!J15+(1-'Allowance Schedule'!I45/'Allowance Schedule'!I42))</f>
        <v>19.504270270711885</v>
      </c>
      <c r="J7" s="24">
        <f>J6*(('Allowance Schedule'!J45/'Allowance Schedule'!J42)*'Allowance Schedule'!K15+(1-'Allowance Schedule'!J45/'Allowance Schedule'!J42))</f>
        <v>21.285865357463241</v>
      </c>
      <c r="K7" s="24">
        <f>K6*(('Allowance Schedule'!K45/'Allowance Schedule'!K42)*'Allowance Schedule'!L15+(1-'Allowance Schedule'!K45/'Allowance Schedule'!K42))</f>
        <v>25.320512854737427</v>
      </c>
      <c r="L7" s="24">
        <f>L6*(('Allowance Schedule'!L45/'Allowance Schedule'!L42)*'Allowance Schedule'!M15+(1-'Allowance Schedule'!L45/'Allowance Schedule'!L42))</f>
        <v>34.676564043528451</v>
      </c>
      <c r="M7" s="24">
        <f>M6*(('Allowance Schedule'!M45/'Allowance Schedule'!M42)*'Allowance Schedule'!N15+(1-'Allowance Schedule'!M45/'Allowance Schedule'!M42))</f>
        <v>40.203428684165964</v>
      </c>
      <c r="N7" s="24">
        <f>N6*(('Allowance Schedule'!N45/'Allowance Schedule'!N42)*'Allowance Schedule'!O15+(1-'Allowance Schedule'!N45/'Allowance Schedule'!N42))</f>
        <v>46.208157075568081</v>
      </c>
      <c r="O7" s="24">
        <f>O6*(('Allowance Schedule'!O45/'Allowance Schedule'!O42)*'Allowance Schedule'!P15+(1-'Allowance Schedule'!O45/'Allowance Schedule'!O42))</f>
        <v>52.684157402728609</v>
      </c>
      <c r="P7" s="24">
        <f>P6*(('Allowance Schedule'!P45/'Allowance Schedule'!P42)*'Allowance Schedule'!Q15+(1-'Allowance Schedule'!P45/'Allowance Schedule'!P42))</f>
        <v>60.344858554108662</v>
      </c>
      <c r="Q7" s="24">
        <f>Q6*(('Allowance Schedule'!Q45/'Allowance Schedule'!Q42)*'Allowance Schedule'!R15+(1-'Allowance Schedule'!Q45/'Allowance Schedule'!Q42))</f>
        <v>62.356353839245621</v>
      </c>
      <c r="R7" s="24">
        <f>R6*(('Allowance Schedule'!R45/'Allowance Schedule'!R42)*'Allowance Schedule'!S15+(1-'Allowance Schedule'!R45/'Allowance Schedule'!R42))</f>
        <v>64.367849124382573</v>
      </c>
      <c r="S7" s="24">
        <f>S6*(('Allowance Schedule'!S45/'Allowance Schedule'!S42)*'Allowance Schedule'!T15+(1-'Allowance Schedule'!S45/'Allowance Schedule'!S42))</f>
        <v>66.379344409519533</v>
      </c>
      <c r="T7" s="24">
        <f>T6*(('Allowance Schedule'!T45/'Allowance Schedule'!T42)*'Allowance Schedule'!U15+(1-'Allowance Schedule'!T45/'Allowance Schedule'!T42))</f>
        <v>68.390839694656478</v>
      </c>
      <c r="U7" s="24">
        <f>U6*(('Allowance Schedule'!U45/'Allowance Schedule'!U42)*'Allowance Schedule'!V15+(1-'Allowance Schedule'!U45/'Allowance Schedule'!U42))</f>
        <v>70.402334979793437</v>
      </c>
      <c r="V7" s="24">
        <f>V6*(('Allowance Schedule'!V45/'Allowance Schedule'!V42)*'Allowance Schedule'!W15+(1-'Allowance Schedule'!V45/'Allowance Schedule'!V42))</f>
        <v>72.413830264930397</v>
      </c>
      <c r="W7" s="24">
        <f>W6*(('Allowance Schedule'!W45/'Allowance Schedule'!W42)*'Allowance Schedule'!X15+(1-'Allowance Schedule'!W45/'Allowance Schedule'!W42))</f>
        <v>74.425325550067356</v>
      </c>
      <c r="X7" s="24">
        <f>X6*(('Allowance Schedule'!X45/'Allowance Schedule'!X42)*'Allowance Schedule'!Y15+(1-'Allowance Schedule'!X45/'Allowance Schedule'!X42))</f>
        <v>76.436820835204315</v>
      </c>
      <c r="Y7" s="24">
        <f>Y6*(('Allowance Schedule'!Y45/'Allowance Schedule'!Y42)*'Allowance Schedule'!Z15+(1-'Allowance Schedule'!Y45/'Allowance Schedule'!Y42))</f>
        <v>78.448316120341261</v>
      </c>
      <c r="Z7" s="24">
        <f>Z6*(('Allowance Schedule'!Z45/'Allowance Schedule'!Z42)*'Allowance Schedule'!AA15+(1-'Allowance Schedule'!Z45/'Allowance Schedule'!Z42))</f>
        <v>80.45981140547822</v>
      </c>
      <c r="AA7" s="24">
        <f>AA6*(('Allowance Schedule'!AA45/'Allowance Schedule'!AA42)*'Allowance Schedule'!AB15+(1-'Allowance Schedule'!AA45/'Allowance Schedule'!AA42))</f>
        <v>82.471306690615165</v>
      </c>
      <c r="AB7" s="24">
        <f>AB6*(('Allowance Schedule'!AB45/'Allowance Schedule'!AB42)*'Allowance Schedule'!AC15+(1-'Allowance Schedule'!AB45/'Allowance Schedule'!AB42))</f>
        <v>84.482801975752139</v>
      </c>
      <c r="AC7" s="24">
        <f>AC6*(('Allowance Schedule'!AC45/'Allowance Schedule'!AC42)*'Allowance Schedule'!AD15+(1-'Allowance Schedule'!AC45/'Allowance Schedule'!AC42))</f>
        <v>86.494297260889084</v>
      </c>
      <c r="AD7" s="24">
        <f>AD6*(('Allowance Schedule'!AD45/'Allowance Schedule'!AD42)*'Allowance Schedule'!AE15+(1-'Allowance Schedule'!AD45/'Allowance Schedule'!AD42))</f>
        <v>88.505792546026044</v>
      </c>
      <c r="AE7" s="24">
        <f>AE6*(('Allowance Schedule'!AE45/'Allowance Schedule'!AE42)*'Allowance Schedule'!AF15+(1-'Allowance Schedule'!AE45/'Allowance Schedule'!AE42))</f>
        <v>90.517287831162989</v>
      </c>
    </row>
    <row r="8" spans="1:31" x14ac:dyDescent="0.25">
      <c r="A8" s="3" t="s">
        <v>10</v>
      </c>
      <c r="B8" s="25">
        <v>0</v>
      </c>
      <c r="C8" s="25">
        <v>0</v>
      </c>
      <c r="D8" s="25">
        <v>0</v>
      </c>
      <c r="E8" s="25">
        <v>0</v>
      </c>
      <c r="F8" s="25">
        <v>0</v>
      </c>
      <c r="G8" s="25">
        <v>0</v>
      </c>
      <c r="H8" s="25">
        <v>0</v>
      </c>
      <c r="I8" s="25">
        <v>0</v>
      </c>
      <c r="J8" s="25">
        <v>0</v>
      </c>
      <c r="K8" s="25">
        <v>0</v>
      </c>
      <c r="L8" s="25">
        <v>0</v>
      </c>
      <c r="M8" s="25">
        <v>0</v>
      </c>
      <c r="N8" s="25">
        <v>0</v>
      </c>
      <c r="O8" s="25">
        <v>0</v>
      </c>
      <c r="P8" s="25">
        <v>0</v>
      </c>
      <c r="Q8" s="25">
        <v>0</v>
      </c>
      <c r="R8" s="25">
        <v>0</v>
      </c>
      <c r="S8" s="25">
        <v>0</v>
      </c>
      <c r="T8" s="25">
        <v>0</v>
      </c>
      <c r="U8" s="25">
        <v>0</v>
      </c>
      <c r="V8" s="25">
        <v>0</v>
      </c>
      <c r="W8" s="25">
        <v>0</v>
      </c>
      <c r="X8" s="25">
        <v>0</v>
      </c>
      <c r="Y8" s="25">
        <v>0</v>
      </c>
      <c r="Z8" s="25">
        <v>0</v>
      </c>
      <c r="AA8" s="25">
        <v>0</v>
      </c>
      <c r="AB8" s="25">
        <v>0</v>
      </c>
      <c r="AC8" s="25">
        <v>0</v>
      </c>
      <c r="AD8" s="25">
        <v>0</v>
      </c>
      <c r="AE8" s="25">
        <v>0</v>
      </c>
    </row>
    <row r="9" spans="1:31" x14ac:dyDescent="0.25">
      <c r="A9" s="3" t="s">
        <v>11</v>
      </c>
      <c r="B9" s="25">
        <v>0</v>
      </c>
      <c r="C9" s="25">
        <v>0</v>
      </c>
      <c r="D9" s="25">
        <v>0</v>
      </c>
      <c r="E9" s="25">
        <v>0</v>
      </c>
      <c r="F9" s="25">
        <v>0</v>
      </c>
      <c r="G9" s="25">
        <v>0</v>
      </c>
      <c r="H9" s="25">
        <v>0</v>
      </c>
      <c r="I9" s="25">
        <v>0</v>
      </c>
      <c r="J9" s="25">
        <v>0</v>
      </c>
      <c r="K9" s="25">
        <v>0</v>
      </c>
      <c r="L9" s="25">
        <v>0</v>
      </c>
      <c r="M9" s="25">
        <v>0</v>
      </c>
      <c r="N9" s="25">
        <v>0</v>
      </c>
      <c r="O9" s="25">
        <v>0</v>
      </c>
      <c r="P9" s="25">
        <v>0</v>
      </c>
      <c r="Q9" s="25">
        <v>0</v>
      </c>
      <c r="R9" s="25">
        <v>0</v>
      </c>
      <c r="S9" s="25">
        <v>0</v>
      </c>
      <c r="T9" s="25">
        <v>0</v>
      </c>
      <c r="U9" s="25">
        <v>0</v>
      </c>
      <c r="V9" s="25">
        <v>0</v>
      </c>
      <c r="W9" s="25">
        <v>0</v>
      </c>
      <c r="X9" s="25">
        <v>0</v>
      </c>
      <c r="Y9" s="25">
        <v>0</v>
      </c>
      <c r="Z9" s="25">
        <v>0</v>
      </c>
      <c r="AA9" s="25">
        <v>0</v>
      </c>
      <c r="AB9" s="25">
        <v>0</v>
      </c>
      <c r="AC9" s="25">
        <v>0</v>
      </c>
      <c r="AD9" s="25">
        <v>0</v>
      </c>
      <c r="AE9" s="25">
        <v>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0484652-42e1-479e-92f4-fb0efddcdf60">
      <Terms xmlns="http://schemas.microsoft.com/office/infopath/2007/PartnerControls"/>
    </lcf76f155ced4ddcb4097134ff3c332f>
    <TaxCatchAll xmlns="41b1c9bf-5b6b-463b-ba12-a3b9bfbff0d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08BDF573E2FFD46A5F05DED9AF68025" ma:contentTypeVersion="14" ma:contentTypeDescription="Create a new document." ma:contentTypeScope="" ma:versionID="aabc5cd2cd094c10559845ba515387e4">
  <xsd:schema xmlns:xsd="http://www.w3.org/2001/XMLSchema" xmlns:xs="http://www.w3.org/2001/XMLSchema" xmlns:p="http://schemas.microsoft.com/office/2006/metadata/properties" xmlns:ns2="00484652-42e1-479e-92f4-fb0efddcdf60" xmlns:ns3="41b1c9bf-5b6b-463b-ba12-a3b9bfbff0d3" targetNamespace="http://schemas.microsoft.com/office/2006/metadata/properties" ma:root="true" ma:fieldsID="797afa85599b0f8981d985a9380993ae" ns2:_="" ns3:_="">
    <xsd:import namespace="00484652-42e1-479e-92f4-fb0efddcdf60"/>
    <xsd:import namespace="41b1c9bf-5b6b-463b-ba12-a3b9bfbff0d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Location" minOccurs="0"/>
                <xsd:element ref="ns2:MediaServiceOCR"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484652-42e1-479e-92f4-fb0efddcdf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eca5b831-c3dc-41cf-bd85-218b82cecb21" ma:termSetId="09814cd3-568e-fe90-9814-8d621ff8fb84" ma:anchorId="fba54fb3-c3e1-fe81-a776-ca4b69148c4d" ma:open="true" ma:isKeyword="false">
      <xsd:complexType>
        <xsd:sequence>
          <xsd:element ref="pc:Terms" minOccurs="0" maxOccurs="1"/>
        </xsd:sequence>
      </xsd:complex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Location" ma:index="17" nillable="true" ma:displayName="Location" ma:indexed="true"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1b1c9bf-5b6b-463b-ba12-a3b9bfbff0d3"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c5b79d03-3bfd-4c46-9947-056a2403f6c9}" ma:internalName="TaxCatchAll" ma:showField="CatchAllData" ma:web="41b1c9bf-5b6b-463b-ba12-a3b9bfbff0d3">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187D143-7832-42EF-BDC9-4813FDEF40F0}">
  <ds:schemaRefs>
    <ds:schemaRef ds:uri="http://schemas.microsoft.com/sharepoint/v3/contenttype/forms"/>
  </ds:schemaRefs>
</ds:datastoreItem>
</file>

<file path=customXml/itemProps2.xml><?xml version="1.0" encoding="utf-8"?>
<ds:datastoreItem xmlns:ds="http://schemas.openxmlformats.org/officeDocument/2006/customXml" ds:itemID="{E7AEB696-AA90-45CB-B453-739D51A4BE95}">
  <ds:schemaRefs>
    <ds:schemaRef ds:uri="http://schemas.microsoft.com/office/2006/metadata/properties"/>
    <ds:schemaRef ds:uri="http://schemas.microsoft.com/office/infopath/2007/PartnerControls"/>
    <ds:schemaRef ds:uri="00484652-42e1-479e-92f4-fb0efddcdf60"/>
    <ds:schemaRef ds:uri="41b1c9bf-5b6b-463b-ba12-a3b9bfbff0d3"/>
  </ds:schemaRefs>
</ds:datastoreItem>
</file>

<file path=customXml/itemProps3.xml><?xml version="1.0" encoding="utf-8"?>
<ds:datastoreItem xmlns:ds="http://schemas.openxmlformats.org/officeDocument/2006/customXml" ds:itemID="{A3810981-6F61-4C76-A985-60AA740A51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484652-42e1-479e-92f4-fb0efddcdf60"/>
    <ds:schemaRef ds:uri="41b1c9bf-5b6b-463b-ba12-a3b9bfbff0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vt:lpstr>
      <vt:lpstr>calc</vt:lpstr>
      <vt:lpstr>Allowance Schedule</vt:lpstr>
      <vt:lpstr>BCTR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2020-08-15T02:29:02Z</dcterms:created>
  <dcterms:modified xsi:type="dcterms:W3CDTF">2024-04-30T18:41:58Z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0x010100A08BDF573E2FFD46A5F05DED9AF68025</vt:lpwstr>
  </property>
  <property fmtid="{D5CDD505-2E9C-101B-9397-08002B2CF9AE}" pid="3" name="MediaServiceImageTags">
    <vt:lpwstr/>
  </property>
</Properties>
</file>