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indst\BIFUbC\"/>
    </mc:Choice>
  </mc:AlternateContent>
  <xr:revisionPtr revIDLastSave="0" documentId="13_ncr:1_{D472FC8A-DBFC-4347-86A5-D7323FAAB672}" xr6:coauthVersionLast="45" xr6:coauthVersionMax="45" xr10:uidLastSave="{00000000-0000-0000-0000-000000000000}"/>
  <bookViews>
    <workbookView xWindow="2580" yWindow="428" windowWidth="16620" windowHeight="9412" activeTab="4" xr2:uid="{00000000-000D-0000-FFFF-FFFF00000000}"/>
  </bookViews>
  <sheets>
    <sheet name="About" sheetId="1" r:id="rId1"/>
    <sheet name="Refineries" sheetId="25" r:id="rId2"/>
    <sheet name="Pipelines &amp; Military" sheetId="27" r:id="rId3"/>
    <sheet name="AEO Table 72" sheetId="26" r:id="rId4"/>
    <sheet name="Data" sheetId="14" r:id="rId5"/>
    <sheet name="Mining Breakdown" sheetId="28" r:id="rId6"/>
    <sheet name="BIFUbC-electricity" sheetId="15" r:id="rId7"/>
    <sheet name="BIFUbC-coal" sheetId="16" r:id="rId8"/>
    <sheet name="BIFUbC-natural-gas" sheetId="17" r:id="rId9"/>
    <sheet name="BIFUbC-biomass" sheetId="18" r:id="rId10"/>
    <sheet name="BIFUbC-petroleum-diesel" sheetId="19" r:id="rId11"/>
    <sheet name="BIFUbC-heat" sheetId="20" r:id="rId12"/>
    <sheet name="BIFUbC-crude-oil" sheetId="21" r:id="rId13"/>
    <sheet name="BIFUbC-heavy-or-residual-oil" sheetId="22" r:id="rId14"/>
    <sheet name="BIFUbC-LPG-propane-or-butane" sheetId="23" r:id="rId15"/>
    <sheet name="BIFUbC-hydrogen" sheetId="24" r:id="rId16"/>
  </sheets>
  <externalReferences>
    <externalReference r:id="rId17"/>
  </externalReferences>
  <definedNames>
    <definedName name="gal_per_barrel">[1]About!$A$63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2" i="14" l="1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C82" i="14"/>
  <c r="B52" i="28" l="1"/>
  <c r="D88" i="28"/>
  <c r="C109" i="25" l="1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B4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B2" i="16"/>
  <c r="C141" i="14"/>
  <c r="C105" i="25" l="1"/>
  <c r="B2" i="15"/>
  <c r="C166" i="14"/>
  <c r="H4" i="15" l="1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G5" i="15"/>
  <c r="F5" i="15"/>
  <c r="E5" i="15"/>
  <c r="D5" i="15"/>
  <c r="C5" i="15"/>
  <c r="G4" i="15"/>
  <c r="F4" i="15"/>
  <c r="E4" i="15"/>
  <c r="D4" i="15"/>
  <c r="C4" i="15"/>
  <c r="E200" i="28"/>
  <c r="F200" i="28"/>
  <c r="G200" i="28"/>
  <c r="H200" i="28"/>
  <c r="I200" i="28"/>
  <c r="J200" i="28"/>
  <c r="K200" i="28"/>
  <c r="L200" i="28"/>
  <c r="M200" i="28"/>
  <c r="N200" i="28"/>
  <c r="O200" i="28"/>
  <c r="P200" i="28"/>
  <c r="Q200" i="28"/>
  <c r="R200" i="28"/>
  <c r="S200" i="28"/>
  <c r="T200" i="28"/>
  <c r="U200" i="28"/>
  <c r="V200" i="28"/>
  <c r="W200" i="28"/>
  <c r="X200" i="28"/>
  <c r="Y200" i="28"/>
  <c r="Z200" i="28"/>
  <c r="AA200" i="28"/>
  <c r="AB200" i="28"/>
  <c r="AC200" i="28"/>
  <c r="AD200" i="28"/>
  <c r="AE200" i="28"/>
  <c r="AF200" i="28"/>
  <c r="AG200" i="28"/>
  <c r="E201" i="28"/>
  <c r="F201" i="28"/>
  <c r="G201" i="28"/>
  <c r="H201" i="28"/>
  <c r="I201" i="28"/>
  <c r="J201" i="28"/>
  <c r="K201" i="28"/>
  <c r="L201" i="28"/>
  <c r="M201" i="28"/>
  <c r="N201" i="28"/>
  <c r="O201" i="28"/>
  <c r="P201" i="28"/>
  <c r="Q201" i="28"/>
  <c r="R201" i="28"/>
  <c r="S201" i="28"/>
  <c r="T201" i="28"/>
  <c r="U201" i="28"/>
  <c r="V201" i="28"/>
  <c r="W201" i="28"/>
  <c r="X201" i="28"/>
  <c r="Y201" i="28"/>
  <c r="Z201" i="28"/>
  <c r="AA201" i="28"/>
  <c r="AB201" i="28"/>
  <c r="AC201" i="28"/>
  <c r="AD201" i="28"/>
  <c r="AE201" i="28"/>
  <c r="AF201" i="28"/>
  <c r="AG201" i="28"/>
  <c r="C200" i="28"/>
  <c r="D200" i="28"/>
  <c r="C201" i="28"/>
  <c r="D201" i="28"/>
  <c r="B200" i="28"/>
  <c r="B201" i="28"/>
  <c r="E188" i="28"/>
  <c r="F188" i="28"/>
  <c r="G188" i="28"/>
  <c r="H188" i="28"/>
  <c r="I188" i="28"/>
  <c r="J188" i="28"/>
  <c r="K188" i="28"/>
  <c r="L188" i="28"/>
  <c r="M188" i="28"/>
  <c r="N188" i="28"/>
  <c r="O188" i="28"/>
  <c r="P188" i="28"/>
  <c r="Q188" i="28"/>
  <c r="R188" i="28"/>
  <c r="S188" i="28"/>
  <c r="T188" i="28"/>
  <c r="U188" i="28"/>
  <c r="V188" i="28"/>
  <c r="W188" i="28"/>
  <c r="X188" i="28"/>
  <c r="Y188" i="28"/>
  <c r="Z188" i="28"/>
  <c r="AA188" i="28"/>
  <c r="AB188" i="28"/>
  <c r="AC188" i="28"/>
  <c r="AD188" i="28"/>
  <c r="AE188" i="28"/>
  <c r="AF188" i="28"/>
  <c r="AG188" i="28"/>
  <c r="E189" i="28"/>
  <c r="E6" i="16" s="1"/>
  <c r="F189" i="28"/>
  <c r="F6" i="16" s="1"/>
  <c r="G189" i="28"/>
  <c r="G6" i="16" s="1"/>
  <c r="H189" i="28"/>
  <c r="H6" i="16" s="1"/>
  <c r="I189" i="28"/>
  <c r="I6" i="16" s="1"/>
  <c r="J189" i="28"/>
  <c r="J6" i="16" s="1"/>
  <c r="K189" i="28"/>
  <c r="K6" i="16" s="1"/>
  <c r="L189" i="28"/>
  <c r="L6" i="16" s="1"/>
  <c r="M189" i="28"/>
  <c r="M6" i="16" s="1"/>
  <c r="N189" i="28"/>
  <c r="N6" i="16" s="1"/>
  <c r="O189" i="28"/>
  <c r="O6" i="16" s="1"/>
  <c r="P189" i="28"/>
  <c r="P6" i="16" s="1"/>
  <c r="Q189" i="28"/>
  <c r="Q6" i="16" s="1"/>
  <c r="R189" i="28"/>
  <c r="R6" i="16" s="1"/>
  <c r="S189" i="28"/>
  <c r="S6" i="16" s="1"/>
  <c r="T189" i="28"/>
  <c r="T6" i="16" s="1"/>
  <c r="U189" i="28"/>
  <c r="U6" i="16" s="1"/>
  <c r="V189" i="28"/>
  <c r="V6" i="16" s="1"/>
  <c r="W189" i="28"/>
  <c r="W6" i="16" s="1"/>
  <c r="X189" i="28"/>
  <c r="X6" i="16" s="1"/>
  <c r="Y189" i="28"/>
  <c r="Y6" i="16" s="1"/>
  <c r="Z189" i="28"/>
  <c r="Z6" i="16" s="1"/>
  <c r="AA189" i="28"/>
  <c r="AA6" i="16" s="1"/>
  <c r="AB189" i="28"/>
  <c r="AB6" i="16" s="1"/>
  <c r="AC189" i="28"/>
  <c r="AC6" i="16" s="1"/>
  <c r="AD189" i="28"/>
  <c r="AD6" i="16" s="1"/>
  <c r="AE189" i="28"/>
  <c r="AE6" i="16" s="1"/>
  <c r="AF189" i="28"/>
  <c r="AF6" i="16" s="1"/>
  <c r="AG189" i="28"/>
  <c r="AG6" i="16" s="1"/>
  <c r="C188" i="28"/>
  <c r="D188" i="28"/>
  <c r="C189" i="28"/>
  <c r="C6" i="16" s="1"/>
  <c r="D189" i="28"/>
  <c r="D6" i="16" s="1"/>
  <c r="B188" i="28"/>
  <c r="B189" i="28"/>
  <c r="B6" i="16" s="1"/>
  <c r="E176" i="28"/>
  <c r="F176" i="28"/>
  <c r="G176" i="28"/>
  <c r="H176" i="28"/>
  <c r="I176" i="28"/>
  <c r="J176" i="28"/>
  <c r="K176" i="28"/>
  <c r="L176" i="28"/>
  <c r="M176" i="28"/>
  <c r="N176" i="28"/>
  <c r="O176" i="28"/>
  <c r="P176" i="28"/>
  <c r="Q176" i="28"/>
  <c r="R176" i="28"/>
  <c r="S176" i="28"/>
  <c r="T176" i="28"/>
  <c r="U176" i="28"/>
  <c r="V176" i="28"/>
  <c r="W176" i="28"/>
  <c r="X176" i="28"/>
  <c r="Y176" i="28"/>
  <c r="Z176" i="28"/>
  <c r="AA176" i="28"/>
  <c r="AB176" i="28"/>
  <c r="AC176" i="28"/>
  <c r="AD176" i="28"/>
  <c r="AE176" i="28"/>
  <c r="AF176" i="28"/>
  <c r="AG176" i="28"/>
  <c r="E177" i="28"/>
  <c r="F177" i="28"/>
  <c r="G177" i="28"/>
  <c r="H177" i="28"/>
  <c r="I177" i="28"/>
  <c r="J177" i="28"/>
  <c r="K177" i="28"/>
  <c r="L177" i="28"/>
  <c r="M177" i="28"/>
  <c r="N177" i="28"/>
  <c r="O177" i="28"/>
  <c r="P177" i="28"/>
  <c r="Q177" i="28"/>
  <c r="R177" i="28"/>
  <c r="S177" i="28"/>
  <c r="T177" i="28"/>
  <c r="U177" i="28"/>
  <c r="V177" i="28"/>
  <c r="W177" i="28"/>
  <c r="X177" i="28"/>
  <c r="Y177" i="28"/>
  <c r="Z177" i="28"/>
  <c r="AA177" i="28"/>
  <c r="AB177" i="28"/>
  <c r="AC177" i="28"/>
  <c r="AD177" i="28"/>
  <c r="AE177" i="28"/>
  <c r="AF177" i="28"/>
  <c r="AG177" i="28"/>
  <c r="C176" i="28"/>
  <c r="D176" i="28"/>
  <c r="C177" i="28"/>
  <c r="D177" i="28"/>
  <c r="B176" i="28"/>
  <c r="B177" i="28"/>
  <c r="B145" i="28"/>
  <c r="B146" i="28"/>
  <c r="B147" i="28"/>
  <c r="B144" i="28"/>
  <c r="B136" i="28"/>
  <c r="C136" i="28" s="1"/>
  <c r="B137" i="28"/>
  <c r="D137" i="28" s="1"/>
  <c r="D155" i="28" s="1"/>
  <c r="B138" i="28"/>
  <c r="B139" i="28"/>
  <c r="B135" i="28"/>
  <c r="B132" i="28"/>
  <c r="B133" i="28"/>
  <c r="B134" i="28"/>
  <c r="B131" i="28"/>
  <c r="B124" i="28" l="1"/>
  <c r="B125" i="28"/>
  <c r="E140" i="28" s="1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C126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C127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C125" i="14"/>
  <c r="E151" i="28" l="1"/>
  <c r="E152" i="28"/>
  <c r="E153" i="28"/>
  <c r="E154" i="28"/>
  <c r="B123" i="28"/>
  <c r="C140" i="28" s="1"/>
  <c r="D140" i="28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C2" i="23"/>
  <c r="C4" i="23"/>
  <c r="C5" i="23"/>
  <c r="C8" i="23"/>
  <c r="B5" i="23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C2" i="22"/>
  <c r="C4" i="22"/>
  <c r="C5" i="22"/>
  <c r="C8" i="22"/>
  <c r="B8" i="22"/>
  <c r="B5" i="22"/>
  <c r="B4" i="22"/>
  <c r="B2" i="22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B8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B5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B4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B2" i="19"/>
  <c r="B105" i="14"/>
  <c r="B131" i="14" s="1"/>
  <c r="B104" i="14"/>
  <c r="B130" i="14" s="1"/>
  <c r="B103" i="14"/>
  <c r="B129" i="14" s="1"/>
  <c r="B102" i="14"/>
  <c r="B128" i="14" s="1"/>
  <c r="B101" i="14"/>
  <c r="B127" i="14" s="1"/>
  <c r="B100" i="14"/>
  <c r="B126" i="14" s="1"/>
  <c r="B99" i="14"/>
  <c r="B125" i="14" s="1"/>
  <c r="B97" i="14"/>
  <c r="B124" i="14" s="1"/>
  <c r="B96" i="14"/>
  <c r="B123" i="14" s="1"/>
  <c r="B88" i="14"/>
  <c r="B87" i="14"/>
  <c r="B86" i="14"/>
  <c r="B85" i="14"/>
  <c r="B84" i="14"/>
  <c r="B69" i="14"/>
  <c r="B68" i="14"/>
  <c r="B67" i="14"/>
  <c r="B66" i="14"/>
  <c r="B62" i="14"/>
  <c r="B60" i="14"/>
  <c r="B52" i="14"/>
  <c r="B51" i="14"/>
  <c r="B50" i="14"/>
  <c r="B49" i="14"/>
  <c r="B48" i="14"/>
  <c r="B36" i="14"/>
  <c r="B35" i="14"/>
  <c r="B34" i="14"/>
  <c r="B33" i="14"/>
  <c r="B7" i="14"/>
  <c r="B6" i="14"/>
  <c r="B5" i="14"/>
  <c r="B4" i="14"/>
  <c r="B3" i="14"/>
  <c r="E141" i="14"/>
  <c r="D109" i="25"/>
  <c r="D141" i="14" s="1"/>
  <c r="E109" i="25"/>
  <c r="D3" i="18" s="1"/>
  <c r="F109" i="25"/>
  <c r="E3" i="18" s="1"/>
  <c r="G109" i="25"/>
  <c r="G141" i="14" s="1"/>
  <c r="H109" i="25"/>
  <c r="H141" i="14" s="1"/>
  <c r="I109" i="25"/>
  <c r="I141" i="14" s="1"/>
  <c r="J109" i="25"/>
  <c r="J141" i="14" s="1"/>
  <c r="K109" i="25"/>
  <c r="K141" i="14" s="1"/>
  <c r="L109" i="25"/>
  <c r="K3" i="18" s="1"/>
  <c r="M109" i="25"/>
  <c r="L3" i="18" s="1"/>
  <c r="N109" i="25"/>
  <c r="N141" i="14" s="1"/>
  <c r="O109" i="25"/>
  <c r="O141" i="14" s="1"/>
  <c r="P109" i="25"/>
  <c r="P141" i="14" s="1"/>
  <c r="Q109" i="25"/>
  <c r="Q141" i="14" s="1"/>
  <c r="R109" i="25"/>
  <c r="R141" i="14" s="1"/>
  <c r="S109" i="25"/>
  <c r="S141" i="14" s="1"/>
  <c r="T109" i="25"/>
  <c r="T141" i="14" s="1"/>
  <c r="U109" i="25"/>
  <c r="U141" i="14" s="1"/>
  <c r="V109" i="25"/>
  <c r="U3" i="18" s="1"/>
  <c r="W109" i="25"/>
  <c r="W141" i="14" s="1"/>
  <c r="X109" i="25"/>
  <c r="X141" i="14" s="1"/>
  <c r="Y109" i="25"/>
  <c r="Y141" i="14" s="1"/>
  <c r="Z109" i="25"/>
  <c r="Z141" i="14" s="1"/>
  <c r="AA109" i="25"/>
  <c r="AA141" i="14" s="1"/>
  <c r="AB109" i="25"/>
  <c r="AB141" i="14" s="1"/>
  <c r="AC109" i="25"/>
  <c r="AB3" i="18" s="1"/>
  <c r="AD109" i="25"/>
  <c r="AC3" i="18" s="1"/>
  <c r="AE109" i="25"/>
  <c r="AE141" i="14" s="1"/>
  <c r="AF109" i="25"/>
  <c r="AF141" i="14" s="1"/>
  <c r="AG109" i="25"/>
  <c r="AG141" i="14" s="1"/>
  <c r="AH109" i="25"/>
  <c r="AH141" i="14" s="1"/>
  <c r="AI141" i="14"/>
  <c r="AJ141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T130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AG130" i="14"/>
  <c r="AH130" i="14"/>
  <c r="AI130" i="14"/>
  <c r="AJ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AG138" i="14"/>
  <c r="AH138" i="14"/>
  <c r="AI138" i="14"/>
  <c r="AJ138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C124" i="14"/>
  <c r="C128" i="14"/>
  <c r="C129" i="14"/>
  <c r="C130" i="14"/>
  <c r="C131" i="14"/>
  <c r="C134" i="14"/>
  <c r="C135" i="14"/>
  <c r="C136" i="14"/>
  <c r="C138" i="14"/>
  <c r="C142" i="14"/>
  <c r="C145" i="14"/>
  <c r="C123" i="14"/>
  <c r="D105" i="25"/>
  <c r="D122" i="14" s="1"/>
  <c r="E105" i="25"/>
  <c r="E122" i="14" s="1"/>
  <c r="F105" i="25"/>
  <c r="E3" i="21" s="1"/>
  <c r="G105" i="25"/>
  <c r="F3" i="21" s="1"/>
  <c r="H105" i="25"/>
  <c r="H122" i="14" s="1"/>
  <c r="I105" i="25"/>
  <c r="I122" i="14" s="1"/>
  <c r="J105" i="25"/>
  <c r="J122" i="14" s="1"/>
  <c r="K105" i="25"/>
  <c r="K122" i="14" s="1"/>
  <c r="L105" i="25"/>
  <c r="L122" i="14" s="1"/>
  <c r="M105" i="25"/>
  <c r="M122" i="14" s="1"/>
  <c r="N105" i="25"/>
  <c r="M3" i="21" s="1"/>
  <c r="O105" i="25"/>
  <c r="N3" i="21" s="1"/>
  <c r="P105" i="25"/>
  <c r="P122" i="14" s="1"/>
  <c r="Q105" i="25"/>
  <c r="Q122" i="14" s="1"/>
  <c r="R105" i="25"/>
  <c r="R122" i="14" s="1"/>
  <c r="S105" i="25"/>
  <c r="S122" i="14" s="1"/>
  <c r="T105" i="25"/>
  <c r="T122" i="14" s="1"/>
  <c r="U105" i="25"/>
  <c r="U122" i="14" s="1"/>
  <c r="V105" i="25"/>
  <c r="U3" i="21" s="1"/>
  <c r="W105" i="25"/>
  <c r="V3" i="21" s="1"/>
  <c r="X105" i="25"/>
  <c r="X122" i="14" s="1"/>
  <c r="Y105" i="25"/>
  <c r="Y122" i="14" s="1"/>
  <c r="Z105" i="25"/>
  <c r="Z122" i="14" s="1"/>
  <c r="AA105" i="25"/>
  <c r="AA122" i="14" s="1"/>
  <c r="AB105" i="25"/>
  <c r="AB122" i="14" s="1"/>
  <c r="AC105" i="25"/>
  <c r="AC122" i="14" s="1"/>
  <c r="AD105" i="25"/>
  <c r="AC3" i="21" s="1"/>
  <c r="AE105" i="25"/>
  <c r="AD3" i="21" s="1"/>
  <c r="AF105" i="25"/>
  <c r="AF122" i="14" s="1"/>
  <c r="AG105" i="25"/>
  <c r="AG122" i="14" s="1"/>
  <c r="AH105" i="25"/>
  <c r="AH122" i="14" s="1"/>
  <c r="AI122" i="14"/>
  <c r="AJ122" i="14"/>
  <c r="D106" i="25"/>
  <c r="E106" i="25"/>
  <c r="F106" i="25"/>
  <c r="G106" i="25"/>
  <c r="H106" i="25"/>
  <c r="I106" i="25"/>
  <c r="J106" i="25"/>
  <c r="K106" i="25"/>
  <c r="L106" i="25"/>
  <c r="M106" i="25"/>
  <c r="N106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G106" i="25"/>
  <c r="AH106" i="25"/>
  <c r="D107" i="25"/>
  <c r="C3" i="16" s="1"/>
  <c r="E107" i="25"/>
  <c r="D3" i="16" s="1"/>
  <c r="F107" i="25"/>
  <c r="E3" i="16" s="1"/>
  <c r="G107" i="25"/>
  <c r="F3" i="16" s="1"/>
  <c r="H107" i="25"/>
  <c r="G3" i="16" s="1"/>
  <c r="I107" i="25"/>
  <c r="H3" i="16" s="1"/>
  <c r="J107" i="25"/>
  <c r="I3" i="16" s="1"/>
  <c r="K107" i="25"/>
  <c r="J3" i="16" s="1"/>
  <c r="L107" i="25"/>
  <c r="K3" i="16" s="1"/>
  <c r="M107" i="25"/>
  <c r="L3" i="16" s="1"/>
  <c r="N107" i="25"/>
  <c r="M3" i="16" s="1"/>
  <c r="O107" i="25"/>
  <c r="N3" i="16" s="1"/>
  <c r="P107" i="25"/>
  <c r="O3" i="16" s="1"/>
  <c r="Q107" i="25"/>
  <c r="P3" i="16" s="1"/>
  <c r="R107" i="25"/>
  <c r="Q3" i="16" s="1"/>
  <c r="S107" i="25"/>
  <c r="R3" i="16" s="1"/>
  <c r="T107" i="25"/>
  <c r="S3" i="16" s="1"/>
  <c r="U107" i="25"/>
  <c r="T3" i="16" s="1"/>
  <c r="V107" i="25"/>
  <c r="U3" i="16" s="1"/>
  <c r="W107" i="25"/>
  <c r="V3" i="16" s="1"/>
  <c r="X107" i="25"/>
  <c r="W3" i="16" s="1"/>
  <c r="Y107" i="25"/>
  <c r="X3" i="16" s="1"/>
  <c r="Z107" i="25"/>
  <c r="Y3" i="16" s="1"/>
  <c r="AA107" i="25"/>
  <c r="Z3" i="16" s="1"/>
  <c r="AB107" i="25"/>
  <c r="AA3" i="16" s="1"/>
  <c r="AC107" i="25"/>
  <c r="AB3" i="16" s="1"/>
  <c r="AD107" i="25"/>
  <c r="AC3" i="16" s="1"/>
  <c r="AE107" i="25"/>
  <c r="AD3" i="16" s="1"/>
  <c r="AF107" i="25"/>
  <c r="AE3" i="16" s="1"/>
  <c r="AG107" i="25"/>
  <c r="AF3" i="16" s="1"/>
  <c r="AH107" i="25"/>
  <c r="AG3" i="16" s="1"/>
  <c r="AI139" i="14"/>
  <c r="D108" i="25"/>
  <c r="D143" i="14" s="1"/>
  <c r="E108" i="25"/>
  <c r="E143" i="14" s="1"/>
  <c r="F108" i="25"/>
  <c r="F143" i="14" s="1"/>
  <c r="G108" i="25"/>
  <c r="H108" i="25"/>
  <c r="I108" i="25"/>
  <c r="I143" i="14" s="1"/>
  <c r="J108" i="25"/>
  <c r="J143" i="14" s="1"/>
  <c r="K108" i="25"/>
  <c r="K143" i="14" s="1"/>
  <c r="L108" i="25"/>
  <c r="L143" i="14" s="1"/>
  <c r="M108" i="25"/>
  <c r="M143" i="14" s="1"/>
  <c r="N108" i="25"/>
  <c r="N143" i="14" s="1"/>
  <c r="O108" i="25"/>
  <c r="P108" i="25"/>
  <c r="Q108" i="25"/>
  <c r="Q143" i="14" s="1"/>
  <c r="R108" i="25"/>
  <c r="R143" i="14" s="1"/>
  <c r="S108" i="25"/>
  <c r="S143" i="14" s="1"/>
  <c r="T108" i="25"/>
  <c r="T143" i="14" s="1"/>
  <c r="U108" i="25"/>
  <c r="U143" i="14" s="1"/>
  <c r="V108" i="25"/>
  <c r="V143" i="14" s="1"/>
  <c r="W108" i="25"/>
  <c r="X108" i="25"/>
  <c r="Y108" i="25"/>
  <c r="Y143" i="14" s="1"/>
  <c r="Z108" i="25"/>
  <c r="Z143" i="14" s="1"/>
  <c r="AA108" i="25"/>
  <c r="AA143" i="14" s="1"/>
  <c r="AB108" i="25"/>
  <c r="AB143" i="14" s="1"/>
  <c r="AC108" i="25"/>
  <c r="AC143" i="14" s="1"/>
  <c r="AD108" i="25"/>
  <c r="AD143" i="14" s="1"/>
  <c r="AE108" i="25"/>
  <c r="AF108" i="25"/>
  <c r="AG108" i="25"/>
  <c r="AG143" i="14" s="1"/>
  <c r="AH108" i="25"/>
  <c r="AH143" i="14" s="1"/>
  <c r="AI143" i="14"/>
  <c r="AJ143" i="14"/>
  <c r="C108" i="25"/>
  <c r="C143" i="14" s="1"/>
  <c r="C107" i="25"/>
  <c r="C106" i="25"/>
  <c r="B3" i="21"/>
  <c r="V3" i="18" l="1"/>
  <c r="B3" i="16"/>
  <c r="C139" i="14"/>
  <c r="C140" i="14" s="1"/>
  <c r="C132" i="14"/>
  <c r="AA9" i="23"/>
  <c r="S9" i="23"/>
  <c r="AG9" i="23"/>
  <c r="AD9" i="23"/>
  <c r="N9" i="23"/>
  <c r="AD132" i="14"/>
  <c r="V132" i="14"/>
  <c r="F132" i="14"/>
  <c r="AG132" i="14"/>
  <c r="Y9" i="23"/>
  <c r="Q9" i="23"/>
  <c r="I9" i="23"/>
  <c r="AE9" i="23"/>
  <c r="AF9" i="23"/>
  <c r="X9" i="23"/>
  <c r="P9" i="23"/>
  <c r="H9" i="23"/>
  <c r="D9" i="23"/>
  <c r="Z9" i="23"/>
  <c r="E9" i="23"/>
  <c r="W9" i="23"/>
  <c r="O9" i="23"/>
  <c r="G9" i="23"/>
  <c r="AC9" i="23"/>
  <c r="U9" i="23"/>
  <c r="M9" i="23"/>
  <c r="R9" i="23"/>
  <c r="J9" i="23"/>
  <c r="V9" i="23"/>
  <c r="F9" i="23"/>
  <c r="AB9" i="23"/>
  <c r="T9" i="23"/>
  <c r="L9" i="23"/>
  <c r="K9" i="23"/>
  <c r="AC141" i="14"/>
  <c r="R139" i="14"/>
  <c r="R140" i="14" s="1"/>
  <c r="M141" i="14"/>
  <c r="F141" i="14"/>
  <c r="B3" i="18"/>
  <c r="B9" i="18" s="1"/>
  <c r="V139" i="14"/>
  <c r="V140" i="14" s="1"/>
  <c r="AA3" i="18"/>
  <c r="M3" i="18"/>
  <c r="M9" i="18" s="1"/>
  <c r="S139" i="14"/>
  <c r="S140" i="14" s="1"/>
  <c r="Z3" i="18"/>
  <c r="AD141" i="14"/>
  <c r="AC9" i="18" s="1"/>
  <c r="L141" i="14"/>
  <c r="J3" i="18"/>
  <c r="K139" i="14"/>
  <c r="K140" i="14" s="1"/>
  <c r="C3" i="18"/>
  <c r="C9" i="18" s="1"/>
  <c r="T3" i="18"/>
  <c r="T9" i="18" s="1"/>
  <c r="F3" i="18"/>
  <c r="F9" i="18" s="1"/>
  <c r="V141" i="14"/>
  <c r="U9" i="18" s="1"/>
  <c r="E9" i="18"/>
  <c r="N139" i="14"/>
  <c r="N140" i="14" s="1"/>
  <c r="C3" i="21"/>
  <c r="J139" i="14"/>
  <c r="J140" i="14" s="1"/>
  <c r="AD3" i="18"/>
  <c r="AD9" i="18" s="1"/>
  <c r="S3" i="18"/>
  <c r="D9" i="18"/>
  <c r="AD139" i="14"/>
  <c r="AD140" i="14" s="1"/>
  <c r="F139" i="14"/>
  <c r="F140" i="14" s="1"/>
  <c r="R3" i="18"/>
  <c r="R9" i="18" s="1"/>
  <c r="AA139" i="14"/>
  <c r="AA140" i="14" s="1"/>
  <c r="V9" i="18"/>
  <c r="N9" i="18"/>
  <c r="N3" i="18"/>
  <c r="AE3" i="21"/>
  <c r="O122" i="14"/>
  <c r="S3" i="21"/>
  <c r="O3" i="21"/>
  <c r="D3" i="21"/>
  <c r="N122" i="14"/>
  <c r="G122" i="14"/>
  <c r="T3" i="21"/>
  <c r="AB3" i="21"/>
  <c r="K3" i="21"/>
  <c r="AE122" i="14"/>
  <c r="AA3" i="21"/>
  <c r="G3" i="21"/>
  <c r="AD122" i="14"/>
  <c r="V122" i="14"/>
  <c r="L3" i="21"/>
  <c r="F122" i="14"/>
  <c r="W3" i="21"/>
  <c r="W122" i="14"/>
  <c r="Z133" i="14"/>
  <c r="Z137" i="14" s="1"/>
  <c r="Q133" i="14"/>
  <c r="Q137" i="14" s="1"/>
  <c r="AG133" i="14"/>
  <c r="AG137" i="14" s="1"/>
  <c r="Y133" i="14"/>
  <c r="Y137" i="14" s="1"/>
  <c r="I133" i="14"/>
  <c r="I137" i="14" s="1"/>
  <c r="S9" i="18"/>
  <c r="AF133" i="14"/>
  <c r="AF137" i="14" s="1"/>
  <c r="X133" i="14"/>
  <c r="X137" i="14" s="1"/>
  <c r="P133" i="14"/>
  <c r="P137" i="14" s="1"/>
  <c r="H133" i="14"/>
  <c r="H137" i="14" s="1"/>
  <c r="Z3" i="21"/>
  <c r="R3" i="21"/>
  <c r="J3" i="21"/>
  <c r="C122" i="14"/>
  <c r="AG139" i="14"/>
  <c r="AG140" i="14" s="1"/>
  <c r="Y139" i="14"/>
  <c r="Y140" i="14" s="1"/>
  <c r="Q139" i="14"/>
  <c r="Q140" i="14" s="1"/>
  <c r="I139" i="14"/>
  <c r="I140" i="14" s="1"/>
  <c r="AG3" i="18"/>
  <c r="AG9" i="18" s="1"/>
  <c r="Y3" i="18"/>
  <c r="Y9" i="18" s="1"/>
  <c r="Q3" i="18"/>
  <c r="Q9" i="18" s="1"/>
  <c r="I3" i="18"/>
  <c r="I9" i="18" s="1"/>
  <c r="R133" i="14"/>
  <c r="R137" i="14" s="1"/>
  <c r="AH139" i="14"/>
  <c r="AH140" i="14" s="1"/>
  <c r="AE133" i="14"/>
  <c r="AE137" i="14" s="1"/>
  <c r="W133" i="14"/>
  <c r="W137" i="14" s="1"/>
  <c r="O133" i="14"/>
  <c r="O137" i="14" s="1"/>
  <c r="G133" i="14"/>
  <c r="G137" i="14" s="1"/>
  <c r="AG3" i="21"/>
  <c r="Y3" i="21"/>
  <c r="Q3" i="21"/>
  <c r="I3" i="21"/>
  <c r="AF139" i="14"/>
  <c r="AF140" i="14" s="1"/>
  <c r="X139" i="14"/>
  <c r="X140" i="14" s="1"/>
  <c r="P139" i="14"/>
  <c r="P140" i="14" s="1"/>
  <c r="H139" i="14"/>
  <c r="H140" i="14" s="1"/>
  <c r="N132" i="14"/>
  <c r="H132" i="14"/>
  <c r="AF3" i="18"/>
  <c r="AF9" i="18" s="1"/>
  <c r="X3" i="18"/>
  <c r="X9" i="18" s="1"/>
  <c r="P3" i="18"/>
  <c r="P9" i="18" s="1"/>
  <c r="H3" i="18"/>
  <c r="H9" i="18" s="1"/>
  <c r="C133" i="14"/>
  <c r="C137" i="14" s="1"/>
  <c r="Z139" i="14"/>
  <c r="Z140" i="14" s="1"/>
  <c r="K9" i="18"/>
  <c r="AD133" i="14"/>
  <c r="AD137" i="14" s="1"/>
  <c r="V133" i="14"/>
  <c r="V137" i="14" s="1"/>
  <c r="N133" i="14"/>
  <c r="N137" i="14" s="1"/>
  <c r="F133" i="14"/>
  <c r="F137" i="14" s="1"/>
  <c r="AF3" i="21"/>
  <c r="X3" i="21"/>
  <c r="P3" i="21"/>
  <c r="H3" i="21"/>
  <c r="AE139" i="14"/>
  <c r="AE140" i="14" s="1"/>
  <c r="W139" i="14"/>
  <c r="W140" i="14" s="1"/>
  <c r="O139" i="14"/>
  <c r="O140" i="14" s="1"/>
  <c r="G139" i="14"/>
  <c r="G140" i="14" s="1"/>
  <c r="Y132" i="14"/>
  <c r="AE3" i="18"/>
  <c r="AE9" i="18" s="1"/>
  <c r="W3" i="18"/>
  <c r="W9" i="18" s="1"/>
  <c r="O3" i="18"/>
  <c r="O9" i="18" s="1"/>
  <c r="G3" i="18"/>
  <c r="G9" i="18" s="1"/>
  <c r="U133" i="14"/>
  <c r="U137" i="14" s="1"/>
  <c r="M133" i="14"/>
  <c r="M137" i="14" s="1"/>
  <c r="E133" i="14"/>
  <c r="E137" i="14" s="1"/>
  <c r="AE132" i="14"/>
  <c r="AC133" i="14"/>
  <c r="AC137" i="14" s="1"/>
  <c r="AJ133" i="14"/>
  <c r="AJ137" i="14" s="1"/>
  <c r="AB133" i="14"/>
  <c r="AB137" i="14" s="1"/>
  <c r="T133" i="14"/>
  <c r="T137" i="14" s="1"/>
  <c r="L133" i="14"/>
  <c r="L137" i="14" s="1"/>
  <c r="D133" i="14"/>
  <c r="D137" i="14" s="1"/>
  <c r="AF143" i="14"/>
  <c r="X143" i="14"/>
  <c r="P143" i="14"/>
  <c r="H143" i="14"/>
  <c r="AC139" i="14"/>
  <c r="AC140" i="14" s="1"/>
  <c r="U139" i="14"/>
  <c r="U140" i="14" s="1"/>
  <c r="M139" i="14"/>
  <c r="M140" i="14" s="1"/>
  <c r="E139" i="14"/>
  <c r="E140" i="14" s="1"/>
  <c r="W132" i="14"/>
  <c r="AH133" i="14"/>
  <c r="AH137" i="14" s="1"/>
  <c r="J133" i="14"/>
  <c r="J137" i="14" s="1"/>
  <c r="AI133" i="14"/>
  <c r="AI137" i="14" s="1"/>
  <c r="AA133" i="14"/>
  <c r="AA137" i="14" s="1"/>
  <c r="S133" i="14"/>
  <c r="S137" i="14" s="1"/>
  <c r="K133" i="14"/>
  <c r="K137" i="14" s="1"/>
  <c r="AE143" i="14"/>
  <c r="W143" i="14"/>
  <c r="O143" i="14"/>
  <c r="G143" i="14"/>
  <c r="AJ139" i="14"/>
  <c r="AJ140" i="14" s="1"/>
  <c r="AB139" i="14"/>
  <c r="AB140" i="14" s="1"/>
  <c r="T139" i="14"/>
  <c r="T140" i="14" s="1"/>
  <c r="L139" i="14"/>
  <c r="L140" i="14" s="1"/>
  <c r="D139" i="14"/>
  <c r="D140" i="14" s="1"/>
  <c r="AI132" i="14"/>
  <c r="AA132" i="14"/>
  <c r="S132" i="14"/>
  <c r="K132" i="14"/>
  <c r="AJ132" i="14"/>
  <c r="AB132" i="14"/>
  <c r="T132" i="14"/>
  <c r="L132" i="14"/>
  <c r="D132" i="14"/>
  <c r="AC132" i="14"/>
  <c r="U132" i="14"/>
  <c r="M132" i="14"/>
  <c r="E132" i="14"/>
  <c r="D153" i="28"/>
  <c r="D151" i="28"/>
  <c r="D152" i="28"/>
  <c r="D154" i="28"/>
  <c r="C154" i="28" s="1"/>
  <c r="Q132" i="14"/>
  <c r="I132" i="14"/>
  <c r="C9" i="23"/>
  <c r="AI140" i="14"/>
  <c r="G132" i="14"/>
  <c r="X132" i="14"/>
  <c r="P132" i="14"/>
  <c r="AH132" i="14"/>
  <c r="J132" i="14"/>
  <c r="O132" i="14"/>
  <c r="AF132" i="14"/>
  <c r="Z132" i="14"/>
  <c r="R132" i="14"/>
  <c r="C144" i="14" l="1"/>
  <c r="Z9" i="18"/>
  <c r="J9" i="18"/>
  <c r="AB9" i="18"/>
  <c r="AG144" i="14"/>
  <c r="AG146" i="14" s="1"/>
  <c r="R144" i="14"/>
  <c r="R146" i="14" s="1"/>
  <c r="L9" i="18"/>
  <c r="D144" i="14"/>
  <c r="D146" i="14" s="1"/>
  <c r="I144" i="14"/>
  <c r="I146" i="14" s="1"/>
  <c r="Y144" i="14"/>
  <c r="Y146" i="14" s="1"/>
  <c r="AB144" i="14"/>
  <c r="AB146" i="14" s="1"/>
  <c r="L144" i="14"/>
  <c r="L146" i="14" s="1"/>
  <c r="T144" i="14"/>
  <c r="T146" i="14" s="1"/>
  <c r="Q144" i="14"/>
  <c r="Q146" i="14" s="1"/>
  <c r="AA9" i="18"/>
  <c r="Z144" i="14"/>
  <c r="Z146" i="14" s="1"/>
  <c r="AJ144" i="14"/>
  <c r="AJ146" i="14" s="1"/>
  <c r="J144" i="14"/>
  <c r="J146" i="14" s="1"/>
  <c r="AH144" i="14"/>
  <c r="AH146" i="14" s="1"/>
  <c r="C151" i="28"/>
  <c r="C153" i="28"/>
  <c r="C152" i="28"/>
  <c r="C146" i="14"/>
  <c r="AD144" i="14"/>
  <c r="AD146" i="14" s="1"/>
  <c r="AI144" i="14"/>
  <c r="AI146" i="14" s="1"/>
  <c r="O144" i="14"/>
  <c r="O146" i="14" s="1"/>
  <c r="M144" i="14"/>
  <c r="M146" i="14" s="1"/>
  <c r="W144" i="14"/>
  <c r="W146" i="14" s="1"/>
  <c r="U144" i="14"/>
  <c r="U146" i="14" s="1"/>
  <c r="X144" i="14"/>
  <c r="X146" i="14" s="1"/>
  <c r="V144" i="14"/>
  <c r="V146" i="14" s="1"/>
  <c r="AA144" i="14"/>
  <c r="AA146" i="14" s="1"/>
  <c r="AE144" i="14"/>
  <c r="AE146" i="14" s="1"/>
  <c r="AC144" i="14"/>
  <c r="AC146" i="14" s="1"/>
  <c r="G144" i="14"/>
  <c r="G146" i="14" s="1"/>
  <c r="E144" i="14"/>
  <c r="E146" i="14" s="1"/>
  <c r="AF144" i="14"/>
  <c r="AF146" i="14" s="1"/>
  <c r="H144" i="14"/>
  <c r="H146" i="14" s="1"/>
  <c r="F144" i="14"/>
  <c r="F146" i="14" s="1"/>
  <c r="K144" i="14"/>
  <c r="K146" i="14" s="1"/>
  <c r="P144" i="14"/>
  <c r="P146" i="14" s="1"/>
  <c r="N144" i="14"/>
  <c r="N146" i="14" s="1"/>
  <c r="S144" i="14"/>
  <c r="S146" i="14" s="1"/>
  <c r="D167" i="28" l="1"/>
  <c r="F191" i="28" s="1"/>
  <c r="F6" i="15" s="1"/>
  <c r="C166" i="28"/>
  <c r="D163" i="28"/>
  <c r="G187" i="28" s="1"/>
  <c r="G6" i="17" s="1"/>
  <c r="D161" i="28"/>
  <c r="J185" i="28" s="1"/>
  <c r="P191" i="28"/>
  <c r="P6" i="15" s="1"/>
  <c r="D159" i="28"/>
  <c r="D160" i="28"/>
  <c r="E163" i="28"/>
  <c r="C163" i="28"/>
  <c r="B175" i="28" s="1"/>
  <c r="C167" i="28"/>
  <c r="E167" i="28"/>
  <c r="E166" i="28"/>
  <c r="C160" i="28"/>
  <c r="C161" i="28"/>
  <c r="C159" i="28"/>
  <c r="C162" i="28"/>
  <c r="E160" i="28"/>
  <c r="E162" i="28"/>
  <c r="E159" i="28"/>
  <c r="E161" i="28"/>
  <c r="D162" i="28"/>
  <c r="D166" i="28"/>
  <c r="C186" i="14"/>
  <c r="T187" i="28" l="1"/>
  <c r="T6" i="17" s="1"/>
  <c r="X187" i="28"/>
  <c r="X6" i="17" s="1"/>
  <c r="D187" i="28"/>
  <c r="D6" i="17" s="1"/>
  <c r="AF187" i="28"/>
  <c r="AF6" i="17" s="1"/>
  <c r="E187" i="28"/>
  <c r="E6" i="17" s="1"/>
  <c r="S187" i="28"/>
  <c r="S6" i="17" s="1"/>
  <c r="W185" i="28"/>
  <c r="AG187" i="28"/>
  <c r="AG6" i="17" s="1"/>
  <c r="W187" i="28"/>
  <c r="W6" i="17" s="1"/>
  <c r="AF185" i="28"/>
  <c r="O187" i="28"/>
  <c r="O6" i="17" s="1"/>
  <c r="F187" i="28"/>
  <c r="F6" i="17" s="1"/>
  <c r="R187" i="28"/>
  <c r="R6" i="17" s="1"/>
  <c r="K185" i="28"/>
  <c r="AD187" i="28"/>
  <c r="AD6" i="17" s="1"/>
  <c r="P187" i="28"/>
  <c r="P6" i="17" s="1"/>
  <c r="K187" i="28"/>
  <c r="K6" i="17" s="1"/>
  <c r="C187" i="28"/>
  <c r="C6" i="17" s="1"/>
  <c r="AB187" i="28"/>
  <c r="AB6" i="17" s="1"/>
  <c r="H187" i="28"/>
  <c r="H6" i="17" s="1"/>
  <c r="AG185" i="28"/>
  <c r="AC187" i="28"/>
  <c r="AC6" i="17" s="1"/>
  <c r="AA187" i="28"/>
  <c r="AA6" i="17" s="1"/>
  <c r="E185" i="28"/>
  <c r="D191" i="28"/>
  <c r="D6" i="15" s="1"/>
  <c r="Y185" i="28"/>
  <c r="Q185" i="28"/>
  <c r="U185" i="28"/>
  <c r="M187" i="28"/>
  <c r="M6" i="17" s="1"/>
  <c r="B187" i="28"/>
  <c r="B6" i="17" s="1"/>
  <c r="Y187" i="28"/>
  <c r="Y6" i="17" s="1"/>
  <c r="AD185" i="28"/>
  <c r="I187" i="28"/>
  <c r="I6" i="17" s="1"/>
  <c r="F185" i="28"/>
  <c r="M185" i="28"/>
  <c r="T185" i="28"/>
  <c r="AE185" i="28"/>
  <c r="L185" i="28"/>
  <c r="AG191" i="28"/>
  <c r="AG6" i="15" s="1"/>
  <c r="AC185" i="28"/>
  <c r="P185" i="28"/>
  <c r="AA185" i="28"/>
  <c r="I185" i="28"/>
  <c r="S191" i="28"/>
  <c r="S6" i="15" s="1"/>
  <c r="X185" i="28"/>
  <c r="O185" i="28"/>
  <c r="S185" i="28"/>
  <c r="B185" i="28"/>
  <c r="Z191" i="28"/>
  <c r="Z6" i="15" s="1"/>
  <c r="D185" i="28"/>
  <c r="V185" i="28"/>
  <c r="Z185" i="28"/>
  <c r="G191" i="28"/>
  <c r="G6" i="15" s="1"/>
  <c r="C185" i="28"/>
  <c r="N185" i="28"/>
  <c r="R185" i="28"/>
  <c r="Y191" i="28"/>
  <c r="Y6" i="15" s="1"/>
  <c r="H191" i="28"/>
  <c r="H6" i="15" s="1"/>
  <c r="L191" i="28"/>
  <c r="L6" i="15" s="1"/>
  <c r="AC191" i="28"/>
  <c r="AC6" i="15" s="1"/>
  <c r="Q191" i="28"/>
  <c r="Q6" i="15" s="1"/>
  <c r="C191" i="28"/>
  <c r="C6" i="15" s="1"/>
  <c r="AA191" i="28"/>
  <c r="AA6" i="15" s="1"/>
  <c r="U191" i="28"/>
  <c r="U6" i="15" s="1"/>
  <c r="U187" i="28"/>
  <c r="U6" i="17" s="1"/>
  <c r="L187" i="28"/>
  <c r="L6" i="17" s="1"/>
  <c r="Z187" i="28"/>
  <c r="Z6" i="17" s="1"/>
  <c r="Q187" i="28"/>
  <c r="Q6" i="17" s="1"/>
  <c r="I191" i="28"/>
  <c r="I6" i="15" s="1"/>
  <c r="AB191" i="28"/>
  <c r="AB6" i="15" s="1"/>
  <c r="B191" i="28"/>
  <c r="B6" i="15" s="1"/>
  <c r="M191" i="28"/>
  <c r="M6" i="15" s="1"/>
  <c r="AD191" i="28"/>
  <c r="AD6" i="15" s="1"/>
  <c r="E191" i="28"/>
  <c r="E6" i="15" s="1"/>
  <c r="J187" i="28"/>
  <c r="J6" i="17" s="1"/>
  <c r="T191" i="28"/>
  <c r="T6" i="15" s="1"/>
  <c r="J191" i="28"/>
  <c r="J6" i="15" s="1"/>
  <c r="AE191" i="28"/>
  <c r="AE6" i="15" s="1"/>
  <c r="V191" i="28"/>
  <c r="V6" i="15" s="1"/>
  <c r="K191" i="28"/>
  <c r="K6" i="15" s="1"/>
  <c r="AF191" i="28"/>
  <c r="AF6" i="15" s="1"/>
  <c r="W191" i="28"/>
  <c r="W6" i="15" s="1"/>
  <c r="N191" i="28"/>
  <c r="N6" i="15" s="1"/>
  <c r="AE187" i="28"/>
  <c r="AE6" i="17" s="1"/>
  <c r="V187" i="28"/>
  <c r="V6" i="17" s="1"/>
  <c r="N187" i="28"/>
  <c r="N6" i="17" s="1"/>
  <c r="R191" i="28"/>
  <c r="R6" i="15" s="1"/>
  <c r="X191" i="28"/>
  <c r="X6" i="15" s="1"/>
  <c r="O191" i="28"/>
  <c r="O6" i="15" s="1"/>
  <c r="H185" i="28"/>
  <c r="G185" i="28"/>
  <c r="AB185" i="28"/>
  <c r="B186" i="28"/>
  <c r="J186" i="28"/>
  <c r="E186" i="28"/>
  <c r="M186" i="28"/>
  <c r="F186" i="28"/>
  <c r="P186" i="28"/>
  <c r="X186" i="28"/>
  <c r="AF186" i="28"/>
  <c r="G186" i="28"/>
  <c r="Q186" i="28"/>
  <c r="Y186" i="28"/>
  <c r="AG186" i="28"/>
  <c r="V186" i="28"/>
  <c r="W186" i="28"/>
  <c r="H186" i="28"/>
  <c r="R186" i="28"/>
  <c r="Z186" i="28"/>
  <c r="U186" i="28"/>
  <c r="D186" i="28"/>
  <c r="I186" i="28"/>
  <c r="S186" i="28"/>
  <c r="AA186" i="28"/>
  <c r="L186" i="28"/>
  <c r="C186" i="28"/>
  <c r="K186" i="28"/>
  <c r="T186" i="28"/>
  <c r="AB186" i="28"/>
  <c r="AC186" i="28"/>
  <c r="O186" i="28"/>
  <c r="N186" i="28"/>
  <c r="AD186" i="28"/>
  <c r="AE186" i="28"/>
  <c r="B183" i="28"/>
  <c r="B6" i="22" s="1"/>
  <c r="G183" i="28"/>
  <c r="O183" i="28"/>
  <c r="W183" i="28"/>
  <c r="AE183" i="28"/>
  <c r="H183" i="28"/>
  <c r="P183" i="28"/>
  <c r="X183" i="28"/>
  <c r="AF183" i="28"/>
  <c r="I183" i="28"/>
  <c r="Q183" i="28"/>
  <c r="Y183" i="28"/>
  <c r="AG183" i="28"/>
  <c r="J183" i="28"/>
  <c r="R183" i="28"/>
  <c r="Z183" i="28"/>
  <c r="L183" i="28"/>
  <c r="T183" i="28"/>
  <c r="AB183" i="28"/>
  <c r="AB6" i="22" s="1"/>
  <c r="M183" i="28"/>
  <c r="M6" i="22" s="1"/>
  <c r="D183" i="28"/>
  <c r="AD183" i="28"/>
  <c r="N183" i="28"/>
  <c r="AA183" i="28"/>
  <c r="S183" i="28"/>
  <c r="E183" i="28"/>
  <c r="K183" i="28"/>
  <c r="U183" i="28"/>
  <c r="V183" i="28"/>
  <c r="C183" i="28"/>
  <c r="F183" i="28"/>
  <c r="AC183" i="28"/>
  <c r="J197" i="28"/>
  <c r="R197" i="28"/>
  <c r="Z197" i="28"/>
  <c r="K197" i="28"/>
  <c r="S197" i="28"/>
  <c r="AA197" i="28"/>
  <c r="D197" i="28"/>
  <c r="L197" i="28"/>
  <c r="T197" i="28"/>
  <c r="AB197" i="28"/>
  <c r="E197" i="28"/>
  <c r="M197" i="28"/>
  <c r="U197" i="28"/>
  <c r="AC197" i="28"/>
  <c r="F197" i="28"/>
  <c r="N197" i="28"/>
  <c r="V197" i="28"/>
  <c r="AD197" i="28"/>
  <c r="B197" i="28"/>
  <c r="H197" i="28"/>
  <c r="P197" i="28"/>
  <c r="X197" i="28"/>
  <c r="AF197" i="28"/>
  <c r="O197" i="28"/>
  <c r="Q197" i="28"/>
  <c r="I197" i="28"/>
  <c r="W197" i="28"/>
  <c r="C197" i="28"/>
  <c r="AG197" i="28"/>
  <c r="Y197" i="28"/>
  <c r="AE197" i="28"/>
  <c r="G197" i="28"/>
  <c r="H202" i="28"/>
  <c r="P202" i="28"/>
  <c r="X202" i="28"/>
  <c r="AF202" i="28"/>
  <c r="I202" i="28"/>
  <c r="Q202" i="28"/>
  <c r="Y202" i="28"/>
  <c r="AG202" i="28"/>
  <c r="C202" i="28"/>
  <c r="J202" i="28"/>
  <c r="R202" i="28"/>
  <c r="Z202" i="28"/>
  <c r="D202" i="28"/>
  <c r="K202" i="28"/>
  <c r="S202" i="28"/>
  <c r="AA202" i="28"/>
  <c r="E202" i="28"/>
  <c r="M202" i="28"/>
  <c r="U202" i="28"/>
  <c r="AC202" i="28"/>
  <c r="W202" i="28"/>
  <c r="F202" i="28"/>
  <c r="AB202" i="28"/>
  <c r="G202" i="28"/>
  <c r="AD202" i="28"/>
  <c r="O202" i="28"/>
  <c r="V202" i="28"/>
  <c r="L202" i="28"/>
  <c r="AE202" i="28"/>
  <c r="B202" i="28"/>
  <c r="N202" i="28"/>
  <c r="T202" i="28"/>
  <c r="B184" i="28"/>
  <c r="H184" i="28"/>
  <c r="P184" i="28"/>
  <c r="X184" i="28"/>
  <c r="AF184" i="28"/>
  <c r="AF6" i="19" s="1"/>
  <c r="I184" i="28"/>
  <c r="Q184" i="28"/>
  <c r="Q6" i="19" s="1"/>
  <c r="Y184" i="28"/>
  <c r="AG184" i="28"/>
  <c r="AG6" i="19" s="1"/>
  <c r="J184" i="28"/>
  <c r="J6" i="19" s="1"/>
  <c r="R184" i="28"/>
  <c r="Z184" i="28"/>
  <c r="K184" i="28"/>
  <c r="S184" i="28"/>
  <c r="AA184" i="28"/>
  <c r="E184" i="28"/>
  <c r="M184" i="28"/>
  <c r="U184" i="28"/>
  <c r="AC184" i="28"/>
  <c r="W184" i="28"/>
  <c r="F184" i="28"/>
  <c r="F6" i="19" s="1"/>
  <c r="AB184" i="28"/>
  <c r="C184" i="28"/>
  <c r="V184" i="28"/>
  <c r="G184" i="28"/>
  <c r="AD184" i="28"/>
  <c r="D184" i="28"/>
  <c r="L184" i="28"/>
  <c r="AE184" i="28"/>
  <c r="O184" i="28"/>
  <c r="N184" i="28"/>
  <c r="T184" i="28"/>
  <c r="T6" i="19" s="1"/>
  <c r="H195" i="28"/>
  <c r="P195" i="28"/>
  <c r="X195" i="28"/>
  <c r="AF195" i="28"/>
  <c r="I195" i="28"/>
  <c r="Q195" i="28"/>
  <c r="Y195" i="28"/>
  <c r="AG195" i="28"/>
  <c r="J195" i="28"/>
  <c r="R195" i="28"/>
  <c r="Z195" i="28"/>
  <c r="K195" i="28"/>
  <c r="S195" i="28"/>
  <c r="AA195" i="28"/>
  <c r="L195" i="28"/>
  <c r="T195" i="28"/>
  <c r="AB195" i="28"/>
  <c r="C195" i="28"/>
  <c r="F195" i="28"/>
  <c r="N195" i="28"/>
  <c r="V195" i="28"/>
  <c r="AD195" i="28"/>
  <c r="B195" i="28"/>
  <c r="M195" i="28"/>
  <c r="D195" i="28"/>
  <c r="O195" i="28"/>
  <c r="U195" i="28"/>
  <c r="W195" i="28"/>
  <c r="AC195" i="28"/>
  <c r="AE195" i="28"/>
  <c r="G195" i="28"/>
  <c r="E195" i="28"/>
  <c r="I203" i="28"/>
  <c r="Q203" i="28"/>
  <c r="Y203" i="28"/>
  <c r="AG203" i="28"/>
  <c r="B203" i="28"/>
  <c r="J203" i="28"/>
  <c r="R203" i="28"/>
  <c r="Z203" i="28"/>
  <c r="K203" i="28"/>
  <c r="S203" i="28"/>
  <c r="AA203" i="28"/>
  <c r="L203" i="28"/>
  <c r="T203" i="28"/>
  <c r="AB203" i="28"/>
  <c r="C203" i="28"/>
  <c r="F203" i="28"/>
  <c r="N203" i="28"/>
  <c r="V203" i="28"/>
  <c r="AD203" i="28"/>
  <c r="O203" i="28"/>
  <c r="D203" i="28"/>
  <c r="P203" i="28"/>
  <c r="U203" i="28"/>
  <c r="W203" i="28"/>
  <c r="AC203" i="28"/>
  <c r="E203" i="28"/>
  <c r="X203" i="28"/>
  <c r="G203" i="28"/>
  <c r="AF203" i="28"/>
  <c r="H203" i="28"/>
  <c r="AE203" i="28"/>
  <c r="M203" i="28"/>
  <c r="I196" i="28"/>
  <c r="Q196" i="28"/>
  <c r="Y196" i="28"/>
  <c r="AG196" i="28"/>
  <c r="J196" i="28"/>
  <c r="R196" i="28"/>
  <c r="Z196" i="28"/>
  <c r="K196" i="28"/>
  <c r="S196" i="28"/>
  <c r="AA196" i="28"/>
  <c r="L196" i="28"/>
  <c r="T196" i="28"/>
  <c r="AB196" i="28"/>
  <c r="B196" i="28"/>
  <c r="E196" i="28"/>
  <c r="M196" i="28"/>
  <c r="U196" i="28"/>
  <c r="AC196" i="28"/>
  <c r="G196" i="28"/>
  <c r="O196" i="28"/>
  <c r="W196" i="28"/>
  <c r="AE196" i="28"/>
  <c r="C196" i="28"/>
  <c r="N196" i="28"/>
  <c r="P196" i="28"/>
  <c r="D196" i="28"/>
  <c r="V196" i="28"/>
  <c r="X196" i="28"/>
  <c r="AF196" i="28"/>
  <c r="AD196" i="28"/>
  <c r="F196" i="28"/>
  <c r="H196" i="28"/>
  <c r="L190" i="28"/>
  <c r="T190" i="28"/>
  <c r="AB190" i="28"/>
  <c r="E190" i="28"/>
  <c r="M190" i="28"/>
  <c r="U190" i="28"/>
  <c r="AC190" i="28"/>
  <c r="X190" i="28"/>
  <c r="AG190" i="28"/>
  <c r="R190" i="28"/>
  <c r="F190" i="28"/>
  <c r="N190" i="28"/>
  <c r="V190" i="28"/>
  <c r="AD190" i="28"/>
  <c r="P190" i="28"/>
  <c r="Y190" i="28"/>
  <c r="Z190" i="28"/>
  <c r="S190" i="28"/>
  <c r="G190" i="28"/>
  <c r="O190" i="28"/>
  <c r="W190" i="28"/>
  <c r="AE190" i="28"/>
  <c r="B190" i="28"/>
  <c r="I190" i="28"/>
  <c r="H190" i="28"/>
  <c r="AF190" i="28"/>
  <c r="Q190" i="28"/>
  <c r="C190" i="28"/>
  <c r="J190" i="28"/>
  <c r="D190" i="28"/>
  <c r="K190" i="28"/>
  <c r="AA190" i="28"/>
  <c r="K198" i="28"/>
  <c r="S198" i="28"/>
  <c r="L198" i="28"/>
  <c r="T198" i="28"/>
  <c r="AB198" i="28"/>
  <c r="E198" i="28"/>
  <c r="M198" i="28"/>
  <c r="U198" i="28"/>
  <c r="AC198" i="28"/>
  <c r="C198" i="28"/>
  <c r="F198" i="28"/>
  <c r="N198" i="28"/>
  <c r="V198" i="28"/>
  <c r="AD198" i="28"/>
  <c r="D198" i="28"/>
  <c r="G198" i="28"/>
  <c r="O198" i="28"/>
  <c r="W198" i="28"/>
  <c r="AE198" i="28"/>
  <c r="I198" i="28"/>
  <c r="Q198" i="28"/>
  <c r="Y198" i="28"/>
  <c r="AG198" i="28"/>
  <c r="P198" i="28"/>
  <c r="R198" i="28"/>
  <c r="X198" i="28"/>
  <c r="J198" i="28"/>
  <c r="Z198" i="28"/>
  <c r="AA198" i="28"/>
  <c r="B198" i="28"/>
  <c r="AF198" i="28"/>
  <c r="H198" i="28"/>
  <c r="E199" i="28"/>
  <c r="M199" i="28"/>
  <c r="U199" i="28"/>
  <c r="AC199" i="28"/>
  <c r="F199" i="28"/>
  <c r="N199" i="28"/>
  <c r="V199" i="28"/>
  <c r="AD199" i="28"/>
  <c r="B199" i="28"/>
  <c r="G199" i="28"/>
  <c r="O199" i="28"/>
  <c r="W199" i="28"/>
  <c r="AE199" i="28"/>
  <c r="H199" i="28"/>
  <c r="P199" i="28"/>
  <c r="X199" i="28"/>
  <c r="AF199" i="28"/>
  <c r="C199" i="28"/>
  <c r="J199" i="28"/>
  <c r="R199" i="28"/>
  <c r="Z199" i="28"/>
  <c r="I199" i="28"/>
  <c r="AB199" i="28"/>
  <c r="K199" i="28"/>
  <c r="AG199" i="28"/>
  <c r="AA199" i="28"/>
  <c r="L199" i="28"/>
  <c r="Q199" i="28"/>
  <c r="D199" i="28"/>
  <c r="T199" i="28"/>
  <c r="S199" i="28"/>
  <c r="Y199" i="28"/>
  <c r="B174" i="28"/>
  <c r="H174" i="28"/>
  <c r="L174" i="28"/>
  <c r="P174" i="28"/>
  <c r="T174" i="28"/>
  <c r="X174" i="28"/>
  <c r="AB174" i="28"/>
  <c r="AF174" i="28"/>
  <c r="E174" i="28"/>
  <c r="I174" i="28"/>
  <c r="M174" i="28"/>
  <c r="Q174" i="28"/>
  <c r="U174" i="28"/>
  <c r="Y174" i="28"/>
  <c r="AC174" i="28"/>
  <c r="AG174" i="28"/>
  <c r="C174" i="28"/>
  <c r="F174" i="28"/>
  <c r="J174" i="28"/>
  <c r="N174" i="28"/>
  <c r="R174" i="28"/>
  <c r="V174" i="28"/>
  <c r="Z174" i="28"/>
  <c r="AD174" i="28"/>
  <c r="D174" i="28"/>
  <c r="G174" i="28"/>
  <c r="K174" i="28"/>
  <c r="O174" i="28"/>
  <c r="S174" i="28"/>
  <c r="W174" i="28"/>
  <c r="AA174" i="28"/>
  <c r="AE174" i="28"/>
  <c r="B3" i="17"/>
  <c r="E175" i="28"/>
  <c r="E3" i="17" s="1"/>
  <c r="I175" i="28"/>
  <c r="I3" i="17" s="1"/>
  <c r="M175" i="28"/>
  <c r="M3" i="17" s="1"/>
  <c r="Q175" i="28"/>
  <c r="Q3" i="17" s="1"/>
  <c r="U175" i="28"/>
  <c r="U3" i="17" s="1"/>
  <c r="Y175" i="28"/>
  <c r="Y3" i="17" s="1"/>
  <c r="AC175" i="28"/>
  <c r="AC3" i="17" s="1"/>
  <c r="AG175" i="28"/>
  <c r="AG3" i="17" s="1"/>
  <c r="F175" i="28"/>
  <c r="F3" i="17" s="1"/>
  <c r="J175" i="28"/>
  <c r="J3" i="17" s="1"/>
  <c r="N175" i="28"/>
  <c r="N3" i="17" s="1"/>
  <c r="R175" i="28"/>
  <c r="R3" i="17" s="1"/>
  <c r="V175" i="28"/>
  <c r="V3" i="17" s="1"/>
  <c r="Z175" i="28"/>
  <c r="Z3" i="17" s="1"/>
  <c r="AD175" i="28"/>
  <c r="AD3" i="17" s="1"/>
  <c r="C175" i="28"/>
  <c r="C3" i="17" s="1"/>
  <c r="D175" i="28"/>
  <c r="D3" i="17" s="1"/>
  <c r="G175" i="28"/>
  <c r="G3" i="17" s="1"/>
  <c r="K175" i="28"/>
  <c r="K3" i="17" s="1"/>
  <c r="O175" i="28"/>
  <c r="O3" i="17" s="1"/>
  <c r="S175" i="28"/>
  <c r="S3" i="17" s="1"/>
  <c r="W175" i="28"/>
  <c r="W3" i="17" s="1"/>
  <c r="AA175" i="28"/>
  <c r="AA3" i="17" s="1"/>
  <c r="AE175" i="28"/>
  <c r="AE3" i="17" s="1"/>
  <c r="H175" i="28"/>
  <c r="H3" i="17" s="1"/>
  <c r="L175" i="28"/>
  <c r="L3" i="17" s="1"/>
  <c r="P175" i="28"/>
  <c r="P3" i="17" s="1"/>
  <c r="T175" i="28"/>
  <c r="T3" i="17" s="1"/>
  <c r="X175" i="28"/>
  <c r="X3" i="17" s="1"/>
  <c r="AB175" i="28"/>
  <c r="AB3" i="17" s="1"/>
  <c r="AF175" i="28"/>
  <c r="AF3" i="17" s="1"/>
  <c r="B173" i="28"/>
  <c r="G173" i="28"/>
  <c r="K173" i="28"/>
  <c r="O173" i="28"/>
  <c r="S173" i="28"/>
  <c r="W173" i="28"/>
  <c r="AA173" i="28"/>
  <c r="AE173" i="28"/>
  <c r="H173" i="28"/>
  <c r="L173" i="28"/>
  <c r="P173" i="28"/>
  <c r="T173" i="28"/>
  <c r="X173" i="28"/>
  <c r="AB173" i="28"/>
  <c r="AF173" i="28"/>
  <c r="E173" i="28"/>
  <c r="I173" i="28"/>
  <c r="M173" i="28"/>
  <c r="Q173" i="28"/>
  <c r="U173" i="28"/>
  <c r="Y173" i="28"/>
  <c r="AC173" i="28"/>
  <c r="AG173" i="28"/>
  <c r="F173" i="28"/>
  <c r="J173" i="28"/>
  <c r="N173" i="28"/>
  <c r="R173" i="28"/>
  <c r="V173" i="28"/>
  <c r="Z173" i="28"/>
  <c r="AD173" i="28"/>
  <c r="C173" i="28"/>
  <c r="D173" i="28"/>
  <c r="B171" i="28"/>
  <c r="E171" i="28"/>
  <c r="I171" i="28"/>
  <c r="M171" i="28"/>
  <c r="Q171" i="28"/>
  <c r="U171" i="28"/>
  <c r="Y171" i="28"/>
  <c r="AC171" i="28"/>
  <c r="AG171" i="28"/>
  <c r="D171" i="28"/>
  <c r="F171" i="28"/>
  <c r="J171" i="28"/>
  <c r="N171" i="28"/>
  <c r="R171" i="28"/>
  <c r="V171" i="28"/>
  <c r="Z171" i="28"/>
  <c r="AD171" i="28"/>
  <c r="G171" i="28"/>
  <c r="K171" i="28"/>
  <c r="K3" i="22" s="1"/>
  <c r="O171" i="28"/>
  <c r="S171" i="28"/>
  <c r="W171" i="28"/>
  <c r="AA171" i="28"/>
  <c r="AE171" i="28"/>
  <c r="H171" i="28"/>
  <c r="L171" i="28"/>
  <c r="P171" i="28"/>
  <c r="T171" i="28"/>
  <c r="X171" i="28"/>
  <c r="AB171" i="28"/>
  <c r="AF171" i="28"/>
  <c r="C171" i="28"/>
  <c r="B178" i="28"/>
  <c r="H178" i="28"/>
  <c r="L178" i="28"/>
  <c r="P178" i="28"/>
  <c r="T178" i="28"/>
  <c r="X178" i="28"/>
  <c r="AB178" i="28"/>
  <c r="D178" i="28"/>
  <c r="E178" i="28"/>
  <c r="I178" i="28"/>
  <c r="M178" i="28"/>
  <c r="Q178" i="28"/>
  <c r="U178" i="28"/>
  <c r="Y178" i="28"/>
  <c r="AC178" i="28"/>
  <c r="AG178" i="28"/>
  <c r="AD178" i="28"/>
  <c r="F178" i="28"/>
  <c r="J178" i="28"/>
  <c r="N178" i="28"/>
  <c r="R178" i="28"/>
  <c r="V178" i="28"/>
  <c r="Z178" i="28"/>
  <c r="G178" i="28"/>
  <c r="K178" i="28"/>
  <c r="O178" i="28"/>
  <c r="S178" i="28"/>
  <c r="W178" i="28"/>
  <c r="AA178" i="28"/>
  <c r="AE178" i="28"/>
  <c r="C178" i="28"/>
  <c r="AF178" i="28"/>
  <c r="B172" i="28"/>
  <c r="F172" i="28"/>
  <c r="J172" i="28"/>
  <c r="N172" i="28"/>
  <c r="R172" i="28"/>
  <c r="V172" i="28"/>
  <c r="Z172" i="28"/>
  <c r="AD172" i="28"/>
  <c r="G172" i="28"/>
  <c r="K172" i="28"/>
  <c r="O172" i="28"/>
  <c r="S172" i="28"/>
  <c r="W172" i="28"/>
  <c r="AA172" i="28"/>
  <c r="AE172" i="28"/>
  <c r="C172" i="28"/>
  <c r="D172" i="28"/>
  <c r="H172" i="28"/>
  <c r="L172" i="28"/>
  <c r="P172" i="28"/>
  <c r="T172" i="28"/>
  <c r="X172" i="28"/>
  <c r="AB172" i="28"/>
  <c r="AF172" i="28"/>
  <c r="E172" i="28"/>
  <c r="I172" i="28"/>
  <c r="M172" i="28"/>
  <c r="Q172" i="28"/>
  <c r="U172" i="28"/>
  <c r="Y172" i="28"/>
  <c r="AC172" i="28"/>
  <c r="AG172" i="28"/>
  <c r="B179" i="28"/>
  <c r="B3" i="15" s="1"/>
  <c r="E179" i="28"/>
  <c r="E3" i="15" s="1"/>
  <c r="M179" i="28"/>
  <c r="M3" i="15" s="1"/>
  <c r="U179" i="28"/>
  <c r="U3" i="15" s="1"/>
  <c r="AC179" i="28"/>
  <c r="AC3" i="15" s="1"/>
  <c r="F179" i="28"/>
  <c r="F3" i="15" s="1"/>
  <c r="J179" i="28"/>
  <c r="J3" i="15" s="1"/>
  <c r="N179" i="28"/>
  <c r="N3" i="15" s="1"/>
  <c r="R179" i="28"/>
  <c r="R3" i="15" s="1"/>
  <c r="V179" i="28"/>
  <c r="V3" i="15" s="1"/>
  <c r="Z179" i="28"/>
  <c r="Z3" i="15" s="1"/>
  <c r="AD179" i="28"/>
  <c r="AD3" i="15" s="1"/>
  <c r="C179" i="28"/>
  <c r="C3" i="15" s="1"/>
  <c r="G179" i="28"/>
  <c r="G3" i="15" s="1"/>
  <c r="O179" i="28"/>
  <c r="O3" i="15" s="1"/>
  <c r="W179" i="28"/>
  <c r="W3" i="15" s="1"/>
  <c r="AE179" i="28"/>
  <c r="AE3" i="15" s="1"/>
  <c r="D179" i="28"/>
  <c r="D3" i="15" s="1"/>
  <c r="K179" i="28"/>
  <c r="K3" i="15" s="1"/>
  <c r="S179" i="28"/>
  <c r="S3" i="15" s="1"/>
  <c r="AA179" i="28"/>
  <c r="AA3" i="15" s="1"/>
  <c r="H179" i="28"/>
  <c r="H3" i="15" s="1"/>
  <c r="L179" i="28"/>
  <c r="L3" i="15" s="1"/>
  <c r="P179" i="28"/>
  <c r="P3" i="15" s="1"/>
  <c r="T179" i="28"/>
  <c r="T3" i="15" s="1"/>
  <c r="X179" i="28"/>
  <c r="X3" i="15" s="1"/>
  <c r="AB179" i="28"/>
  <c r="AB3" i="15" s="1"/>
  <c r="AF179" i="28"/>
  <c r="AF3" i="15" s="1"/>
  <c r="I179" i="28"/>
  <c r="I3" i="15" s="1"/>
  <c r="Q179" i="28"/>
  <c r="Q3" i="15" s="1"/>
  <c r="Y179" i="28"/>
  <c r="Y3" i="15" s="1"/>
  <c r="AG179" i="28"/>
  <c r="AG3" i="15" s="1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W194" i="14"/>
  <c r="X194" i="14"/>
  <c r="Y194" i="14"/>
  <c r="Z194" i="14"/>
  <c r="AA194" i="14"/>
  <c r="AB194" i="14"/>
  <c r="AC194" i="14"/>
  <c r="AD194" i="14"/>
  <c r="AE194" i="14"/>
  <c r="AF194" i="14"/>
  <c r="AG194" i="14"/>
  <c r="AH194" i="14"/>
  <c r="AI194" i="14"/>
  <c r="AJ194" i="14"/>
  <c r="C194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AG190" i="14"/>
  <c r="AH190" i="14"/>
  <c r="AI190" i="14"/>
  <c r="AJ190" i="14"/>
  <c r="C190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W186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X182" i="14"/>
  <c r="Y182" i="14"/>
  <c r="Z182" i="14"/>
  <c r="AA182" i="14"/>
  <c r="AB182" i="14"/>
  <c r="AC182" i="14"/>
  <c r="AD182" i="14"/>
  <c r="AE182" i="14"/>
  <c r="AF182" i="14"/>
  <c r="AG182" i="14"/>
  <c r="AH182" i="14"/>
  <c r="AI182" i="14"/>
  <c r="AJ182" i="14"/>
  <c r="C182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AG178" i="14"/>
  <c r="AH178" i="14"/>
  <c r="AI178" i="14"/>
  <c r="AJ178" i="14"/>
  <c r="C178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AG174" i="14"/>
  <c r="AH174" i="14"/>
  <c r="AI174" i="14"/>
  <c r="AJ174" i="14"/>
  <c r="C174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C170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Y6" i="19" l="1"/>
  <c r="K6" i="19"/>
  <c r="L6" i="19"/>
  <c r="C6" i="19"/>
  <c r="O6" i="19"/>
  <c r="AC6" i="19"/>
  <c r="R6" i="19"/>
  <c r="AD6" i="19"/>
  <c r="B6" i="19"/>
  <c r="W6" i="19"/>
  <c r="I6" i="19"/>
  <c r="U3" i="19"/>
  <c r="G6" i="19"/>
  <c r="M6" i="19"/>
  <c r="V6" i="19"/>
  <c r="E6" i="19"/>
  <c r="N6" i="19"/>
  <c r="S6" i="19"/>
  <c r="AE6" i="19"/>
  <c r="U6" i="19"/>
  <c r="U9" i="19" s="1"/>
  <c r="D6" i="19"/>
  <c r="P6" i="19"/>
  <c r="AC3" i="19"/>
  <c r="AC9" i="19" s="1"/>
  <c r="AB3" i="19"/>
  <c r="AA6" i="19"/>
  <c r="I3" i="19"/>
  <c r="I9" i="19" s="1"/>
  <c r="H3" i="19"/>
  <c r="AB6" i="19"/>
  <c r="Q3" i="19"/>
  <c r="P3" i="19"/>
  <c r="P9" i="19" s="1"/>
  <c r="Z6" i="19"/>
  <c r="X6" i="19"/>
  <c r="H6" i="19"/>
  <c r="AG6" i="22"/>
  <c r="J6" i="22"/>
  <c r="U6" i="22"/>
  <c r="M3" i="19"/>
  <c r="L3" i="19"/>
  <c r="L9" i="19" s="1"/>
  <c r="Y3" i="19"/>
  <c r="Y9" i="19" s="1"/>
  <c r="X3" i="19"/>
  <c r="X9" i="19" s="1"/>
  <c r="R3" i="22"/>
  <c r="U3" i="22"/>
  <c r="C6" i="22"/>
  <c r="T3" i="22"/>
  <c r="W6" i="22"/>
  <c r="F3" i="19"/>
  <c r="AE3" i="19"/>
  <c r="E3" i="19"/>
  <c r="E9" i="19" s="1"/>
  <c r="AG3" i="19"/>
  <c r="AG9" i="19" s="1"/>
  <c r="AF3" i="19"/>
  <c r="AF9" i="19" s="1"/>
  <c r="C3" i="19"/>
  <c r="C9" i="19" s="1"/>
  <c r="T3" i="19"/>
  <c r="T9" i="19" s="1"/>
  <c r="T6" i="22"/>
  <c r="X3" i="22"/>
  <c r="V3" i="22"/>
  <c r="Y3" i="22"/>
  <c r="S3" i="22"/>
  <c r="H6" i="22"/>
  <c r="D3" i="19"/>
  <c r="J3" i="19"/>
  <c r="J9" i="19" s="1"/>
  <c r="G3" i="19"/>
  <c r="G9" i="19" s="1"/>
  <c r="E6" i="22"/>
  <c r="J3" i="22"/>
  <c r="AD3" i="19"/>
  <c r="AD9" i="19" s="1"/>
  <c r="M3" i="22"/>
  <c r="M9" i="22" s="1"/>
  <c r="L3" i="22"/>
  <c r="AD6" i="22"/>
  <c r="Z6" i="22"/>
  <c r="Q9" i="19"/>
  <c r="V3" i="19"/>
  <c r="C3" i="22"/>
  <c r="E3" i="22"/>
  <c r="S3" i="19"/>
  <c r="AE3" i="22"/>
  <c r="B3" i="22"/>
  <c r="B9" i="22" s="1"/>
  <c r="O6" i="22"/>
  <c r="AA6" i="22"/>
  <c r="F9" i="19"/>
  <c r="X6" i="22"/>
  <c r="D6" i="22"/>
  <c r="O3" i="19"/>
  <c r="O9" i="19" s="1"/>
  <c r="AB3" i="22"/>
  <c r="AB9" i="22" s="1"/>
  <c r="AA3" i="22"/>
  <c r="Z3" i="22"/>
  <c r="AC3" i="22"/>
  <c r="I6" i="22"/>
  <c r="R3" i="19"/>
  <c r="R9" i="19" s="1"/>
  <c r="AF3" i="22"/>
  <c r="AD3" i="22"/>
  <c r="K3" i="19"/>
  <c r="K9" i="19" s="1"/>
  <c r="W3" i="22"/>
  <c r="W9" i="22" s="1"/>
  <c r="F6" i="22"/>
  <c r="V6" i="22"/>
  <c r="P6" i="22"/>
  <c r="AA3" i="19"/>
  <c r="G3" i="22"/>
  <c r="K6" i="22"/>
  <c r="K9" i="22" s="1"/>
  <c r="AE6" i="22"/>
  <c r="Y6" i="22"/>
  <c r="AG3" i="22"/>
  <c r="S6" i="22"/>
  <c r="Q6" i="22"/>
  <c r="AC6" i="22"/>
  <c r="L6" i="22"/>
  <c r="G6" i="22"/>
  <c r="B3" i="19"/>
  <c r="P3" i="22"/>
  <c r="O3" i="22"/>
  <c r="N3" i="22"/>
  <c r="Q3" i="22"/>
  <c r="Z3" i="19"/>
  <c r="Z9" i="19" s="1"/>
  <c r="H3" i="22"/>
  <c r="F3" i="22"/>
  <c r="I3" i="22"/>
  <c r="W3" i="19"/>
  <c r="W9" i="19" s="1"/>
  <c r="D3" i="22"/>
  <c r="N3" i="19"/>
  <c r="N6" i="22"/>
  <c r="AF6" i="22"/>
  <c r="R6" i="22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C5" i="16"/>
  <c r="C9" i="16" s="1"/>
  <c r="D5" i="16"/>
  <c r="D9" i="16" s="1"/>
  <c r="E5" i="16"/>
  <c r="E9" i="16" s="1"/>
  <c r="F5" i="16"/>
  <c r="F9" i="16" s="1"/>
  <c r="G5" i="16"/>
  <c r="G9" i="16" s="1"/>
  <c r="H5" i="16"/>
  <c r="H9" i="16" s="1"/>
  <c r="I5" i="16"/>
  <c r="I9" i="16" s="1"/>
  <c r="J5" i="16"/>
  <c r="J9" i="16" s="1"/>
  <c r="K5" i="16"/>
  <c r="K9" i="16" s="1"/>
  <c r="L5" i="16"/>
  <c r="L9" i="16" s="1"/>
  <c r="M5" i="16"/>
  <c r="M9" i="16" s="1"/>
  <c r="N5" i="16"/>
  <c r="N9" i="16" s="1"/>
  <c r="O5" i="16"/>
  <c r="O9" i="16" s="1"/>
  <c r="P5" i="16"/>
  <c r="P9" i="16" s="1"/>
  <c r="Q5" i="16"/>
  <c r="Q9" i="16" s="1"/>
  <c r="R5" i="16"/>
  <c r="R9" i="16" s="1"/>
  <c r="S5" i="16"/>
  <c r="S9" i="16" s="1"/>
  <c r="T5" i="16"/>
  <c r="T9" i="16" s="1"/>
  <c r="U5" i="16"/>
  <c r="U9" i="16" s="1"/>
  <c r="V5" i="16"/>
  <c r="V9" i="16" s="1"/>
  <c r="W5" i="16"/>
  <c r="W9" i="16" s="1"/>
  <c r="X5" i="16"/>
  <c r="X9" i="16" s="1"/>
  <c r="Y5" i="16"/>
  <c r="Y9" i="16" s="1"/>
  <c r="Z5" i="16"/>
  <c r="Z9" i="16" s="1"/>
  <c r="AA5" i="16"/>
  <c r="AA9" i="16" s="1"/>
  <c r="AB5" i="16"/>
  <c r="AB9" i="16" s="1"/>
  <c r="AC5" i="16"/>
  <c r="AC9" i="16" s="1"/>
  <c r="AD5" i="16"/>
  <c r="AD9" i="16" s="1"/>
  <c r="AE5" i="16"/>
  <c r="AE9" i="16" s="1"/>
  <c r="AF5" i="16"/>
  <c r="AF9" i="16" s="1"/>
  <c r="AG5" i="16"/>
  <c r="AG9" i="16" s="1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V9" i="19" l="1"/>
  <c r="V9" i="22"/>
  <c r="B9" i="19"/>
  <c r="D9" i="19"/>
  <c r="AD9" i="22"/>
  <c r="AE191" i="14" s="1"/>
  <c r="AE192" i="14" s="1"/>
  <c r="M9" i="19"/>
  <c r="S9" i="19"/>
  <c r="AA9" i="19"/>
  <c r="N9" i="19"/>
  <c r="AE9" i="19"/>
  <c r="AB9" i="19"/>
  <c r="U9" i="22"/>
  <c r="V191" i="14" s="1"/>
  <c r="V192" i="14" s="1"/>
  <c r="H9" i="19"/>
  <c r="T9" i="22"/>
  <c r="U191" i="14" s="1"/>
  <c r="U192" i="14" s="1"/>
  <c r="AG9" i="22"/>
  <c r="R9" i="22"/>
  <c r="S9" i="22"/>
  <c r="T191" i="14" s="1"/>
  <c r="T192" i="14" s="1"/>
  <c r="J9" i="22"/>
  <c r="K191" i="14" s="1"/>
  <c r="K192" i="14" s="1"/>
  <c r="Y9" i="22"/>
  <c r="Z191" i="14" s="1"/>
  <c r="Z192" i="14" s="1"/>
  <c r="AC9" i="22"/>
  <c r="AD191" i="14" s="1"/>
  <c r="AD192" i="14" s="1"/>
  <c r="AA9" i="22"/>
  <c r="AB191" i="14" s="1"/>
  <c r="AB192" i="14" s="1"/>
  <c r="E9" i="22"/>
  <c r="F191" i="14" s="1"/>
  <c r="F192" i="14" s="1"/>
  <c r="X9" i="22"/>
  <c r="Y191" i="14" s="1"/>
  <c r="Y192" i="14" s="1"/>
  <c r="C9" i="22"/>
  <c r="D9" i="22"/>
  <c r="H9" i="22"/>
  <c r="I191" i="14" s="1"/>
  <c r="I192" i="14" s="1"/>
  <c r="AF9" i="22"/>
  <c r="AG191" i="14" s="1"/>
  <c r="AG192" i="14" s="1"/>
  <c r="I9" i="22"/>
  <c r="J191" i="14" s="1"/>
  <c r="J192" i="14" s="1"/>
  <c r="L9" i="22"/>
  <c r="M191" i="14" s="1"/>
  <c r="M192" i="14" s="1"/>
  <c r="AE9" i="22"/>
  <c r="AF191" i="14" s="1"/>
  <c r="AF192" i="14" s="1"/>
  <c r="Z9" i="22"/>
  <c r="AA191" i="14" s="1"/>
  <c r="AA192" i="14" s="1"/>
  <c r="O9" i="22"/>
  <c r="P191" i="14" s="1"/>
  <c r="P192" i="14" s="1"/>
  <c r="P9" i="22"/>
  <c r="Q191" i="14" s="1"/>
  <c r="Q192" i="14" s="1"/>
  <c r="F9" i="22"/>
  <c r="G191" i="14" s="1"/>
  <c r="G192" i="14" s="1"/>
  <c r="Q9" i="22"/>
  <c r="R191" i="14" s="1"/>
  <c r="R192" i="14" s="1"/>
  <c r="N9" i="22"/>
  <c r="O191" i="14" s="1"/>
  <c r="O192" i="14" s="1"/>
  <c r="G9" i="22"/>
  <c r="H191" i="14" s="1"/>
  <c r="H192" i="14" s="1"/>
  <c r="AG175" i="14"/>
  <c r="AG176" i="14" s="1"/>
  <c r="Y175" i="14"/>
  <c r="Y176" i="14" s="1"/>
  <c r="Q175" i="14"/>
  <c r="Q176" i="14" s="1"/>
  <c r="AC9" i="17"/>
  <c r="AD179" i="14" s="1"/>
  <c r="AD180" i="14" s="1"/>
  <c r="U9" i="17"/>
  <c r="V179" i="14" s="1"/>
  <c r="V180" i="14" s="1"/>
  <c r="M9" i="17"/>
  <c r="N179" i="14" s="1"/>
  <c r="N180" i="14" s="1"/>
  <c r="E9" i="17"/>
  <c r="F179" i="14" s="1"/>
  <c r="F180" i="14" s="1"/>
  <c r="AH175" i="14"/>
  <c r="AH176" i="14" s="1"/>
  <c r="Z175" i="14"/>
  <c r="Z176" i="14" s="1"/>
  <c r="R175" i="14"/>
  <c r="R176" i="14" s="1"/>
  <c r="J175" i="14"/>
  <c r="J176" i="14" s="1"/>
  <c r="AD9" i="17"/>
  <c r="AE179" i="14" s="1"/>
  <c r="AE180" i="14" s="1"/>
  <c r="V9" i="17"/>
  <c r="W179" i="14" s="1"/>
  <c r="W180" i="14" s="1"/>
  <c r="N9" i="17"/>
  <c r="O179" i="14" s="1"/>
  <c r="O180" i="14" s="1"/>
  <c r="F9" i="17"/>
  <c r="G179" i="14" s="1"/>
  <c r="G180" i="14" s="1"/>
  <c r="AF175" i="14"/>
  <c r="AF176" i="14" s="1"/>
  <c r="X175" i="14"/>
  <c r="X176" i="14" s="1"/>
  <c r="P175" i="14"/>
  <c r="P176" i="14" s="1"/>
  <c r="H175" i="14"/>
  <c r="H176" i="14" s="1"/>
  <c r="AB9" i="17"/>
  <c r="AC179" i="14" s="1"/>
  <c r="AC180" i="14" s="1"/>
  <c r="T9" i="17"/>
  <c r="U179" i="14" s="1"/>
  <c r="U180" i="14" s="1"/>
  <c r="L9" i="17"/>
  <c r="M179" i="14" s="1"/>
  <c r="M180" i="14" s="1"/>
  <c r="D9" i="17"/>
  <c r="E179" i="14" s="1"/>
  <c r="E180" i="14" s="1"/>
  <c r="AE175" i="14"/>
  <c r="AE176" i="14" s="1"/>
  <c r="W175" i="14"/>
  <c r="W176" i="14" s="1"/>
  <c r="O175" i="14"/>
  <c r="O176" i="14" s="1"/>
  <c r="G175" i="14"/>
  <c r="G176" i="14" s="1"/>
  <c r="AJ179" i="14"/>
  <c r="AJ180" i="14" s="1"/>
  <c r="AA9" i="17"/>
  <c r="AB179" i="14" s="1"/>
  <c r="AB180" i="14" s="1"/>
  <c r="S9" i="17"/>
  <c r="T179" i="14" s="1"/>
  <c r="T180" i="14" s="1"/>
  <c r="K9" i="17"/>
  <c r="L179" i="14" s="1"/>
  <c r="L180" i="14" s="1"/>
  <c r="C9" i="17"/>
  <c r="D179" i="14" s="1"/>
  <c r="D180" i="14" s="1"/>
  <c r="AD175" i="14"/>
  <c r="AD176" i="14" s="1"/>
  <c r="V175" i="14"/>
  <c r="V176" i="14" s="1"/>
  <c r="N175" i="14"/>
  <c r="N176" i="14" s="1"/>
  <c r="F175" i="14"/>
  <c r="F176" i="14" s="1"/>
  <c r="AI179" i="14"/>
  <c r="AI180" i="14" s="1"/>
  <c r="Z9" i="17"/>
  <c r="AA179" i="14" s="1"/>
  <c r="AA180" i="14" s="1"/>
  <c r="R9" i="17"/>
  <c r="S179" i="14" s="1"/>
  <c r="S180" i="14" s="1"/>
  <c r="J9" i="17"/>
  <c r="K179" i="14" s="1"/>
  <c r="K180" i="14" s="1"/>
  <c r="AC175" i="14"/>
  <c r="AC176" i="14" s="1"/>
  <c r="U175" i="14"/>
  <c r="U176" i="14" s="1"/>
  <c r="M175" i="14"/>
  <c r="M176" i="14" s="1"/>
  <c r="E175" i="14"/>
  <c r="E176" i="14" s="1"/>
  <c r="AG9" i="17"/>
  <c r="AH179" i="14" s="1"/>
  <c r="AH180" i="14" s="1"/>
  <c r="Y9" i="17"/>
  <c r="Z179" i="14" s="1"/>
  <c r="Z180" i="14" s="1"/>
  <c r="Q9" i="17"/>
  <c r="R179" i="14" s="1"/>
  <c r="R180" i="14" s="1"/>
  <c r="I9" i="17"/>
  <c r="J179" i="14" s="1"/>
  <c r="J180" i="14" s="1"/>
  <c r="AB175" i="14"/>
  <c r="AB176" i="14" s="1"/>
  <c r="T175" i="14"/>
  <c r="T176" i="14" s="1"/>
  <c r="L175" i="14"/>
  <c r="L176" i="14" s="1"/>
  <c r="D175" i="14"/>
  <c r="D176" i="14" s="1"/>
  <c r="AF9" i="17"/>
  <c r="AG179" i="14" s="1"/>
  <c r="AG180" i="14" s="1"/>
  <c r="X9" i="17"/>
  <c r="Y179" i="14" s="1"/>
  <c r="Y180" i="14" s="1"/>
  <c r="P9" i="17"/>
  <c r="Q179" i="14" s="1"/>
  <c r="Q180" i="14" s="1"/>
  <c r="H9" i="17"/>
  <c r="I179" i="14" s="1"/>
  <c r="I180" i="14" s="1"/>
  <c r="AI175" i="14"/>
  <c r="AI176" i="14" s="1"/>
  <c r="AA175" i="14"/>
  <c r="AA176" i="14" s="1"/>
  <c r="S175" i="14"/>
  <c r="S176" i="14" s="1"/>
  <c r="K175" i="14"/>
  <c r="K176" i="14" s="1"/>
  <c r="AE9" i="17"/>
  <c r="AF179" i="14" s="1"/>
  <c r="AF180" i="14" s="1"/>
  <c r="W9" i="17"/>
  <c r="X179" i="14" s="1"/>
  <c r="X180" i="14" s="1"/>
  <c r="O9" i="17"/>
  <c r="P179" i="14" s="1"/>
  <c r="P180" i="14" s="1"/>
  <c r="G9" i="17"/>
  <c r="H179" i="14" s="1"/>
  <c r="H180" i="14" s="1"/>
  <c r="AC191" i="14"/>
  <c r="AC192" i="14" s="1"/>
  <c r="AC183" i="14"/>
  <c r="AC184" i="14" s="1"/>
  <c r="U183" i="14"/>
  <c r="U184" i="14" s="1"/>
  <c r="M183" i="14"/>
  <c r="M184" i="14" s="1"/>
  <c r="E183" i="14"/>
  <c r="E184" i="14" s="1"/>
  <c r="AJ183" i="14"/>
  <c r="AJ184" i="14" s="1"/>
  <c r="AB183" i="14"/>
  <c r="AB184" i="14" s="1"/>
  <c r="T183" i="14"/>
  <c r="T184" i="14" s="1"/>
  <c r="L183" i="14"/>
  <c r="L184" i="14" s="1"/>
  <c r="D183" i="14"/>
  <c r="D184" i="14" s="1"/>
  <c r="AE183" i="14"/>
  <c r="AE184" i="14" s="1"/>
  <c r="G183" i="14"/>
  <c r="G184" i="14" s="1"/>
  <c r="F183" i="14"/>
  <c r="F184" i="14" s="1"/>
  <c r="AI183" i="14"/>
  <c r="AI184" i="14" s="1"/>
  <c r="AA183" i="14"/>
  <c r="AA184" i="14" s="1"/>
  <c r="S183" i="14"/>
  <c r="S184" i="14" s="1"/>
  <c r="K183" i="14"/>
  <c r="K184" i="14" s="1"/>
  <c r="O183" i="14"/>
  <c r="O184" i="14" s="1"/>
  <c r="AD183" i="14"/>
  <c r="AD184" i="14" s="1"/>
  <c r="AH183" i="14"/>
  <c r="AH184" i="14" s="1"/>
  <c r="Z183" i="14"/>
  <c r="Z184" i="14" s="1"/>
  <c r="R183" i="14"/>
  <c r="R184" i="14" s="1"/>
  <c r="J183" i="14"/>
  <c r="J184" i="14" s="1"/>
  <c r="W183" i="14"/>
  <c r="W184" i="14" s="1"/>
  <c r="AG183" i="14"/>
  <c r="AG184" i="14" s="1"/>
  <c r="Y183" i="14"/>
  <c r="Y184" i="14" s="1"/>
  <c r="Q183" i="14"/>
  <c r="Q184" i="14" s="1"/>
  <c r="I183" i="14"/>
  <c r="I184" i="14" s="1"/>
  <c r="V183" i="14"/>
  <c r="V184" i="14" s="1"/>
  <c r="N183" i="14"/>
  <c r="N184" i="14" s="1"/>
  <c r="AF183" i="14"/>
  <c r="AF184" i="14" s="1"/>
  <c r="X183" i="14"/>
  <c r="X184" i="14" s="1"/>
  <c r="P183" i="14"/>
  <c r="P184" i="14" s="1"/>
  <c r="H183" i="14"/>
  <c r="H184" i="14" s="1"/>
  <c r="I175" i="14"/>
  <c r="I176" i="14" s="1"/>
  <c r="AJ191" i="14"/>
  <c r="AJ192" i="14" s="1"/>
  <c r="L191" i="14"/>
  <c r="L192" i="14" s="1"/>
  <c r="D191" i="14"/>
  <c r="D192" i="14" s="1"/>
  <c r="E191" i="14"/>
  <c r="E192" i="14" s="1"/>
  <c r="AJ175" i="14"/>
  <c r="AJ176" i="14" s="1"/>
  <c r="N191" i="14"/>
  <c r="N192" i="14" s="1"/>
  <c r="X191" i="14"/>
  <c r="X192" i="14" s="1"/>
  <c r="W191" i="14"/>
  <c r="W192" i="14" s="1"/>
  <c r="AH191" i="14"/>
  <c r="AH192" i="14" s="1"/>
  <c r="AI191" i="14"/>
  <c r="AI192" i="14" s="1"/>
  <c r="S191" i="14"/>
  <c r="S192" i="14" s="1"/>
  <c r="B2" i="23" l="1"/>
  <c r="B4" i="23"/>
  <c r="B8" i="23"/>
  <c r="B8" i="15"/>
  <c r="B5" i="15"/>
  <c r="B4" i="15"/>
  <c r="B9" i="23" l="1"/>
  <c r="C195" i="14" s="1"/>
  <c r="C196" i="14" s="1"/>
  <c r="C191" i="14"/>
  <c r="C192" i="14" s="1"/>
  <c r="P195" i="14"/>
  <c r="P196" i="14" s="1"/>
  <c r="O195" i="14"/>
  <c r="O196" i="14" s="1"/>
  <c r="AC195" i="14"/>
  <c r="AC196" i="14" s="1"/>
  <c r="U195" i="14"/>
  <c r="U196" i="14" s="1"/>
  <c r="M195" i="14"/>
  <c r="M196" i="14" s="1"/>
  <c r="E195" i="14"/>
  <c r="E196" i="14" s="1"/>
  <c r="AF195" i="14"/>
  <c r="AF196" i="14" s="1"/>
  <c r="H195" i="14"/>
  <c r="H196" i="14" s="1"/>
  <c r="W195" i="14"/>
  <c r="W196" i="14" s="1"/>
  <c r="AB195" i="14"/>
  <c r="AB196" i="14" s="1"/>
  <c r="L195" i="14"/>
  <c r="L196" i="14" s="1"/>
  <c r="D195" i="14"/>
  <c r="D196" i="14" s="1"/>
  <c r="AE195" i="14"/>
  <c r="AE196" i="14" s="1"/>
  <c r="G195" i="14"/>
  <c r="G196" i="14" s="1"/>
  <c r="V195" i="14"/>
  <c r="V196" i="14" s="1"/>
  <c r="F195" i="14"/>
  <c r="F196" i="14" s="1"/>
  <c r="AJ195" i="14"/>
  <c r="AJ196" i="14" s="1"/>
  <c r="T195" i="14"/>
  <c r="T196" i="14" s="1"/>
  <c r="AI195" i="14"/>
  <c r="AI196" i="14" s="1"/>
  <c r="AA195" i="14"/>
  <c r="AA196" i="14" s="1"/>
  <c r="S195" i="14"/>
  <c r="S196" i="14" s="1"/>
  <c r="K195" i="14"/>
  <c r="K196" i="14" s="1"/>
  <c r="X195" i="14"/>
  <c r="X196" i="14" s="1"/>
  <c r="AH195" i="14"/>
  <c r="AH196" i="14" s="1"/>
  <c r="Z195" i="14"/>
  <c r="Z196" i="14" s="1"/>
  <c r="R195" i="14"/>
  <c r="R196" i="14" s="1"/>
  <c r="J195" i="14"/>
  <c r="J196" i="14" s="1"/>
  <c r="AD195" i="14"/>
  <c r="AD196" i="14" s="1"/>
  <c r="N195" i="14"/>
  <c r="N196" i="14" s="1"/>
  <c r="AG195" i="14"/>
  <c r="AG196" i="14" s="1"/>
  <c r="Y195" i="14"/>
  <c r="Y196" i="14" s="1"/>
  <c r="Q195" i="14"/>
  <c r="Q196" i="14" s="1"/>
  <c r="I195" i="14"/>
  <c r="I196" i="14" s="1"/>
  <c r="B5" i="17"/>
  <c r="AI187" i="14" l="1"/>
  <c r="AI188" i="14" s="1"/>
  <c r="L187" i="14"/>
  <c r="L188" i="14" s="1"/>
  <c r="Q187" i="14"/>
  <c r="Q188" i="14" s="1"/>
  <c r="AD187" i="14"/>
  <c r="AD188" i="14" s="1"/>
  <c r="C187" i="14"/>
  <c r="C188" i="14" s="1"/>
  <c r="S187" i="14"/>
  <c r="S188" i="14" s="1"/>
  <c r="AE187" i="14"/>
  <c r="AE188" i="14" s="1"/>
  <c r="P187" i="14"/>
  <c r="P188" i="14" s="1"/>
  <c r="C183" i="14"/>
  <c r="C184" i="14" s="1"/>
  <c r="X187" i="14"/>
  <c r="X188" i="14" s="1"/>
  <c r="AG187" i="14"/>
  <c r="AG188" i="14" s="1"/>
  <c r="G187" i="14"/>
  <c r="G188" i="14" s="1"/>
  <c r="B8" i="17"/>
  <c r="B4" i="17"/>
  <c r="B2" i="17"/>
  <c r="B5" i="16"/>
  <c r="B9" i="16" s="1"/>
  <c r="B9" i="17" l="1"/>
  <c r="C179" i="14" s="1"/>
  <c r="C180" i="14" s="1"/>
  <c r="AJ187" i="14"/>
  <c r="AJ188" i="14" s="1"/>
  <c r="N187" i="14"/>
  <c r="N188" i="14" s="1"/>
  <c r="J187" i="14"/>
  <c r="J188" i="14" s="1"/>
  <c r="U187" i="14"/>
  <c r="U188" i="14" s="1"/>
  <c r="W187" i="14"/>
  <c r="W188" i="14" s="1"/>
  <c r="O187" i="14"/>
  <c r="O188" i="14" s="1"/>
  <c r="H187" i="14"/>
  <c r="H188" i="14" s="1"/>
  <c r="E187" i="14"/>
  <c r="E188" i="14" s="1"/>
  <c r="I187" i="14"/>
  <c r="I188" i="14" s="1"/>
  <c r="K187" i="14"/>
  <c r="K188" i="14" s="1"/>
  <c r="D187" i="14"/>
  <c r="D188" i="14" s="1"/>
  <c r="Z187" i="14"/>
  <c r="Z188" i="14" s="1"/>
  <c r="AB187" i="14"/>
  <c r="AB188" i="14" s="1"/>
  <c r="R187" i="14"/>
  <c r="R188" i="14" s="1"/>
  <c r="M187" i="14"/>
  <c r="M188" i="14" s="1"/>
  <c r="F187" i="14"/>
  <c r="F188" i="14" s="1"/>
  <c r="T187" i="14"/>
  <c r="T188" i="14" s="1"/>
  <c r="AA187" i="14"/>
  <c r="AA188" i="14" s="1"/>
  <c r="Y187" i="14"/>
  <c r="Y188" i="14" s="1"/>
  <c r="AC187" i="14"/>
  <c r="AC188" i="14" s="1"/>
  <c r="V187" i="14"/>
  <c r="V188" i="14" s="1"/>
  <c r="AF187" i="14"/>
  <c r="AF188" i="14" s="1"/>
  <c r="AH187" i="14"/>
  <c r="AH188" i="14" s="1"/>
  <c r="AA7" i="15"/>
  <c r="AB7" i="15"/>
  <c r="AB9" i="15" s="1"/>
  <c r="AC7" i="15"/>
  <c r="AC9" i="15" s="1"/>
  <c r="AD7" i="15"/>
  <c r="AD9" i="15" s="1"/>
  <c r="AE7" i="15"/>
  <c r="AE9" i="15" s="1"/>
  <c r="AF7" i="15"/>
  <c r="AF9" i="15" s="1"/>
  <c r="AG7" i="15"/>
  <c r="AG9" i="15" s="1"/>
  <c r="C175" i="14" l="1"/>
  <c r="C176" i="14" s="1"/>
  <c r="AJ171" i="14"/>
  <c r="AJ172" i="14" s="1"/>
  <c r="AA9" i="15"/>
  <c r="AB171" i="14" s="1"/>
  <c r="AB172" i="14" s="1"/>
  <c r="AG171" i="14"/>
  <c r="AG172" i="14" s="1"/>
  <c r="AF171" i="14"/>
  <c r="AF172" i="14" s="1"/>
  <c r="AE167" i="14"/>
  <c r="AE168" i="14" s="1"/>
  <c r="AD171" i="14"/>
  <c r="AD172" i="14" s="1"/>
  <c r="AC171" i="14"/>
  <c r="AC172" i="14" s="1"/>
  <c r="AJ167" i="14"/>
  <c r="AJ168" i="14" s="1"/>
  <c r="AI171" i="14"/>
  <c r="AI172" i="14" s="1"/>
  <c r="AH171" i="14"/>
  <c r="AH172" i="14" s="1"/>
  <c r="C7" i="15"/>
  <c r="C9" i="15" s="1"/>
  <c r="D7" i="15"/>
  <c r="D9" i="15" s="1"/>
  <c r="E7" i="15"/>
  <c r="E9" i="15" s="1"/>
  <c r="F7" i="15"/>
  <c r="F9" i="15" s="1"/>
  <c r="G7" i="15"/>
  <c r="G9" i="15" s="1"/>
  <c r="H7" i="15"/>
  <c r="H9" i="15" s="1"/>
  <c r="I7" i="15"/>
  <c r="I9" i="15" s="1"/>
  <c r="J7" i="15"/>
  <c r="J9" i="15" s="1"/>
  <c r="K7" i="15"/>
  <c r="K9" i="15" s="1"/>
  <c r="L7" i="15"/>
  <c r="L9" i="15" s="1"/>
  <c r="M7" i="15"/>
  <c r="M9" i="15" s="1"/>
  <c r="N7" i="15"/>
  <c r="N9" i="15" s="1"/>
  <c r="O7" i="15"/>
  <c r="O9" i="15" s="1"/>
  <c r="P7" i="15"/>
  <c r="P9" i="15" s="1"/>
  <c r="Q7" i="15"/>
  <c r="Q9" i="15" s="1"/>
  <c r="R7" i="15"/>
  <c r="R9" i="15" s="1"/>
  <c r="S7" i="15"/>
  <c r="S9" i="15" s="1"/>
  <c r="T7" i="15"/>
  <c r="T9" i="15" s="1"/>
  <c r="U7" i="15"/>
  <c r="U9" i="15" s="1"/>
  <c r="V7" i="15"/>
  <c r="V9" i="15" s="1"/>
  <c r="W7" i="15"/>
  <c r="W9" i="15" s="1"/>
  <c r="X7" i="15"/>
  <c r="X9" i="15" s="1"/>
  <c r="Y7" i="15"/>
  <c r="Y9" i="15" s="1"/>
  <c r="Z7" i="15"/>
  <c r="Z9" i="15" s="1"/>
  <c r="AB167" i="14" l="1"/>
  <c r="AB168" i="14" s="1"/>
  <c r="AD167" i="14"/>
  <c r="AD168" i="14" s="1"/>
  <c r="AF167" i="14"/>
  <c r="AF168" i="14" s="1"/>
  <c r="AC167" i="14"/>
  <c r="AC168" i="14" s="1"/>
  <c r="AG167" i="14"/>
  <c r="AG168" i="14" s="1"/>
  <c r="O171" i="14"/>
  <c r="O172" i="14" s="1"/>
  <c r="X171" i="14"/>
  <c r="X172" i="14" s="1"/>
  <c r="P171" i="14"/>
  <c r="P172" i="14" s="1"/>
  <c r="H171" i="14"/>
  <c r="H172" i="14" s="1"/>
  <c r="AI167" i="14"/>
  <c r="AI168" i="14" s="1"/>
  <c r="AE171" i="14"/>
  <c r="AE172" i="14" s="1"/>
  <c r="F171" i="14"/>
  <c r="F172" i="14" s="1"/>
  <c r="W171" i="14"/>
  <c r="W172" i="14" s="1"/>
  <c r="W167" i="14"/>
  <c r="W168" i="14" s="1"/>
  <c r="N171" i="14"/>
  <c r="N172" i="14" s="1"/>
  <c r="T171" i="14"/>
  <c r="T172" i="14" s="1"/>
  <c r="L171" i="14"/>
  <c r="L172" i="14" s="1"/>
  <c r="D171" i="14"/>
  <c r="D172" i="14" s="1"/>
  <c r="E171" i="14"/>
  <c r="E172" i="14" s="1"/>
  <c r="E167" i="14"/>
  <c r="E168" i="14" s="1"/>
  <c r="K171" i="14"/>
  <c r="K172" i="14" s="1"/>
  <c r="V171" i="14"/>
  <c r="V172" i="14" s="1"/>
  <c r="M171" i="14"/>
  <c r="M172" i="14" s="1"/>
  <c r="AA171" i="14"/>
  <c r="AA172" i="14" s="1"/>
  <c r="S171" i="14"/>
  <c r="S172" i="14" s="1"/>
  <c r="Z171" i="14"/>
  <c r="Z172" i="14" s="1"/>
  <c r="R171" i="14"/>
  <c r="R172" i="14" s="1"/>
  <c r="R167" i="14"/>
  <c r="R168" i="14" s="1"/>
  <c r="J171" i="14"/>
  <c r="J172" i="14" s="1"/>
  <c r="AH167" i="14"/>
  <c r="AH168" i="14" s="1"/>
  <c r="G167" i="14"/>
  <c r="G168" i="14" s="1"/>
  <c r="U171" i="14"/>
  <c r="U172" i="14" s="1"/>
  <c r="Y171" i="14"/>
  <c r="Y172" i="14" s="1"/>
  <c r="Q171" i="14"/>
  <c r="Q172" i="14" s="1"/>
  <c r="Q167" i="14"/>
  <c r="Q168" i="14" s="1"/>
  <c r="I171" i="14"/>
  <c r="I172" i="14" s="1"/>
  <c r="B7" i="15"/>
  <c r="B9" i="15" s="1"/>
  <c r="J167" i="14" l="1"/>
  <c r="J168" i="14" s="1"/>
  <c r="G171" i="14"/>
  <c r="G172" i="14" s="1"/>
  <c r="Y167" i="14"/>
  <c r="Y168" i="14" s="1"/>
  <c r="V167" i="14"/>
  <c r="V168" i="14" s="1"/>
  <c r="T167" i="14"/>
  <c r="T168" i="14" s="1"/>
  <c r="U167" i="14"/>
  <c r="U168" i="14" s="1"/>
  <c r="N167" i="14"/>
  <c r="N168" i="14" s="1"/>
  <c r="X167" i="14"/>
  <c r="X168" i="14" s="1"/>
  <c r="AA167" i="14"/>
  <c r="AA168" i="14" s="1"/>
  <c r="S167" i="14"/>
  <c r="S168" i="14" s="1"/>
  <c r="L167" i="14"/>
  <c r="L168" i="14" s="1"/>
  <c r="P167" i="14"/>
  <c r="P168" i="14" s="1"/>
  <c r="K167" i="14"/>
  <c r="K168" i="14" s="1"/>
  <c r="F167" i="14"/>
  <c r="F168" i="14" s="1"/>
  <c r="I167" i="14"/>
  <c r="I168" i="14" s="1"/>
  <c r="M167" i="14"/>
  <c r="M168" i="14" s="1"/>
  <c r="H167" i="14"/>
  <c r="H168" i="14" s="1"/>
  <c r="O167" i="14"/>
  <c r="O168" i="14" s="1"/>
  <c r="Z167" i="14"/>
  <c r="Z168" i="14" s="1"/>
  <c r="D167" i="14"/>
  <c r="D168" i="14" s="1"/>
  <c r="C171" i="14"/>
  <c r="C172" i="14" s="1"/>
  <c r="C167" i="14" l="1"/>
  <c r="C168" i="14" s="1"/>
</calcChain>
</file>

<file path=xl/sharedStrings.xml><?xml version="1.0" encoding="utf-8"?>
<sst xmlns="http://schemas.openxmlformats.org/spreadsheetml/2006/main" count="1100" uniqueCount="596">
  <si>
    <t>Year</t>
  </si>
  <si>
    <t xml:space="preserve">   Total</t>
  </si>
  <si>
    <t>Energy Information Administration</t>
  </si>
  <si>
    <t>Model subscript</t>
  </si>
  <si>
    <t>cement and other carbonate use</t>
  </si>
  <si>
    <t>natural gas and petroleum systems</t>
  </si>
  <si>
    <t>iron and steel</t>
  </si>
  <si>
    <t>chemicals</t>
  </si>
  <si>
    <t>waste management</t>
  </si>
  <si>
    <t>other industries</t>
  </si>
  <si>
    <t>Note</t>
  </si>
  <si>
    <t>mining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</si>
  <si>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</si>
  <si>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</si>
  <si>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</si>
  <si>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</si>
  <si>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</si>
  <si>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</si>
  <si>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</si>
  <si>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</si>
  <si>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</si>
  <si>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</si>
  <si>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</si>
  <si>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</si>
  <si>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</si>
  <si>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</si>
  <si>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</si>
  <si>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</si>
  <si>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>Table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</si>
  <si>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</si>
  <si>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</si>
  <si>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</si>
  <si>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</si>
  <si>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</si>
  <si>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</si>
  <si>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</si>
  <si>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</si>
  <si>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</si>
  <si>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</si>
  <si>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</si>
  <si>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</si>
  <si>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</si>
  <si>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</si>
  <si>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</si>
  <si>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</si>
  <si>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</si>
  <si>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</si>
  <si>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</si>
  <si>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</si>
  <si>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</si>
  <si>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agriculture</t>
  </si>
  <si>
    <t xml:space="preserve">   Distillate Fuel Oil</t>
  </si>
  <si>
    <t xml:space="preserve">   Residual Fuel Oil</t>
  </si>
  <si>
    <t xml:space="preserve">   Petrochemical Feedstocks</t>
  </si>
  <si>
    <t xml:space="preserve">     Natural Gas Subtotal</t>
  </si>
  <si>
    <t xml:space="preserve">   Other Industrial Coal</t>
  </si>
  <si>
    <t xml:space="preserve">     Coal Subtotal</t>
  </si>
  <si>
    <t xml:space="preserve">     Delivered Energy</t>
  </si>
  <si>
    <t xml:space="preserve">   Electricity Related Losses</t>
  </si>
  <si>
    <t xml:space="preserve">     Total</t>
  </si>
  <si>
    <t>http://iopscience.iop.org/1748-9326/7/3/034034/media/erl426087suppdata.pdf</t>
  </si>
  <si>
    <t>Sources:</t>
  </si>
  <si>
    <t>All Subscripts Except Waste Management</t>
  </si>
  <si>
    <t>Waste Management (2010)</t>
  </si>
  <si>
    <t>U.S. Census Bureau</t>
  </si>
  <si>
    <t>wastewater only (2010)</t>
  </si>
  <si>
    <t>Sanders, Kelly and Webber, Michael.</t>
  </si>
  <si>
    <t>Evaluating the energy consumed for water use in the United States</t>
  </si>
  <si>
    <t>Supplementary data, Page 6, Paragraph 1</t>
  </si>
  <si>
    <t>Sanders and Webber 2012 plus population estimates (U.S. Census Bureau)</t>
  </si>
  <si>
    <t>Note: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</si>
  <si>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</si>
  <si>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</si>
  <si>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</si>
  <si>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</si>
  <si>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</si>
  <si>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</si>
  <si>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</si>
  <si>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</si>
  <si>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</si>
  <si>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</si>
  <si>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</si>
  <si>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</si>
  <si>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</si>
  <si>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</si>
  <si>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>U.S. Population</t>
  </si>
  <si>
    <t>2010 Primary Energy (assumed to be elec.)</t>
  </si>
  <si>
    <t>U.S. Population (2010)</t>
  </si>
  <si>
    <t>Primary Energy Use (assumed to be elec.)</t>
  </si>
  <si>
    <t>Wastewater Energy Use (trillion BTU), Sanders and Webber</t>
  </si>
  <si>
    <t xml:space="preserve">      Propane</t>
  </si>
  <si>
    <t xml:space="preserve">     Petroleum and Other Liquids Subtotal</t>
  </si>
  <si>
    <t>Table 30</t>
  </si>
  <si>
    <t>Table 31</t>
  </si>
  <si>
    <t>Table 28</t>
  </si>
  <si>
    <t>Table 35</t>
  </si>
  <si>
    <t>Fuel Used for Energy."  However, we exclude metallurgical coal (and net coke imports) from this</t>
  </si>
  <si>
    <t>variable, rather than using the BoPUfE variable to do it.  This is simply following the format of the</t>
  </si>
  <si>
    <t>EIA data source, which excludes metallurgical coal from the table used to determine PoFUfE in</t>
  </si>
  <si>
    <t>this model.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</si>
  <si>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</si>
  <si>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</si>
  <si>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</si>
  <si>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 xml:space="preserve">      Lease and Plant Fuel 2/</t>
  </si>
  <si>
    <t>Population</t>
  </si>
  <si>
    <t>Table 1</t>
  </si>
  <si>
    <t>BIFUbC BAU Industrial Fuel Use before CCS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</si>
  <si>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</si>
  <si>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</si>
  <si>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</si>
  <si>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https://www2.census.gov/programs-surveys/popproj/tables/2017/2017-summary-tables/np2017-t1.xlsx</t>
  </si>
  <si>
    <t>2017 National Population Projections: Summary Tables</t>
  </si>
  <si>
    <t>Fuel Use.  This is handled in Vensim using a separate variable, "PoFUfE Proportion of</t>
  </si>
  <si>
    <t>Note that Lease and Plant Fuel under Mining is actually natural gas consumed in wells and fields.</t>
  </si>
  <si>
    <t>We count this in the Natural Gas and Petroleum Systems sub industry and not in mining.</t>
  </si>
  <si>
    <t xml:space="preserve"> Biofuels Heat and Coproducts</t>
  </si>
  <si>
    <t>Heat and Power</t>
  </si>
  <si>
    <t>Feedstock</t>
  </si>
  <si>
    <t xml:space="preserve">    Liquefied Petroleum Gases and Other 3/</t>
  </si>
  <si>
    <t xml:space="preserve">    Petrochemical Feedstocks</t>
  </si>
  <si>
    <t xml:space="preserve">      Total Feedstocks</t>
  </si>
  <si>
    <t>Calculated Total</t>
  </si>
  <si>
    <t>Total Less Metallurgical Coal and renewables</t>
  </si>
  <si>
    <t>Coproducts" column to the Biomass fuel type.  This may slightly under-estimate biomass</t>
  </si>
  <si>
    <t>This variable is for energy purchased and consumed by the Industry sector.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</si>
  <si>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</si>
  <si>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</si>
  <si>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</si>
  <si>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This Variable Excludes All On-Site Energy Carrier Generation (Electricity, Heat, Hydrogen)</t>
  </si>
  <si>
    <t>The "Renewables" rows in the U.S. source data are for on-site generation, including both</t>
  </si>
  <si>
    <t>Electricity</t>
  </si>
  <si>
    <t>Coal</t>
  </si>
  <si>
    <t>Natural Gas</t>
  </si>
  <si>
    <t>Biomass</t>
  </si>
  <si>
    <t>Calcualted Total</t>
  </si>
  <si>
    <t>Petroleum</t>
  </si>
  <si>
    <t>HFO</t>
  </si>
  <si>
    <t>LPG</t>
  </si>
  <si>
    <t>Difference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</si>
  <si>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</si>
  <si>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</si>
  <si>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</si>
  <si>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</si>
  <si>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</si>
  <si>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</si>
  <si>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</si>
  <si>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</si>
  <si>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</si>
  <si>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</si>
  <si>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</si>
  <si>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</si>
  <si>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</si>
  <si>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</si>
  <si>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</si>
  <si>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</si>
  <si>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</si>
  <si>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</si>
  <si>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</si>
  <si>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</si>
  <si>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BTUs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</si>
  <si>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</si>
  <si>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</si>
  <si>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</si>
  <si>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</si>
  <si>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</si>
  <si>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</si>
  <si>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</si>
  <si>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</si>
  <si>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</si>
  <si>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</si>
  <si>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</si>
  <si>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</si>
  <si>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</si>
  <si>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</si>
  <si>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</si>
  <si>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</si>
  <si>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</si>
  <si>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</si>
  <si>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</si>
  <si>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</si>
  <si>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</si>
  <si>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</si>
  <si>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</si>
  <si>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</si>
  <si>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</si>
  <si>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</si>
  <si>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</si>
  <si>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</si>
  <si>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</si>
  <si>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</si>
  <si>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</si>
  <si>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</si>
  <si>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</si>
  <si>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</si>
  <si>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</si>
  <si>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</si>
  <si>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</si>
  <si>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</si>
  <si>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</si>
  <si>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</si>
  <si>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</si>
  <si>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</si>
  <si>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</si>
  <si>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</si>
  <si>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</si>
  <si>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</si>
  <si>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</si>
  <si>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</si>
  <si>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</si>
  <si>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</si>
  <si>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</si>
  <si>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</si>
  <si>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</si>
  <si>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</si>
  <si>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</si>
  <si>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</si>
  <si>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</si>
  <si>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</si>
  <si>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</si>
  <si>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</si>
  <si>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</si>
  <si>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</si>
  <si>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</si>
  <si>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</si>
  <si>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</si>
  <si>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</si>
  <si>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</si>
  <si>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</si>
  <si>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</si>
  <si>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</si>
  <si>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</si>
  <si>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</si>
  <si>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</si>
  <si>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</si>
  <si>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</si>
  <si>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</si>
  <si>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</si>
  <si>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</si>
  <si>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</si>
  <si>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</si>
  <si>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</si>
  <si>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</si>
  <si>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</si>
  <si>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</si>
  <si>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</si>
  <si>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</si>
  <si>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</si>
  <si>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</si>
  <si>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</si>
  <si>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</si>
  <si>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</si>
  <si>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</si>
  <si>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</si>
  <si>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</si>
  <si>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</si>
  <si>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</si>
  <si>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</si>
  <si>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</si>
  <si>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</si>
  <si>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</si>
  <si>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</si>
  <si>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</si>
  <si>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</si>
  <si>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</si>
  <si>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</si>
  <si>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</si>
  <si>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</si>
  <si>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</si>
  <si>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</si>
  <si>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</si>
  <si>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</si>
  <si>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</si>
  <si>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</si>
  <si>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</si>
  <si>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</si>
  <si>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</si>
  <si>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</si>
  <si>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</si>
  <si>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</si>
  <si>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</si>
  <si>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</si>
  <si>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</si>
  <si>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</si>
  <si>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</si>
  <si>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</si>
  <si>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</si>
  <si>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</si>
  <si>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</si>
  <si>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</si>
  <si>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</si>
  <si>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</si>
  <si>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</si>
  <si>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</si>
  <si>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</si>
  <si>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</si>
  <si>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</si>
  <si>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</si>
  <si>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</si>
  <si>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</si>
  <si>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</si>
  <si>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</si>
  <si>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</si>
  <si>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</si>
  <si>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</si>
  <si>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</si>
  <si>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</si>
  <si>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Calculations</t>
  </si>
  <si>
    <t>Crude Oil</t>
  </si>
  <si>
    <t xml:space="preserve">   Crude Oil</t>
  </si>
  <si>
    <t xml:space="preserve">   Propane Heat and Power</t>
  </si>
  <si>
    <t xml:space="preserve">   Liquefied Petroleum Gas and Other Feedstocks</t>
  </si>
  <si>
    <t xml:space="preserve">   Motor Gasoline</t>
  </si>
  <si>
    <t xml:space="preserve">   Petroleum Coke</t>
  </si>
  <si>
    <t xml:space="preserve">   Asphalt and Road Oil</t>
  </si>
  <si>
    <t xml:space="preserve">   Miscellaneous Petroleum 3/</t>
  </si>
  <si>
    <t xml:space="preserve">   Natural Gas Heat and Power</t>
  </si>
  <si>
    <t xml:space="preserve">   Natural Gas Feedstocks</t>
  </si>
  <si>
    <t xml:space="preserve">   Lease and Plant Fuel 4/</t>
  </si>
  <si>
    <t xml:space="preserve">   Natural Gas Liquefaction for Export 5/</t>
  </si>
  <si>
    <t xml:space="preserve">   Metallurgical Coal and Coke 6/</t>
  </si>
  <si>
    <t xml:space="preserve">   Renewables 7/</t>
  </si>
  <si>
    <t xml:space="preserve">   Purchased Electricity</t>
  </si>
  <si>
    <t xml:space="preserve"> Industrial Consumption Excluding Refining from Table 6</t>
  </si>
  <si>
    <t>biomass</t>
  </si>
  <si>
    <t>LPG/propane/butane</t>
  </si>
  <si>
    <t>Petroleum Diesel</t>
  </si>
  <si>
    <t>Heavy or Residual Oil</t>
  </si>
  <si>
    <t>Petroleum Fuels Categorization (mapped based on closest BTU Content)</t>
  </si>
  <si>
    <t>EPS Mapped Fuel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</si>
  <si>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</si>
  <si>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</si>
  <si>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</si>
  <si>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</si>
  <si>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</si>
  <si>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</si>
  <si>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</si>
  <si>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</si>
  <si>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</si>
  <si>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</si>
  <si>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</si>
  <si>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</si>
  <si>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</si>
  <si>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</si>
  <si>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</si>
  <si>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</si>
  <si>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</si>
  <si>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</si>
  <si>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</si>
  <si>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</si>
  <si>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</si>
  <si>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</si>
  <si>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</si>
  <si>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</si>
  <si>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</si>
  <si>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</si>
  <si>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</si>
  <si>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</si>
  <si>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</si>
  <si>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</si>
  <si>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</si>
  <si>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</si>
  <si>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</si>
  <si>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</si>
  <si>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</si>
  <si>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</si>
  <si>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</si>
  <si>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</si>
  <si>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</si>
  <si>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</si>
  <si>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</si>
  <si>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</si>
  <si>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</si>
  <si>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</si>
  <si>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</si>
  <si>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</si>
  <si>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</si>
  <si>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</si>
  <si>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</si>
  <si>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</si>
  <si>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</si>
  <si>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</si>
  <si>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</si>
  <si>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</si>
  <si>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</si>
  <si>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</si>
  <si>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</si>
  <si>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</si>
  <si>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</si>
  <si>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</si>
  <si>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</si>
  <si>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</si>
  <si>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</si>
  <si>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</si>
  <si>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</si>
  <si>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</si>
  <si>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</si>
  <si>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</si>
  <si>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</si>
  <si>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</si>
  <si>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</si>
  <si>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</si>
  <si>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</si>
  <si>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</si>
  <si>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</si>
  <si>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</si>
  <si>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</si>
  <si>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</si>
  <si>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</si>
  <si>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</si>
  <si>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</si>
  <si>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</si>
  <si>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</si>
  <si>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</si>
  <si>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</si>
  <si>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</si>
  <si>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</si>
  <si>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</si>
  <si>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</si>
  <si>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</si>
  <si>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</si>
  <si>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</si>
  <si>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</si>
  <si>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</si>
  <si>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</si>
  <si>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</si>
  <si>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</si>
  <si>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</si>
  <si>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</si>
  <si>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</si>
  <si>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</si>
  <si>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</si>
  <si>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</si>
  <si>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</si>
  <si>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</si>
  <si>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</si>
  <si>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</si>
  <si>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</si>
  <si>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</si>
  <si>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</si>
  <si>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</si>
  <si>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</si>
  <si>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</si>
  <si>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</si>
  <si>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</si>
  <si>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</si>
  <si>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</si>
  <si>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</si>
  <si>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</si>
  <si>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</si>
  <si>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</si>
  <si>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</si>
  <si>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</si>
  <si>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</si>
  <si>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</si>
  <si>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</si>
  <si>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</si>
  <si>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</si>
  <si>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</si>
  <si>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</si>
  <si>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</si>
  <si>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</si>
  <si>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</si>
  <si>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</si>
  <si>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</si>
  <si>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</si>
  <si>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</si>
  <si>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</si>
  <si>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</si>
  <si>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</si>
  <si>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</si>
  <si>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</si>
  <si>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Industry Total Energy Use (Quadrillion BTU) adjusted for Refineries, Pipelines, and Military</t>
  </si>
  <si>
    <t>Table 11, Table 25, Table 35, Table 37</t>
  </si>
  <si>
    <t>Calculated crude in from Tables 11 and 25. Lease and plant fuel taken from Table 35. Pipline fuel natural gas taken from Table 37.</t>
  </si>
  <si>
    <t>https://www.eia.gov/outlooks/aeo/tables_ref.php</t>
  </si>
  <si>
    <t>We intentionally exclude metallurgical coal</t>
  </si>
  <si>
    <t>Table 2, Table 37</t>
  </si>
  <si>
    <t>Industry total minus the industries above plus military fuel use</t>
  </si>
  <si>
    <t>Secondary energy, including electricity, heat, or hydrogen that is generated on-site and also consumed on-site</t>
  </si>
  <si>
    <t>We also add in pipeline natural gas fuel use, which EIA categorizes under the transportation sector.</t>
  </si>
  <si>
    <t>Finally, we add in fuel used by the military, which is under transportation in EIA's data but</t>
  </si>
  <si>
    <t>we assign to the other industries category.</t>
  </si>
  <si>
    <t>For refineries, we estimate crude oil in by taking a weighted average of the energy content of</t>
  </si>
  <si>
    <t>domestic and imported crude and multiplying by the fuel going into distillation units. We add the fuel used</t>
  </si>
  <si>
    <t>by ethanol plants back into the total for industry as well.</t>
  </si>
  <si>
    <t>oil and gas mining</t>
  </si>
  <si>
    <t>coal mining</t>
  </si>
  <si>
    <t>metals and minerals mining</t>
  </si>
  <si>
    <t>The EIA AEO "Mining" industry includes the following types of mining, which belong to</t>
  </si>
  <si>
    <t>different EPS industry categories</t>
  </si>
  <si>
    <t>Type of Mining</t>
  </si>
  <si>
    <t>EPS Industry Category</t>
  </si>
  <si>
    <t>Therefore, we need to divide up energy use into these three groups.</t>
  </si>
  <si>
    <t>metals mining</t>
  </si>
  <si>
    <t>minerals mining</t>
  </si>
  <si>
    <t>https://www.energy.gov/sites/prod/files/2013/11/f4/mining_bandwidth.pdf</t>
  </si>
  <si>
    <t>Mining Industry Breakout: Coal, Metals, Minerals</t>
  </si>
  <si>
    <t>U.S. DOE</t>
  </si>
  <si>
    <t>Mining Industry Energy Bandwidth Study</t>
  </si>
  <si>
    <t>Diesel</t>
  </si>
  <si>
    <t>Gasoline</t>
  </si>
  <si>
    <t>It also specifies energy use shares for these industries (p. 7)</t>
  </si>
  <si>
    <t>T BTU/yr</t>
  </si>
  <si>
    <t>U.S. DOE Mining Industry Energy Bandwidth Study (2007)</t>
  </si>
  <si>
    <t>Breaks down mining energy use as follows (p. 2)</t>
  </si>
  <si>
    <t>Page 2, Exhibit 2</t>
  </si>
  <si>
    <t>https://www.eia.gov/coal/data/browser/#/topic/33?agg=2</t>
  </si>
  <si>
    <t>Source: U.S. Energy Information Administration</t>
  </si>
  <si>
    <t>All coal : United States short tons</t>
  </si>
  <si>
    <t>Data from EIA Coal Data Browser</t>
  </si>
  <si>
    <t>T BTU</t>
  </si>
  <si>
    <t>Metals Mining Scaling 2007 to 2017</t>
  </si>
  <si>
    <t>Coal Mining Scaling from 2007 to 2017</t>
  </si>
  <si>
    <t>Data from Federal Reserve Bank FRED Economic Data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</si>
  <si>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</si>
  <si>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</si>
  <si>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</si>
  <si>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</si>
  <si>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</si>
  <si>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</si>
  <si>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IPG21223NQ</t>
  </si>
  <si>
    <t>Industrial Production: Mining: Copper, nickel, lead, and zinc mining, Index 2012=100, Quarterly, Not Seasonally Adjusted</t>
  </si>
  <si>
    <t>Frequency: Quarterly</t>
  </si>
  <si>
    <t>observation_date</t>
  </si>
  <si>
    <t>Low R^2 value, trend is not significant</t>
  </si>
  <si>
    <t>We will also assume constant energy use for minerals mining.</t>
  </si>
  <si>
    <t>We will assume constant energy use for metals mining.</t>
  </si>
  <si>
    <t>metals and minerals mining energy use in 2017</t>
  </si>
  <si>
    <t>Mining Energy Use by Mining Sub-Sector (2017)</t>
  </si>
  <si>
    <t>Total</t>
  </si>
  <si>
    <t>Notes</t>
  </si>
  <si>
    <t>We assign all lease and plant fuel to oil and gas mining</t>
  </si>
  <si>
    <t>We assign all coal to coal mining</t>
  </si>
  <si>
    <t>Total from above</t>
  </si>
  <si>
    <t>Assigning Energy Use by Fuel Type (2017)</t>
  </si>
  <si>
    <t>Coal, Metal, and Minerals Fuel Use Percentages Excluding Coal</t>
  </si>
  <si>
    <t>Resulting Fuel Assignments</t>
  </si>
  <si>
    <t>Lastly, we assign percentages of each EIA fuel type to each of the three mining sub-industries</t>
  </si>
  <si>
    <t>Cement and other carbonate use</t>
  </si>
  <si>
    <t>Natural gas and petroleum systems</t>
  </si>
  <si>
    <t>Iron and steel</t>
  </si>
  <si>
    <t>Chemicals</t>
  </si>
  <si>
    <t>Coal Mining</t>
  </si>
  <si>
    <t>Water + Waste</t>
  </si>
  <si>
    <t>Agriculture</t>
  </si>
  <si>
    <t>Other industries</t>
  </si>
  <si>
    <t>BTU/yr</t>
  </si>
  <si>
    <t>Oil and Gas Mining Energy Use</t>
  </si>
  <si>
    <t>Coal Mining Energy Use</t>
  </si>
  <si>
    <t>We have to round to avoid a negative number here, so 2017 fuel use totals in the big tables below</t>
  </si>
  <si>
    <t>will be slightly different than the three, green calculated values above.</t>
  </si>
  <si>
    <t>Metals and Minerals Mining Energy Use</t>
  </si>
  <si>
    <t>U.S. Federal Reserve Bank of St. Louis</t>
  </si>
  <si>
    <t>https://fred.stlouisfed.org/series/IPG21223NQ</t>
  </si>
  <si>
    <t>Metals and minerals mining historical production for scaling</t>
  </si>
  <si>
    <t>Coal mining historical production for scaling</t>
  </si>
  <si>
    <t>U.S. EIA</t>
  </si>
  <si>
    <t>Coal Data Browser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</si>
  <si>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</si>
  <si>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</si>
  <si>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</si>
  <si>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</si>
  <si>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</si>
  <si>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</si>
  <si>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</si>
  <si>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</si>
  <si>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</si>
  <si>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</si>
  <si>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</si>
  <si>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</si>
  <si>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</si>
  <si>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</si>
  <si>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24. Refining Industry Energy Consumption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</si>
  <si>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</si>
  <si>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</si>
  <si>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</si>
  <si>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</si>
  <si>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</si>
  <si>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</si>
  <si>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</si>
  <si>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</si>
  <si>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</si>
  <si>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</si>
  <si>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</si>
  <si>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</si>
  <si>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>Cement and Lime Industry Energy Consumption (trillion BTU) from Table 29</t>
  </si>
  <si>
    <t>Refining Industry Energy Consumption (trillion BTU) from Table 24</t>
  </si>
  <si>
    <t>Iron and Steel Industry Energy Use (trillion BTU) from Table 30</t>
  </si>
  <si>
    <t xml:space="preserve">      Propylene</t>
  </si>
  <si>
    <t>Chemicals Industry Energy Use for Heat and Power (trillion BTU) from Table 27</t>
  </si>
  <si>
    <t>Mining Energy Use (trillion BTU) from Table 34</t>
  </si>
  <si>
    <t>Agriculture Energy Use (trillion BTU) from Table 34</t>
  </si>
  <si>
    <t>Aggregate coal mine production for United States</t>
  </si>
  <si>
    <t>Wed Jul 08 2020 09:54:38 GMT-0700 (Pacific Daylight Time)</t>
  </si>
  <si>
    <t>coal mining energy use in 2018</t>
  </si>
  <si>
    <t>Assuming constant efficiency, estimated coal mining energy use in 2018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</si>
</sst>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#,##0.0"/>
    <numFmt numFmtId="165" formatCode="0.0%"/>
    <numFmt numFmtId="166" formatCode="0.000E+00"/>
    <numFmt numFmtId="167" formatCode="#,##0.00000"/>
    <numFmt numFmtId="168" formatCode="#,##0.0000"/>
    <numFmt numFmtId="169" formatCode="#,##0.000000"/>
    <numFmt numFmtId="170" formatCode="#,##0.000"/>
    <numFmt numFmtId="171" formatCode="0.0"/>
    <numFmt numFmtId="172" formatCode="0.0000"/>
    <numFmt numFmtId="173" formatCode="yyyy\-mm\-dd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 tint="-0.249977111117893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0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7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4" fillId="0" borderId="8" applyNumberFormat="0" applyFont="0" applyProtection="0">
      <alignment wrapText="1"/>
    </xf>
    <xf numFmtId="0" fontId="14" fillId="0" borderId="11" applyNumberFormat="0" applyProtection="0">
      <alignment wrapText="1"/>
    </xf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  <xf numFmtId="0" fontId="26" fillId="9" borderId="14" applyNumberFormat="0" applyAlignment="0" applyProtection="0"/>
    <xf numFmtId="0" fontId="27" fillId="10" borderId="15" applyNumberFormat="0" applyAlignment="0" applyProtection="0"/>
    <xf numFmtId="0" fontId="28" fillId="10" borderId="14" applyNumberFormat="0" applyAlignment="0" applyProtection="0"/>
    <xf numFmtId="0" fontId="29" fillId="0" borderId="16" applyNumberFormat="0" applyFill="0" applyAlignment="0" applyProtection="0"/>
    <xf numFmtId="0" fontId="30" fillId="11" borderId="17" applyNumberFormat="0" applyAlignment="0" applyProtection="0"/>
    <xf numFmtId="0" fontId="13" fillId="0" borderId="0" applyNumberFormat="0" applyFill="0" applyBorder="0" applyAlignment="0" applyProtection="0"/>
    <xf numFmtId="0" fontId="9" fillId="12" borderId="18" applyNumberFormat="0" applyFont="0" applyAlignment="0" applyProtection="0"/>
    <xf numFmtId="0" fontId="31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2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32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32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32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32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32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33" fillId="8" borderId="0" applyNumberFormat="0" applyBorder="0" applyAlignment="0" applyProtection="0"/>
    <xf numFmtId="0" fontId="32" fillId="16" borderId="0" applyNumberFormat="0" applyBorder="0" applyAlignment="0" applyProtection="0"/>
    <xf numFmtId="0" fontId="32" fillId="20" borderId="0" applyNumberFormat="0" applyBorder="0" applyAlignment="0" applyProtection="0"/>
    <xf numFmtId="0" fontId="32" fillId="24" borderId="0" applyNumberFormat="0" applyBorder="0" applyAlignment="0" applyProtection="0"/>
    <xf numFmtId="0" fontId="32" fillId="28" borderId="0" applyNumberFormat="0" applyBorder="0" applyAlignment="0" applyProtection="0"/>
    <xf numFmtId="0" fontId="32" fillId="32" borderId="0" applyNumberFormat="0" applyBorder="0" applyAlignment="0" applyProtection="0"/>
    <xf numFmtId="0" fontId="32" fillId="36" borderId="0" applyNumberFormat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1" fillId="2" borderId="0" xfId="8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 applyBorder="1" applyAlignment="1" applyProtection="1">
      <alignment horizontal="right"/>
      <protection locked="0"/>
    </xf>
    <xf numFmtId="0" fontId="0" fillId="2" borderId="0" xfId="0" applyFill="1"/>
    <xf numFmtId="0" fontId="8" fillId="0" borderId="0" xfId="0" applyFont="1" applyFill="1" applyBorder="1"/>
    <xf numFmtId="0" fontId="8" fillId="0" borderId="0" xfId="2" applyFont="1" applyFill="1" applyBorder="1" applyAlignment="1">
      <alignment wrapText="1"/>
    </xf>
    <xf numFmtId="1" fontId="3" fillId="0" borderId="0" xfId="0" applyNumberFormat="1" applyFont="1"/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12" fillId="0" borderId="0" xfId="9" applyFont="1" applyAlignment="1" applyProtection="1"/>
    <xf numFmtId="0" fontId="0" fillId="0" borderId="0" xfId="0" applyFont="1"/>
    <xf numFmtId="165" fontId="0" fillId="0" borderId="2" xfId="2" applyNumberFormat="1" applyFont="1" applyFill="1" applyAlignment="1">
      <alignment horizontal="right" wrapText="1"/>
    </xf>
    <xf numFmtId="165" fontId="2" fillId="0" borderId="4" xfId="5" applyNumberFormat="1" applyFill="1" applyAlignment="1">
      <alignment horizontal="right" wrapText="1"/>
    </xf>
    <xf numFmtId="166" fontId="0" fillId="0" borderId="0" xfId="0" applyNumberFormat="1"/>
    <xf numFmtId="1" fontId="1" fillId="0" borderId="0" xfId="0" applyNumberFormat="1" applyFont="1"/>
    <xf numFmtId="0" fontId="11" fillId="0" borderId="10" xfId="1" applyFont="1" applyFill="1" applyBorder="1" applyAlignment="1">
      <alignment wrapText="1"/>
    </xf>
    <xf numFmtId="4" fontId="0" fillId="0" borderId="0" xfId="0" applyNumberForma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11" fontId="0" fillId="0" borderId="0" xfId="0" applyNumberFormat="1"/>
    <xf numFmtId="167" fontId="0" fillId="0" borderId="0" xfId="0" applyNumberFormat="1"/>
    <xf numFmtId="0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166" fontId="0" fillId="0" borderId="0" xfId="0" applyNumberFormat="1" applyFill="1"/>
    <xf numFmtId="0" fontId="13" fillId="0" borderId="8" xfId="2" applyFont="1" applyFill="1" applyBorder="1" applyAlignment="1">
      <alignment wrapText="1"/>
    </xf>
    <xf numFmtId="0" fontId="0" fillId="0" borderId="0" xfId="0" applyFont="1" applyFill="1"/>
    <xf numFmtId="11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4" fontId="0" fillId="0" borderId="0" xfId="0" applyNumberFormat="1" applyFill="1"/>
    <xf numFmtId="0" fontId="1" fillId="0" borderId="0" xfId="0" applyFont="1" applyFill="1"/>
    <xf numFmtId="2" fontId="1" fillId="0" borderId="0" xfId="0" applyNumberFormat="1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7" fontId="0" fillId="0" borderId="0" xfId="0" applyNumberFormat="1" applyFill="1"/>
    <xf numFmtId="168" fontId="0" fillId="0" borderId="0" xfId="0" applyNumberFormat="1"/>
    <xf numFmtId="169" fontId="0" fillId="0" borderId="0" xfId="0" applyNumberFormat="1"/>
    <xf numFmtId="9" fontId="0" fillId="0" borderId="0" xfId="18" applyFont="1"/>
    <xf numFmtId="0" fontId="0" fillId="0" borderId="0" xfId="0" applyAlignment="1" applyProtection="1">
      <alignment horizontal="left"/>
    </xf>
    <xf numFmtId="0" fontId="18" fillId="0" borderId="0" xfId="0" applyFont="1"/>
    <xf numFmtId="0" fontId="14" fillId="0" borderId="0" xfId="20" applyFont="1"/>
    <xf numFmtId="0" fontId="11" fillId="0" borderId="10" xfId="21" applyFont="1" applyFill="1" applyBorder="1" applyAlignment="1">
      <alignment wrapText="1"/>
    </xf>
    <xf numFmtId="0" fontId="17" fillId="0" borderId="0" xfId="22" applyFont="1" applyFill="1" applyBorder="1" applyAlignment="1">
      <alignment horizontal="left"/>
    </xf>
    <xf numFmtId="0" fontId="11" fillId="0" borderId="9" xfId="23" applyFont="1" applyFill="1" applyBorder="1" applyAlignment="1">
      <alignment wrapText="1"/>
    </xf>
    <xf numFmtId="0" fontId="0" fillId="0" borderId="8" xfId="24" applyFont="1" applyFill="1" applyBorder="1" applyAlignment="1">
      <alignment wrapText="1"/>
    </xf>
    <xf numFmtId="165" fontId="0" fillId="0" borderId="8" xfId="24" applyNumberFormat="1" applyFont="1" applyFill="1" applyAlignment="1">
      <alignment horizontal="right" wrapText="1"/>
    </xf>
    <xf numFmtId="4" fontId="0" fillId="0" borderId="8" xfId="24" applyNumberFormat="1" applyFont="1" applyFill="1" applyAlignment="1">
      <alignment horizontal="right" wrapText="1"/>
    </xf>
    <xf numFmtId="3" fontId="11" fillId="0" borderId="9" xfId="23" applyNumberFormat="1" applyFill="1" applyAlignment="1">
      <alignment horizontal="right" wrapText="1"/>
    </xf>
    <xf numFmtId="165" fontId="11" fillId="0" borderId="9" xfId="23" applyNumberFormat="1" applyFill="1" applyAlignment="1">
      <alignment horizontal="right" wrapText="1"/>
    </xf>
    <xf numFmtId="0" fontId="0" fillId="0" borderId="0" xfId="2" applyFont="1" applyFill="1" applyBorder="1" applyAlignment="1">
      <alignment wrapText="1"/>
    </xf>
    <xf numFmtId="164" fontId="11" fillId="0" borderId="9" xfId="23" applyNumberFormat="1" applyFill="1" applyAlignment="1">
      <alignment horizontal="right" wrapText="1"/>
    </xf>
    <xf numFmtId="164" fontId="0" fillId="0" borderId="8" xfId="24" applyNumberFormat="1" applyFont="1" applyFill="1" applyAlignment="1">
      <alignment horizontal="right" wrapText="1"/>
    </xf>
    <xf numFmtId="4" fontId="11" fillId="0" borderId="9" xfId="23" applyNumberFormat="1" applyFill="1" applyAlignment="1">
      <alignment horizontal="right" wrapText="1"/>
    </xf>
    <xf numFmtId="0" fontId="0" fillId="4" borderId="8" xfId="24" applyFont="1" applyFill="1" applyBorder="1" applyAlignment="1">
      <alignment wrapText="1"/>
    </xf>
    <xf numFmtId="0" fontId="0" fillId="4" borderId="8" xfId="2" applyFont="1" applyFill="1" applyBorder="1" applyAlignment="1">
      <alignment wrapText="1"/>
    </xf>
    <xf numFmtId="164" fontId="0" fillId="4" borderId="2" xfId="2" applyNumberFormat="1" applyFont="1" applyFill="1" applyAlignment="1">
      <alignment horizontal="right" wrapText="1"/>
    </xf>
    <xf numFmtId="165" fontId="0" fillId="4" borderId="2" xfId="2" applyNumberFormat="1" applyFont="1" applyFill="1" applyAlignment="1">
      <alignment horizontal="right" wrapText="1"/>
    </xf>
    <xf numFmtId="0" fontId="8" fillId="4" borderId="0" xfId="0" applyFont="1" applyFill="1" applyBorder="1"/>
    <xf numFmtId="0" fontId="11" fillId="4" borderId="9" xfId="5" applyFont="1" applyFill="1" applyBorder="1" applyAlignment="1">
      <alignment wrapText="1"/>
    </xf>
    <xf numFmtId="164" fontId="2" fillId="4" borderId="4" xfId="5" applyNumberFormat="1" applyFill="1" applyAlignment="1">
      <alignment horizontal="right" wrapText="1"/>
    </xf>
    <xf numFmtId="165" fontId="2" fillId="4" borderId="4" xfId="5" applyNumberFormat="1" applyFill="1" applyAlignment="1">
      <alignment horizontal="right" wrapText="1"/>
    </xf>
    <xf numFmtId="0" fontId="1" fillId="4" borderId="0" xfId="0" applyFont="1" applyFill="1"/>
    <xf numFmtId="171" fontId="0" fillId="0" borderId="0" xfId="0" applyNumberFormat="1"/>
    <xf numFmtId="0" fontId="0" fillId="0" borderId="8" xfId="2" applyFont="1" applyFill="1" applyBorder="1" applyAlignment="1"/>
    <xf numFmtId="0" fontId="0" fillId="0" borderId="8" xfId="24" applyFont="1" applyFill="1" applyBorder="1" applyAlignment="1"/>
    <xf numFmtId="0" fontId="11" fillId="0" borderId="0" xfId="5" applyFont="1" applyFill="1" applyBorder="1" applyAlignment="1">
      <alignment wrapText="1"/>
    </xf>
    <xf numFmtId="0" fontId="0" fillId="4" borderId="0" xfId="2" applyFont="1" applyFill="1" applyBorder="1" applyAlignment="1">
      <alignment wrapText="1"/>
    </xf>
    <xf numFmtId="0" fontId="11" fillId="4" borderId="0" xfId="5" applyFont="1" applyFill="1" applyBorder="1" applyAlignment="1">
      <alignment wrapText="1"/>
    </xf>
    <xf numFmtId="0" fontId="11" fillId="0" borderId="0" xfId="23" applyFont="1" applyFill="1" applyBorder="1" applyAlignment="1">
      <alignment wrapText="1"/>
    </xf>
    <xf numFmtId="0" fontId="15" fillId="0" borderId="0" xfId="0" applyFont="1"/>
    <xf numFmtId="0" fontId="16" fillId="0" borderId="0" xfId="0" applyFont="1"/>
    <xf numFmtId="3" fontId="0" fillId="0" borderId="8" xfId="24" applyNumberFormat="1" applyFont="1" applyFill="1" applyAlignment="1">
      <alignment horizontal="right" wrapText="1"/>
    </xf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horizontal="right"/>
    </xf>
    <xf numFmtId="172" fontId="0" fillId="0" borderId="0" xfId="0" applyNumberFormat="1"/>
    <xf numFmtId="1" fontId="0" fillId="0" borderId="0" xfId="0" applyNumberFormat="1"/>
    <xf numFmtId="0" fontId="0" fillId="5" borderId="0" xfId="0" applyFill="1"/>
    <xf numFmtId="9" fontId="0" fillId="2" borderId="0" xfId="0" applyNumberFormat="1" applyFill="1"/>
    <xf numFmtId="171" fontId="0" fillId="5" borderId="0" xfId="0" applyNumberFormat="1" applyFill="1"/>
    <xf numFmtId="9" fontId="0" fillId="0" borderId="0" xfId="0" applyNumberFormat="1" applyFill="1"/>
    <xf numFmtId="173" fontId="0" fillId="0" borderId="0" xfId="0" applyNumberFormat="1"/>
    <xf numFmtId="0" fontId="19" fillId="0" borderId="0" xfId="0" applyFont="1"/>
    <xf numFmtId="0" fontId="0" fillId="0" borderId="0" xfId="0" applyAlignment="1">
      <alignment horizontal="right" wrapText="1"/>
    </xf>
    <xf numFmtId="9" fontId="1" fillId="2" borderId="0" xfId="0" applyNumberFormat="1" applyFont="1" applyFill="1"/>
    <xf numFmtId="10" fontId="0" fillId="0" borderId="0" xfId="18" applyNumberFormat="1" applyFont="1"/>
    <xf numFmtId="9" fontId="0" fillId="0" borderId="0" xfId="18" applyFont="1" applyAlignment="1">
      <alignment horizontal="right" wrapText="1"/>
    </xf>
    <xf numFmtId="9" fontId="0" fillId="5" borderId="0" xfId="0" applyNumberFormat="1" applyFill="1"/>
    <xf numFmtId="171" fontId="0" fillId="3" borderId="0" xfId="0" applyNumberFormat="1" applyFill="1"/>
    <xf numFmtId="0" fontId="1" fillId="5" borderId="0" xfId="2" applyFont="1" applyFill="1" applyBorder="1" applyAlignment="1"/>
    <xf numFmtId="0" fontId="4" fillId="0" borderId="0" xfId="9" applyAlignment="1" applyProtection="1"/>
    <xf numFmtId="0" fontId="14" fillId="0" borderId="0" xfId="20"/>
    <xf numFmtId="0" fontId="11" fillId="0" borderId="10" xfId="21">
      <alignment wrapText="1"/>
    </xf>
    <xf numFmtId="0" fontId="17" fillId="0" borderId="0" xfId="22">
      <alignment horizontal="left"/>
    </xf>
    <xf numFmtId="0" fontId="11" fillId="0" borderId="9" xfId="23">
      <alignment wrapText="1"/>
    </xf>
    <xf numFmtId="0" fontId="0" fillId="0" borderId="8" xfId="24" applyFont="1">
      <alignment wrapText="1"/>
    </xf>
    <xf numFmtId="170" fontId="0" fillId="0" borderId="8" xfId="24" applyNumberFormat="1" applyFont="1" applyAlignment="1">
      <alignment horizontal="right" wrapText="1"/>
    </xf>
    <xf numFmtId="165" fontId="0" fillId="0" borderId="8" xfId="24" applyNumberFormat="1" applyFont="1" applyAlignment="1">
      <alignment horizontal="right" wrapText="1"/>
    </xf>
    <xf numFmtId="4" fontId="0" fillId="0" borderId="8" xfId="24" applyNumberFormat="1" applyFont="1" applyAlignment="1">
      <alignment horizontal="right" wrapText="1"/>
    </xf>
    <xf numFmtId="3" fontId="0" fillId="0" borderId="8" xfId="24" applyNumberFormat="1" applyFont="1" applyAlignment="1">
      <alignment horizontal="right" wrapText="1"/>
    </xf>
    <xf numFmtId="0" fontId="14" fillId="0" borderId="0" xfId="19"/>
    <xf numFmtId="0" fontId="14" fillId="0" borderId="0" xfId="20" applyFont="1"/>
    <xf numFmtId="0" fontId="11" fillId="0" borderId="10" xfId="21" applyFont="1" applyFill="1" applyBorder="1" applyAlignment="1">
      <alignment wrapText="1"/>
    </xf>
    <xf numFmtId="0" fontId="16" fillId="0" borderId="0" xfId="19" applyFont="1"/>
    <xf numFmtId="0" fontId="17" fillId="0" borderId="0" xfId="22" applyFont="1" applyFill="1" applyBorder="1" applyAlignment="1">
      <alignment horizontal="left"/>
    </xf>
    <xf numFmtId="0" fontId="14" fillId="0" borderId="0" xfId="19" applyAlignment="1" applyProtection="1">
      <alignment horizontal="left"/>
    </xf>
    <xf numFmtId="0" fontId="11" fillId="0" borderId="9" xfId="23" applyFont="1" applyFill="1" applyBorder="1" applyAlignment="1">
      <alignment wrapText="1"/>
    </xf>
    <xf numFmtId="0" fontId="14" fillId="0" borderId="8" xfId="24" applyFont="1" applyFill="1" applyBorder="1" applyAlignment="1">
      <alignment wrapText="1"/>
    </xf>
    <xf numFmtId="4" fontId="14" fillId="0" borderId="8" xfId="24" applyNumberFormat="1" applyFont="1" applyFill="1" applyAlignment="1">
      <alignment horizontal="right" wrapText="1"/>
    </xf>
    <xf numFmtId="165" fontId="14" fillId="0" borderId="8" xfId="24" applyNumberFormat="1" applyFont="1" applyFill="1" applyAlignment="1">
      <alignment horizontal="right" wrapText="1"/>
    </xf>
    <xf numFmtId="4" fontId="11" fillId="0" borderId="9" xfId="23" applyNumberFormat="1" applyFill="1" applyAlignment="1">
      <alignment horizontal="right" wrapText="1"/>
    </xf>
    <xf numFmtId="165" fontId="11" fillId="0" borderId="9" xfId="23" applyNumberFormat="1" applyFill="1" applyAlignment="1">
      <alignment horizontal="right" wrapText="1"/>
    </xf>
    <xf numFmtId="0" fontId="14" fillId="0" borderId="11" xfId="25" applyFont="1" applyFill="1" applyBorder="1" applyAlignment="1">
      <alignment wrapText="1"/>
    </xf>
    <xf numFmtId="0" fontId="14" fillId="0" borderId="0" xfId="19"/>
    <xf numFmtId="0" fontId="14" fillId="0" borderId="0" xfId="20" applyFont="1"/>
    <xf numFmtId="0" fontId="11" fillId="0" borderId="10" xfId="21" applyFont="1" applyFill="1" applyBorder="1" applyAlignment="1">
      <alignment wrapText="1"/>
    </xf>
    <xf numFmtId="0" fontId="16" fillId="0" borderId="0" xfId="19" applyFont="1"/>
    <xf numFmtId="0" fontId="17" fillId="0" borderId="0" xfId="22" applyFont="1" applyFill="1" applyBorder="1" applyAlignment="1">
      <alignment horizontal="left"/>
    </xf>
    <xf numFmtId="0" fontId="14" fillId="0" borderId="0" xfId="19" applyAlignment="1" applyProtection="1">
      <alignment horizontal="left"/>
    </xf>
    <xf numFmtId="0" fontId="11" fillId="0" borderId="9" xfId="23" applyFont="1" applyFill="1" applyBorder="1" applyAlignment="1">
      <alignment wrapText="1"/>
    </xf>
    <xf numFmtId="0" fontId="14" fillId="0" borderId="8" xfId="24" applyFont="1" applyFill="1" applyBorder="1" applyAlignment="1">
      <alignment wrapText="1"/>
    </xf>
    <xf numFmtId="3" fontId="14" fillId="0" borderId="8" xfId="24" applyNumberFormat="1" applyFont="1" applyFill="1" applyAlignment="1">
      <alignment horizontal="right" wrapText="1"/>
    </xf>
    <xf numFmtId="165" fontId="14" fillId="0" borderId="8" xfId="24" applyNumberFormat="1" applyFont="1" applyFill="1" applyAlignment="1">
      <alignment horizontal="right" wrapText="1"/>
    </xf>
    <xf numFmtId="3" fontId="11" fillId="0" borderId="9" xfId="23" applyNumberFormat="1" applyFill="1" applyAlignment="1">
      <alignment horizontal="right" wrapText="1"/>
    </xf>
    <xf numFmtId="165" fontId="11" fillId="0" borderId="9" xfId="23" applyNumberFormat="1" applyFill="1" applyAlignment="1">
      <alignment horizontal="right" wrapText="1"/>
    </xf>
    <xf numFmtId="0" fontId="18" fillId="0" borderId="0" xfId="19" applyFont="1"/>
    <xf numFmtId="0" fontId="15" fillId="0" borderId="0" xfId="19" applyFont="1"/>
    <xf numFmtId="0" fontId="14" fillId="0" borderId="11" xfId="25" applyFont="1" applyFill="1" applyBorder="1" applyAlignment="1">
      <alignment wrapText="1"/>
    </xf>
    <xf numFmtId="0" fontId="14" fillId="0" borderId="11" xfId="25">
      <alignment wrapText="1"/>
    </xf>
  </cellXfs>
  <cellStyles count="80">
    <cellStyle name="20% - Accent1" xfId="43" builtinId="30" customBuiltin="1"/>
    <cellStyle name="20% - Accent1 2" xfId="68" xr:uid="{00000000-0005-0000-0000-000001000000}"/>
    <cellStyle name="20% - Accent2" xfId="46" builtinId="34" customBuiltin="1"/>
    <cellStyle name="20% - Accent2 2" xfId="70" xr:uid="{00000000-0005-0000-0000-000003000000}"/>
    <cellStyle name="20% - Accent3" xfId="49" builtinId="38" customBuiltin="1"/>
    <cellStyle name="20% - Accent3 2" xfId="72" xr:uid="{00000000-0005-0000-0000-000005000000}"/>
    <cellStyle name="20% - Accent4" xfId="52" builtinId="42" customBuiltin="1"/>
    <cellStyle name="20% - Accent4 2" xfId="74" xr:uid="{00000000-0005-0000-0000-000007000000}"/>
    <cellStyle name="20% - Accent5" xfId="55" builtinId="46" customBuiltin="1"/>
    <cellStyle name="20% - Accent5 2" xfId="76" xr:uid="{00000000-0005-0000-0000-000009000000}"/>
    <cellStyle name="20% - Accent6" xfId="58" builtinId="50" customBuiltin="1"/>
    <cellStyle name="20% - Accent6 2" xfId="78" xr:uid="{00000000-0005-0000-0000-00000B000000}"/>
    <cellStyle name="40% - Accent1" xfId="44" builtinId="31" customBuiltin="1"/>
    <cellStyle name="40% - Accent1 2" xfId="69" xr:uid="{00000000-0005-0000-0000-00000D000000}"/>
    <cellStyle name="40% - Accent2" xfId="47" builtinId="35" customBuiltin="1"/>
    <cellStyle name="40% - Accent2 2" xfId="71" xr:uid="{00000000-0005-0000-0000-00000F000000}"/>
    <cellStyle name="40% - Accent3" xfId="50" builtinId="39" customBuiltin="1"/>
    <cellStyle name="40% - Accent3 2" xfId="73" xr:uid="{00000000-0005-0000-0000-000011000000}"/>
    <cellStyle name="40% - Accent4" xfId="53" builtinId="43" customBuiltin="1"/>
    <cellStyle name="40% - Accent4 2" xfId="75" xr:uid="{00000000-0005-0000-0000-000013000000}"/>
    <cellStyle name="40% - Accent5" xfId="56" builtinId="47" customBuiltin="1"/>
    <cellStyle name="40% - Accent5 2" xfId="77" xr:uid="{00000000-0005-0000-0000-000015000000}"/>
    <cellStyle name="40% - Accent6" xfId="59" builtinId="51" customBuiltin="1"/>
    <cellStyle name="40% - Accent6 2" xfId="79" xr:uid="{00000000-0005-0000-0000-000017000000}"/>
    <cellStyle name="60% - Accent1 2" xfId="61" xr:uid="{00000000-0005-0000-0000-000018000000}"/>
    <cellStyle name="60% - Accent2 2" xfId="62" xr:uid="{00000000-0005-0000-0000-000019000000}"/>
    <cellStyle name="60% - Accent3 2" xfId="63" xr:uid="{00000000-0005-0000-0000-00001A000000}"/>
    <cellStyle name="60% - Accent4 2" xfId="64" xr:uid="{00000000-0005-0000-0000-00001B000000}"/>
    <cellStyle name="60% - Accent5 2" xfId="65" xr:uid="{00000000-0005-0000-0000-00001C000000}"/>
    <cellStyle name="60% - Accent6 2" xfId="66" xr:uid="{00000000-0005-0000-0000-00001D000000}"/>
    <cellStyle name="Accent1" xfId="42" builtinId="29" customBuiltin="1"/>
    <cellStyle name="Accent2" xfId="45" builtinId="33" customBuiltin="1"/>
    <cellStyle name="Accent3" xfId="48" builtinId="37" customBuiltin="1"/>
    <cellStyle name="Accent4" xfId="51" builtinId="41" customBuiltin="1"/>
    <cellStyle name="Accent5" xfId="54" builtinId="45" customBuiltin="1"/>
    <cellStyle name="Accent6" xfId="57" builtinId="49" customBuiltin="1"/>
    <cellStyle name="Bad" xfId="32" builtinId="27" customBuiltin="1"/>
    <cellStyle name="Body: normal cell" xfId="2" xr:uid="{00000000-0005-0000-0000-000025000000}"/>
    <cellStyle name="Body: normal cell 2" xfId="24" xr:uid="{00000000-0005-0000-0000-000026000000}"/>
    <cellStyle name="Calculation" xfId="35" builtinId="22" customBuiltin="1"/>
    <cellStyle name="Check Cell" xfId="37" builtinId="23" customBuiltin="1"/>
    <cellStyle name="Explanatory Text" xfId="40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20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5" xr:uid="{00000000-0005-0000-0000-00002F000000}"/>
    <cellStyle name="Good" xfId="31" builtinId="26" customBuiltin="1"/>
    <cellStyle name="Header: bottom row" xfId="1" xr:uid="{00000000-0005-0000-0000-000031000000}"/>
    <cellStyle name="Header: bottom row 2" xfId="21" xr:uid="{00000000-0005-0000-0000-000032000000}"/>
    <cellStyle name="Header: top rows" xfId="3" xr:uid="{00000000-0005-0000-0000-000033000000}"/>
    <cellStyle name="Heading 1" xfId="27" builtinId="16" customBuiltin="1"/>
    <cellStyle name="Heading 2" xfId="28" builtinId="17" customBuiltin="1"/>
    <cellStyle name="Heading 3" xfId="29" builtinId="18" customBuiltin="1"/>
    <cellStyle name="Heading 4" xfId="30" builtinId="19" customBuiltin="1"/>
    <cellStyle name="Hyperlink" xfId="9" builtinId="8" customBuiltin="1"/>
    <cellStyle name="Input" xfId="33" builtinId="20" customBuiltin="1"/>
    <cellStyle name="Linked Cell" xfId="36" builtinId="24" customBuiltin="1"/>
    <cellStyle name="Neutral 2" xfId="60" xr:uid="{00000000-0005-0000-0000-00003B000000}"/>
    <cellStyle name="Normal" xfId="0" builtinId="0"/>
    <cellStyle name="Normal 2" xfId="19" xr:uid="{00000000-0005-0000-0000-00003D000000}"/>
    <cellStyle name="Normal 3" xfId="13" xr:uid="{00000000-0005-0000-0000-00003E000000}"/>
    <cellStyle name="Normal 4" xfId="14" xr:uid="{00000000-0005-0000-0000-00003F000000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9" builtinId="10" customBuiltin="1"/>
    <cellStyle name="Note 2" xfId="67" xr:uid="{00000000-0005-0000-0000-000044000000}"/>
    <cellStyle name="Output" xfId="34" builtinId="21" customBuiltin="1"/>
    <cellStyle name="Parent row" xfId="5" xr:uid="{00000000-0005-0000-0000-000046000000}"/>
    <cellStyle name="Parent row 2" xfId="23" xr:uid="{00000000-0005-0000-0000-000047000000}"/>
    <cellStyle name="Percent" xfId="18" builtinId="5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2" xr:uid="{00000000-0005-0000-0000-00004C000000}"/>
    <cellStyle name="Title" xfId="26" builtinId="15" customBuiltin="1"/>
    <cellStyle name="Total" xfId="41" builtinId="25" customBuiltin="1"/>
    <cellStyle name="Warning Text" xfId="38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1.8370516185476815E-3"/>
                  <c:y val="0.125883275007290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'Mining Breakdown'!$A$68:$A$120</c:f>
              <c:numCache>
                <c:formatCode>yyyy\-mm\-dd</c:formatCode>
                <c:ptCount val="53"/>
                <c:pt idx="0">
                  <c:v>39083</c:v>
                </c:pt>
                <c:pt idx="1">
                  <c:v>39173</c:v>
                </c:pt>
                <c:pt idx="2">
                  <c:v>39264</c:v>
                </c:pt>
                <c:pt idx="3">
                  <c:v>39356</c:v>
                </c:pt>
                <c:pt idx="4">
                  <c:v>39448</c:v>
                </c:pt>
                <c:pt idx="5">
                  <c:v>39539</c:v>
                </c:pt>
                <c:pt idx="6">
                  <c:v>39630</c:v>
                </c:pt>
                <c:pt idx="7">
                  <c:v>39722</c:v>
                </c:pt>
                <c:pt idx="8">
                  <c:v>39814</c:v>
                </c:pt>
                <c:pt idx="9">
                  <c:v>39904</c:v>
                </c:pt>
                <c:pt idx="10">
                  <c:v>39995</c:v>
                </c:pt>
                <c:pt idx="11">
                  <c:v>40087</c:v>
                </c:pt>
                <c:pt idx="12">
                  <c:v>40179</c:v>
                </c:pt>
                <c:pt idx="13">
                  <c:v>40269</c:v>
                </c:pt>
                <c:pt idx="14">
                  <c:v>40360</c:v>
                </c:pt>
                <c:pt idx="15">
                  <c:v>40452</c:v>
                </c:pt>
                <c:pt idx="16">
                  <c:v>40544</c:v>
                </c:pt>
                <c:pt idx="17">
                  <c:v>40634</c:v>
                </c:pt>
                <c:pt idx="18">
                  <c:v>40725</c:v>
                </c:pt>
                <c:pt idx="19">
                  <c:v>40817</c:v>
                </c:pt>
                <c:pt idx="20">
                  <c:v>40909</c:v>
                </c:pt>
                <c:pt idx="21">
                  <c:v>41000</c:v>
                </c:pt>
                <c:pt idx="22">
                  <c:v>41091</c:v>
                </c:pt>
                <c:pt idx="23">
                  <c:v>41183</c:v>
                </c:pt>
                <c:pt idx="24">
                  <c:v>41275</c:v>
                </c:pt>
                <c:pt idx="25">
                  <c:v>41365</c:v>
                </c:pt>
                <c:pt idx="26">
                  <c:v>41456</c:v>
                </c:pt>
                <c:pt idx="27">
                  <c:v>41548</c:v>
                </c:pt>
                <c:pt idx="28">
                  <c:v>41640</c:v>
                </c:pt>
                <c:pt idx="29">
                  <c:v>41730</c:v>
                </c:pt>
                <c:pt idx="30">
                  <c:v>41821</c:v>
                </c:pt>
                <c:pt idx="31">
                  <c:v>41913</c:v>
                </c:pt>
                <c:pt idx="32">
                  <c:v>42005</c:v>
                </c:pt>
                <c:pt idx="33">
                  <c:v>42095</c:v>
                </c:pt>
                <c:pt idx="34">
                  <c:v>42186</c:v>
                </c:pt>
                <c:pt idx="35">
                  <c:v>42278</c:v>
                </c:pt>
                <c:pt idx="36">
                  <c:v>42370</c:v>
                </c:pt>
                <c:pt idx="37">
                  <c:v>42461</c:v>
                </c:pt>
                <c:pt idx="38">
                  <c:v>42552</c:v>
                </c:pt>
                <c:pt idx="39">
                  <c:v>42644</c:v>
                </c:pt>
                <c:pt idx="40">
                  <c:v>42736</c:v>
                </c:pt>
                <c:pt idx="41">
                  <c:v>42826</c:v>
                </c:pt>
                <c:pt idx="42">
                  <c:v>42917</c:v>
                </c:pt>
                <c:pt idx="43">
                  <c:v>43009</c:v>
                </c:pt>
                <c:pt idx="44">
                  <c:v>43101</c:v>
                </c:pt>
                <c:pt idx="45">
                  <c:v>43191</c:v>
                </c:pt>
                <c:pt idx="46">
                  <c:v>43282</c:v>
                </c:pt>
                <c:pt idx="47">
                  <c:v>43374</c:v>
                </c:pt>
                <c:pt idx="48">
                  <c:v>43466</c:v>
                </c:pt>
                <c:pt idx="49">
                  <c:v>43556</c:v>
                </c:pt>
                <c:pt idx="50">
                  <c:v>43647</c:v>
                </c:pt>
                <c:pt idx="51">
                  <c:v>43739</c:v>
                </c:pt>
                <c:pt idx="52">
                  <c:v>43831</c:v>
                </c:pt>
              </c:numCache>
            </c:numRef>
          </c:xVal>
          <c:yVal>
            <c:numRef>
              <c:f>'Mining Breakdown'!$B$68:$B$120</c:f>
              <c:numCache>
                <c:formatCode>0.0000</c:formatCode>
                <c:ptCount val="53"/>
                <c:pt idx="0">
                  <c:v>99.267099999999999</c:v>
                </c:pt>
                <c:pt idx="1">
                  <c:v>104.2872</c:v>
                </c:pt>
                <c:pt idx="2">
                  <c:v>106.077</c:v>
                </c:pt>
                <c:pt idx="3">
                  <c:v>100.1306</c:v>
                </c:pt>
                <c:pt idx="4">
                  <c:v>102.83580000000001</c:v>
                </c:pt>
                <c:pt idx="5">
                  <c:v>112.3052</c:v>
                </c:pt>
                <c:pt idx="6">
                  <c:v>116.2882</c:v>
                </c:pt>
                <c:pt idx="7">
                  <c:v>112.4958</c:v>
                </c:pt>
                <c:pt idx="8">
                  <c:v>103.09180000000001</c:v>
                </c:pt>
                <c:pt idx="9">
                  <c:v>102.3082</c:v>
                </c:pt>
                <c:pt idx="10">
                  <c:v>100.2642</c:v>
                </c:pt>
                <c:pt idx="11">
                  <c:v>98.797899999999998</c:v>
                </c:pt>
                <c:pt idx="12">
                  <c:v>97.08</c:v>
                </c:pt>
                <c:pt idx="13">
                  <c:v>93.694699999999997</c:v>
                </c:pt>
                <c:pt idx="14">
                  <c:v>95.671199999999999</c:v>
                </c:pt>
                <c:pt idx="15">
                  <c:v>97.705600000000004</c:v>
                </c:pt>
                <c:pt idx="16">
                  <c:v>93.684100000000001</c:v>
                </c:pt>
                <c:pt idx="17">
                  <c:v>95.465100000000007</c:v>
                </c:pt>
                <c:pt idx="18">
                  <c:v>95.0244</c:v>
                </c:pt>
                <c:pt idx="19">
                  <c:v>100.304</c:v>
                </c:pt>
                <c:pt idx="20">
                  <c:v>95.764899999999997</c:v>
                </c:pt>
                <c:pt idx="21">
                  <c:v>95.798500000000004</c:v>
                </c:pt>
                <c:pt idx="22">
                  <c:v>99.638300000000001</c:v>
                </c:pt>
                <c:pt idx="23">
                  <c:v>108.7984</c:v>
                </c:pt>
                <c:pt idx="24">
                  <c:v>103.8347</c:v>
                </c:pt>
                <c:pt idx="25">
                  <c:v>103.6388</c:v>
                </c:pt>
                <c:pt idx="26">
                  <c:v>107.0341</c:v>
                </c:pt>
                <c:pt idx="27">
                  <c:v>111.393</c:v>
                </c:pt>
                <c:pt idx="28">
                  <c:v>117.76479999999999</c:v>
                </c:pt>
                <c:pt idx="29">
                  <c:v>115.3798</c:v>
                </c:pt>
                <c:pt idx="30">
                  <c:v>116.066</c:v>
                </c:pt>
                <c:pt idx="31">
                  <c:v>113.0398</c:v>
                </c:pt>
                <c:pt idx="32">
                  <c:v>116.0885</c:v>
                </c:pt>
                <c:pt idx="33">
                  <c:v>112.4504</c:v>
                </c:pt>
                <c:pt idx="34">
                  <c:v>116.9135</c:v>
                </c:pt>
                <c:pt idx="35">
                  <c:v>121.7403</c:v>
                </c:pt>
                <c:pt idx="36">
                  <c:v>122.0089</c:v>
                </c:pt>
                <c:pt idx="37">
                  <c:v>122.38030000000001</c:v>
                </c:pt>
                <c:pt idx="38">
                  <c:v>119.1635</c:v>
                </c:pt>
                <c:pt idx="39">
                  <c:v>114.9307</c:v>
                </c:pt>
                <c:pt idx="40">
                  <c:v>109.84480000000001</c:v>
                </c:pt>
                <c:pt idx="41">
                  <c:v>108.5098</c:v>
                </c:pt>
                <c:pt idx="42">
                  <c:v>103.5835</c:v>
                </c:pt>
                <c:pt idx="43">
                  <c:v>105.25449999999999</c:v>
                </c:pt>
                <c:pt idx="44">
                  <c:v>97.555000000000007</c:v>
                </c:pt>
                <c:pt idx="45">
                  <c:v>108.0217</c:v>
                </c:pt>
                <c:pt idx="46">
                  <c:v>107.7333</c:v>
                </c:pt>
                <c:pt idx="47">
                  <c:v>106.667</c:v>
                </c:pt>
                <c:pt idx="48">
                  <c:v>99.863699999999994</c:v>
                </c:pt>
                <c:pt idx="49">
                  <c:v>108.39</c:v>
                </c:pt>
                <c:pt idx="50">
                  <c:v>108.181</c:v>
                </c:pt>
                <c:pt idx="51">
                  <c:v>103.56310000000001</c:v>
                </c:pt>
                <c:pt idx="52">
                  <c:v>102.5399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0-46C0-A0E4-BCED6843C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2160"/>
        <c:axId val="124253696"/>
      </c:scatterChart>
      <c:valAx>
        <c:axId val="124252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53696"/>
        <c:crosses val="autoZero"/>
        <c:crossBetween val="midCat"/>
      </c:valAx>
      <c:valAx>
        <c:axId val="1242536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2425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1548272090988626"/>
                  <c:y val="5.486475648877223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'Mining Breakdown'!$A$32:$A$43</c:f>
              <c:numCache>
                <c:formatCode>General</c:formatCode>
                <c:ptCount val="12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</c:numCache>
            </c:numRef>
          </c:xVal>
          <c:yVal>
            <c:numRef>
              <c:f>'Mining Breakdown'!$B$32:$B$43</c:f>
              <c:numCache>
                <c:formatCode>General</c:formatCode>
                <c:ptCount val="12"/>
                <c:pt idx="0">
                  <c:v>756167095</c:v>
                </c:pt>
                <c:pt idx="1">
                  <c:v>774609357</c:v>
                </c:pt>
                <c:pt idx="2">
                  <c:v>728364498</c:v>
                </c:pt>
                <c:pt idx="3">
                  <c:v>896940563</c:v>
                </c:pt>
                <c:pt idx="4">
                  <c:v>1000048758</c:v>
                </c:pt>
                <c:pt idx="5">
                  <c:v>984841779</c:v>
                </c:pt>
                <c:pt idx="6">
                  <c:v>1016458418</c:v>
                </c:pt>
                <c:pt idx="7">
                  <c:v>1095627536</c:v>
                </c:pt>
                <c:pt idx="8">
                  <c:v>1084368148</c:v>
                </c:pt>
                <c:pt idx="9">
                  <c:v>1074923392</c:v>
                </c:pt>
                <c:pt idx="10">
                  <c:v>1171808669</c:v>
                </c:pt>
                <c:pt idx="11">
                  <c:v>1146635345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E-4600-AA44-9A1C710D7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75584"/>
        <c:axId val="124677120"/>
      </c:scatterChart>
      <c:valAx>
        <c:axId val="1246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77120"/>
        <c:crosses val="autoZero"/>
        <c:crossBetween val="midCat"/>
      </c:valAx>
      <c:valAx>
        <c:axId val="1246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68</xdr:row>
      <xdr:rowOff>23812</xdr:rowOff>
    </xdr:from>
    <xdr:to>
      <xdr:col>4</xdr:col>
      <xdr:colOff>1295400</xdr:colOff>
      <xdr:row>82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32</xdr:row>
      <xdr:rowOff>14287</xdr:rowOff>
    </xdr:from>
    <xdr:to>
      <xdr:col>4</xdr:col>
      <xdr:colOff>1104900</xdr:colOff>
      <xdr:row>46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IPG21223NQ" TargetMode="External"/><Relationship Id="rId2" Type="http://schemas.openxmlformats.org/officeDocument/2006/relationships/hyperlink" Target="https://www.eia.gov/coal/data/browser/" TargetMode="External"/><Relationship Id="rId1" Type="http://schemas.openxmlformats.org/officeDocument/2006/relationships/hyperlink" Target="https://www.eia.gov/outlooks/aeo/tables_ref.ph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iopscience.iop.org/1748-9326/7/3/034034/media/erl426087suppdat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opLeftCell="A4" workbookViewId="0">
      <selection activeCell="B14" sqref="B14"/>
    </sheetView>
  </sheetViews>
  <sheetFormatPr defaultColWidth="8.86328125" defaultRowHeight="14.25" x14ac:dyDescent="0.45"/>
  <cols>
    <col min="2" max="2" width="54.73046875" customWidth="1"/>
    <col min="3" max="3" width="42.3984375" customWidth="1"/>
    <col min="4" max="4" width="57.86328125" style="6" bestFit="1" customWidth="1"/>
    <col min="5" max="5" width="60.3984375" customWidth="1"/>
  </cols>
  <sheetData>
    <row r="1" spans="1:5" x14ac:dyDescent="0.45">
      <c r="A1" s="1" t="s">
        <v>106</v>
      </c>
    </row>
    <row r="3" spans="1:5" x14ac:dyDescent="0.45">
      <c r="A3" s="1" t="s">
        <v>61</v>
      </c>
      <c r="B3" s="3" t="s">
        <v>62</v>
      </c>
    </row>
    <row r="4" spans="1:5" x14ac:dyDescent="0.45">
      <c r="B4" t="s">
        <v>2</v>
      </c>
    </row>
    <row r="5" spans="1:5" x14ac:dyDescent="0.45">
      <c r="B5" s="2">
        <v>2020</v>
      </c>
    </row>
    <row r="6" spans="1:5" s="6" customFormat="1" x14ac:dyDescent="0.45">
      <c r="B6" t="s">
        <v>558</v>
      </c>
    </row>
    <row r="7" spans="1:5" x14ac:dyDescent="0.45">
      <c r="B7" s="104" t="s">
        <v>474</v>
      </c>
    </row>
    <row r="8" spans="1:5" s="6" customFormat="1" x14ac:dyDescent="0.45"/>
    <row r="9" spans="1:5" s="6" customFormat="1" x14ac:dyDescent="0.45">
      <c r="B9" s="3" t="s">
        <v>63</v>
      </c>
      <c r="C9" s="3" t="s">
        <v>104</v>
      </c>
      <c r="D9" s="4"/>
    </row>
    <row r="10" spans="1:5" s="6" customFormat="1" x14ac:dyDescent="0.45">
      <c r="B10" t="s">
        <v>66</v>
      </c>
      <c r="C10" t="s">
        <v>64</v>
      </c>
      <c r="D10" s="4"/>
    </row>
    <row r="11" spans="1:5" s="6" customFormat="1" x14ac:dyDescent="0.45">
      <c r="B11" s="2">
        <v>2012</v>
      </c>
      <c r="C11" s="2">
        <v>2017</v>
      </c>
      <c r="D11" s="4"/>
    </row>
    <row r="12" spans="1:5" s="6" customFormat="1" x14ac:dyDescent="0.45">
      <c r="B12" s="6" t="s">
        <v>67</v>
      </c>
      <c r="C12" s="6" t="s">
        <v>111</v>
      </c>
      <c r="D12" s="4"/>
    </row>
    <row r="13" spans="1:5" s="6" customFormat="1" x14ac:dyDescent="0.45">
      <c r="B13" s="104" t="s">
        <v>60</v>
      </c>
      <c r="C13" s="6" t="s">
        <v>110</v>
      </c>
      <c r="D13" s="4"/>
    </row>
    <row r="14" spans="1:5" s="6" customFormat="1" x14ac:dyDescent="0.45">
      <c r="B14" s="6" t="s">
        <v>68</v>
      </c>
      <c r="C14" s="19" t="s">
        <v>105</v>
      </c>
      <c r="D14" s="4"/>
    </row>
    <row r="15" spans="1:5" s="6" customFormat="1" x14ac:dyDescent="0.45">
      <c r="D15" s="4"/>
      <c r="E15" s="4"/>
    </row>
    <row r="16" spans="1:5" x14ac:dyDescent="0.45">
      <c r="B16" s="3" t="s">
        <v>3</v>
      </c>
      <c r="C16" s="3" t="s">
        <v>28</v>
      </c>
      <c r="D16" s="3" t="s">
        <v>10</v>
      </c>
      <c r="E16" s="6"/>
    </row>
    <row r="17" spans="2:5" x14ac:dyDescent="0.45">
      <c r="B17" t="s">
        <v>4</v>
      </c>
      <c r="C17" t="s">
        <v>92</v>
      </c>
      <c r="E17" s="6"/>
    </row>
    <row r="18" spans="2:5" ht="28.5" x14ac:dyDescent="0.45">
      <c r="B18" t="s">
        <v>5</v>
      </c>
      <c r="C18" t="s">
        <v>472</v>
      </c>
      <c r="D18" s="86" t="s">
        <v>473</v>
      </c>
      <c r="E18" s="6"/>
    </row>
    <row r="19" spans="2:5" x14ac:dyDescent="0.45">
      <c r="B19" t="s">
        <v>6</v>
      </c>
      <c r="C19" t="s">
        <v>93</v>
      </c>
      <c r="D19" s="6" t="s">
        <v>475</v>
      </c>
      <c r="E19" s="6"/>
    </row>
    <row r="20" spans="2:5" x14ac:dyDescent="0.45">
      <c r="B20" t="s">
        <v>7</v>
      </c>
      <c r="C20" t="s">
        <v>94</v>
      </c>
      <c r="E20" s="6"/>
    </row>
    <row r="21" spans="2:5" x14ac:dyDescent="0.45">
      <c r="B21" t="s">
        <v>11</v>
      </c>
      <c r="C21" t="s">
        <v>95</v>
      </c>
      <c r="E21" s="6"/>
    </row>
    <row r="22" spans="2:5" x14ac:dyDescent="0.45">
      <c r="B22" t="s">
        <v>8</v>
      </c>
      <c r="C22" t="s">
        <v>69</v>
      </c>
      <c r="D22" s="6" t="s">
        <v>65</v>
      </c>
      <c r="E22" s="6"/>
    </row>
    <row r="23" spans="2:5" x14ac:dyDescent="0.45">
      <c r="B23" t="s">
        <v>50</v>
      </c>
      <c r="C23" s="6" t="s">
        <v>95</v>
      </c>
      <c r="E23" s="6"/>
    </row>
    <row r="24" spans="2:5" x14ac:dyDescent="0.45">
      <c r="B24" t="s">
        <v>9</v>
      </c>
      <c r="C24" t="s">
        <v>476</v>
      </c>
      <c r="D24" s="6" t="s">
        <v>477</v>
      </c>
      <c r="E24" s="6"/>
    </row>
    <row r="25" spans="2:5" s="6" customFormat="1" x14ac:dyDescent="0.45"/>
    <row r="26" spans="2:5" s="6" customFormat="1" x14ac:dyDescent="0.45">
      <c r="B26" s="3" t="s">
        <v>496</v>
      </c>
    </row>
    <row r="27" spans="2:5" s="6" customFormat="1" x14ac:dyDescent="0.45">
      <c r="B27" s="6" t="s">
        <v>497</v>
      </c>
    </row>
    <row r="28" spans="2:5" s="6" customFormat="1" x14ac:dyDescent="0.45">
      <c r="B28" s="2">
        <v>2007</v>
      </c>
    </row>
    <row r="29" spans="2:5" s="6" customFormat="1" x14ac:dyDescent="0.45">
      <c r="B29" s="6" t="s">
        <v>498</v>
      </c>
    </row>
    <row r="30" spans="2:5" s="6" customFormat="1" x14ac:dyDescent="0.45">
      <c r="B30" s="6" t="s">
        <v>495</v>
      </c>
    </row>
    <row r="31" spans="2:5" s="6" customFormat="1" x14ac:dyDescent="0.45">
      <c r="B31" s="6" t="s">
        <v>505</v>
      </c>
    </row>
    <row r="32" spans="2:5" s="6" customFormat="1" x14ac:dyDescent="0.45"/>
    <row r="33" spans="1:2" s="6" customFormat="1" x14ac:dyDescent="0.45">
      <c r="B33" s="3" t="s">
        <v>555</v>
      </c>
    </row>
    <row r="34" spans="1:2" s="6" customFormat="1" x14ac:dyDescent="0.45">
      <c r="B34" s="6" t="s">
        <v>556</v>
      </c>
    </row>
    <row r="35" spans="1:2" s="6" customFormat="1" x14ac:dyDescent="0.45">
      <c r="B35" s="2">
        <v>2020</v>
      </c>
    </row>
    <row r="36" spans="1:2" s="6" customFormat="1" x14ac:dyDescent="0.45">
      <c r="B36" s="6" t="s">
        <v>557</v>
      </c>
    </row>
    <row r="37" spans="1:2" s="6" customFormat="1" x14ac:dyDescent="0.45">
      <c r="B37" s="104" t="s">
        <v>506</v>
      </c>
    </row>
    <row r="38" spans="1:2" s="6" customFormat="1" x14ac:dyDescent="0.45"/>
    <row r="39" spans="1:2" s="6" customFormat="1" x14ac:dyDescent="0.45">
      <c r="B39" s="3" t="s">
        <v>554</v>
      </c>
    </row>
    <row r="40" spans="1:2" s="6" customFormat="1" x14ac:dyDescent="0.45">
      <c r="B40" s="6" t="s">
        <v>552</v>
      </c>
    </row>
    <row r="41" spans="1:2" s="6" customFormat="1" x14ac:dyDescent="0.45">
      <c r="B41" s="2">
        <v>2019</v>
      </c>
    </row>
    <row r="42" spans="1:2" s="6" customFormat="1" x14ac:dyDescent="0.45">
      <c r="B42" s="6" t="s">
        <v>521</v>
      </c>
    </row>
    <row r="43" spans="1:2" s="6" customFormat="1" x14ac:dyDescent="0.45">
      <c r="B43" s="104" t="s">
        <v>553</v>
      </c>
    </row>
    <row r="44" spans="1:2" s="6" customFormat="1" x14ac:dyDescent="0.45"/>
    <row r="45" spans="1:2" s="6" customFormat="1" x14ac:dyDescent="0.45"/>
    <row r="46" spans="1:2" x14ac:dyDescent="0.45">
      <c r="A46" s="1" t="s">
        <v>70</v>
      </c>
    </row>
    <row r="47" spans="1:2" s="6" customFormat="1" x14ac:dyDescent="0.45">
      <c r="A47" s="20" t="s">
        <v>107</v>
      </c>
    </row>
    <row r="48" spans="1:2" s="6" customFormat="1" x14ac:dyDescent="0.45">
      <c r="A48" s="20" t="s">
        <v>108</v>
      </c>
    </row>
    <row r="49" spans="1:3" s="6" customFormat="1" x14ac:dyDescent="0.45">
      <c r="A49" s="20" t="s">
        <v>109</v>
      </c>
    </row>
    <row r="50" spans="1:3" s="6" customFormat="1" x14ac:dyDescent="0.45">
      <c r="A50" s="20"/>
    </row>
    <row r="51" spans="1:3" s="6" customFormat="1" x14ac:dyDescent="0.45">
      <c r="A51" s="33" t="s">
        <v>128</v>
      </c>
      <c r="B51" s="34"/>
      <c r="C51" s="34"/>
    </row>
    <row r="52" spans="1:3" s="6" customFormat="1" x14ac:dyDescent="0.45">
      <c r="A52" s="20" t="s">
        <v>124</v>
      </c>
    </row>
    <row r="53" spans="1:3" s="6" customFormat="1" x14ac:dyDescent="0.45">
      <c r="A53" s="20" t="s">
        <v>478</v>
      </c>
    </row>
    <row r="54" spans="1:3" s="6" customFormat="1" x14ac:dyDescent="0.45">
      <c r="A54" s="20" t="s">
        <v>125</v>
      </c>
    </row>
    <row r="55" spans="1:3" s="6" customFormat="1" x14ac:dyDescent="0.45">
      <c r="A55" s="20" t="s">
        <v>126</v>
      </c>
    </row>
    <row r="56" spans="1:3" s="6" customFormat="1" x14ac:dyDescent="0.45">
      <c r="A56" s="20" t="s">
        <v>127</v>
      </c>
    </row>
    <row r="57" spans="1:3" s="6" customFormat="1" x14ac:dyDescent="0.45">
      <c r="A57" s="1"/>
    </row>
    <row r="58" spans="1:3" x14ac:dyDescent="0.45">
      <c r="A58" t="s">
        <v>129</v>
      </c>
    </row>
    <row r="59" spans="1:3" x14ac:dyDescent="0.45">
      <c r="A59" t="s">
        <v>71</v>
      </c>
    </row>
    <row r="60" spans="1:3" x14ac:dyDescent="0.45">
      <c r="A60" t="s">
        <v>72</v>
      </c>
    </row>
    <row r="61" spans="1:3" x14ac:dyDescent="0.45">
      <c r="A61" t="s">
        <v>73</v>
      </c>
    </row>
    <row r="63" spans="1:3" x14ac:dyDescent="0.45">
      <c r="A63" t="s">
        <v>74</v>
      </c>
    </row>
    <row r="64" spans="1:3" x14ac:dyDescent="0.45">
      <c r="A64" t="s">
        <v>75</v>
      </c>
    </row>
    <row r="65" spans="1:1" x14ac:dyDescent="0.45">
      <c r="A65" t="s">
        <v>76</v>
      </c>
    </row>
    <row r="66" spans="1:1" x14ac:dyDescent="0.45">
      <c r="A66" t="s">
        <v>123</v>
      </c>
    </row>
    <row r="67" spans="1:1" x14ac:dyDescent="0.45">
      <c r="A67" t="s">
        <v>77</v>
      </c>
    </row>
    <row r="68" spans="1:1" s="6" customFormat="1" x14ac:dyDescent="0.45"/>
    <row r="69" spans="1:1" s="6" customFormat="1" x14ac:dyDescent="0.45">
      <c r="A69" s="6" t="s">
        <v>78</v>
      </c>
    </row>
    <row r="70" spans="1:1" s="6" customFormat="1" x14ac:dyDescent="0.45">
      <c r="A70" s="6" t="s">
        <v>79</v>
      </c>
    </row>
    <row r="71" spans="1:1" s="6" customFormat="1" x14ac:dyDescent="0.45"/>
    <row r="72" spans="1:1" s="6" customFormat="1" x14ac:dyDescent="0.45">
      <c r="A72" s="6" t="s">
        <v>100</v>
      </c>
    </row>
    <row r="73" spans="1:1" s="6" customFormat="1" x14ac:dyDescent="0.45">
      <c r="A73" s="6" t="s">
        <v>101</v>
      </c>
    </row>
    <row r="74" spans="1:1" s="6" customFormat="1" x14ac:dyDescent="0.45">
      <c r="A74" s="6" t="s">
        <v>102</v>
      </c>
    </row>
    <row r="75" spans="1:1" s="6" customFormat="1" x14ac:dyDescent="0.45">
      <c r="A75" s="6" t="s">
        <v>112</v>
      </c>
    </row>
    <row r="76" spans="1:1" s="6" customFormat="1" x14ac:dyDescent="0.45">
      <c r="A76" s="6" t="s">
        <v>96</v>
      </c>
    </row>
    <row r="77" spans="1:1" s="6" customFormat="1" x14ac:dyDescent="0.45">
      <c r="A77" s="6" t="s">
        <v>97</v>
      </c>
    </row>
    <row r="78" spans="1:1" s="6" customFormat="1" x14ac:dyDescent="0.45">
      <c r="A78" s="6" t="s">
        <v>98</v>
      </c>
    </row>
    <row r="79" spans="1:1" s="6" customFormat="1" x14ac:dyDescent="0.45">
      <c r="A79" s="6" t="s">
        <v>99</v>
      </c>
    </row>
    <row r="80" spans="1:1" s="6" customFormat="1" x14ac:dyDescent="0.45"/>
    <row r="81" spans="1:4" x14ac:dyDescent="0.45">
      <c r="A81" s="20" t="s">
        <v>113</v>
      </c>
    </row>
    <row r="82" spans="1:4" x14ac:dyDescent="0.45">
      <c r="A82" s="20" t="s">
        <v>114</v>
      </c>
    </row>
    <row r="83" spans="1:4" x14ac:dyDescent="0.45">
      <c r="A83" s="20" t="s">
        <v>479</v>
      </c>
    </row>
    <row r="84" spans="1:4" x14ac:dyDescent="0.45">
      <c r="A84" s="20" t="s">
        <v>480</v>
      </c>
    </row>
    <row r="85" spans="1:4" x14ac:dyDescent="0.45">
      <c r="A85" s="20" t="s">
        <v>481</v>
      </c>
    </row>
    <row r="87" spans="1:4" s="6" customFormat="1" x14ac:dyDescent="0.45">
      <c r="A87" s="6" t="s">
        <v>482</v>
      </c>
    </row>
    <row r="88" spans="1:4" s="6" customFormat="1" x14ac:dyDescent="0.45">
      <c r="A88" s="6" t="s">
        <v>483</v>
      </c>
    </row>
    <row r="89" spans="1:4" s="6" customFormat="1" x14ac:dyDescent="0.45">
      <c r="A89" s="6" t="s">
        <v>484</v>
      </c>
    </row>
    <row r="90" spans="1:4" s="6" customFormat="1" x14ac:dyDescent="0.45"/>
    <row r="91" spans="1:4" x14ac:dyDescent="0.45">
      <c r="A91" t="s">
        <v>327</v>
      </c>
      <c r="D91" s="13"/>
    </row>
    <row r="92" spans="1:4" x14ac:dyDescent="0.45">
      <c r="A92" s="77" t="s">
        <v>308</v>
      </c>
      <c r="C92" t="s">
        <v>307</v>
      </c>
      <c r="D92" s="58"/>
    </row>
    <row r="93" spans="1:4" x14ac:dyDescent="0.45">
      <c r="A93" s="78" t="s">
        <v>309</v>
      </c>
      <c r="C93" t="s">
        <v>324</v>
      </c>
      <c r="D93" s="58"/>
    </row>
    <row r="94" spans="1:4" x14ac:dyDescent="0.45">
      <c r="A94" s="78" t="s">
        <v>310</v>
      </c>
      <c r="C94" t="s">
        <v>324</v>
      </c>
      <c r="D94" s="58"/>
    </row>
    <row r="95" spans="1:4" x14ac:dyDescent="0.45">
      <c r="A95" s="78" t="s">
        <v>311</v>
      </c>
      <c r="C95" t="s">
        <v>325</v>
      </c>
      <c r="D95" s="58"/>
    </row>
    <row r="96" spans="1:4" x14ac:dyDescent="0.45">
      <c r="A96" s="78" t="s">
        <v>51</v>
      </c>
      <c r="C96" t="s">
        <v>325</v>
      </c>
      <c r="D96" s="58"/>
    </row>
    <row r="97" spans="1:4" x14ac:dyDescent="0.45">
      <c r="A97" s="78" t="s">
        <v>52</v>
      </c>
      <c r="C97" t="s">
        <v>326</v>
      </c>
      <c r="D97" s="58"/>
    </row>
    <row r="98" spans="1:4" x14ac:dyDescent="0.45">
      <c r="A98" s="78" t="s">
        <v>53</v>
      </c>
      <c r="C98" t="s">
        <v>324</v>
      </c>
      <c r="D98" s="58"/>
    </row>
    <row r="99" spans="1:4" x14ac:dyDescent="0.45">
      <c r="A99" s="78" t="s">
        <v>312</v>
      </c>
      <c r="C99" t="s">
        <v>325</v>
      </c>
      <c r="D99" s="58"/>
    </row>
    <row r="100" spans="1:4" x14ac:dyDescent="0.45">
      <c r="A100" s="78" t="s">
        <v>313</v>
      </c>
      <c r="C100" t="s">
        <v>325</v>
      </c>
      <c r="D100" s="58"/>
    </row>
    <row r="101" spans="1:4" x14ac:dyDescent="0.45">
      <c r="A101" s="78" t="s">
        <v>314</v>
      </c>
      <c r="C101" s="6" t="s">
        <v>326</v>
      </c>
      <c r="D101" s="58"/>
    </row>
    <row r="102" spans="1:4" x14ac:dyDescent="0.45">
      <c r="D102" s="58"/>
    </row>
    <row r="103" spans="1:4" x14ac:dyDescent="0.45">
      <c r="D103" s="58"/>
    </row>
    <row r="104" spans="1:4" x14ac:dyDescent="0.45">
      <c r="D104" s="58"/>
    </row>
    <row r="105" spans="1:4" x14ac:dyDescent="0.45">
      <c r="D105" s="58"/>
    </row>
    <row r="106" spans="1:4" x14ac:dyDescent="0.45">
      <c r="D106" s="58"/>
    </row>
    <row r="107" spans="1:4" x14ac:dyDescent="0.45">
      <c r="D107" s="58"/>
    </row>
    <row r="108" spans="1:4" x14ac:dyDescent="0.45">
      <c r="D108" s="58"/>
    </row>
    <row r="109" spans="1:4" x14ac:dyDescent="0.45">
      <c r="D109" s="58"/>
    </row>
    <row r="110" spans="1:4" x14ac:dyDescent="0.45">
      <c r="D110" s="58"/>
    </row>
    <row r="111" spans="1:4" x14ac:dyDescent="0.45">
      <c r="D111" s="57"/>
    </row>
    <row r="112" spans="1:4" x14ac:dyDescent="0.45">
      <c r="D112" s="58"/>
    </row>
    <row r="113" spans="4:4" x14ac:dyDescent="0.45">
      <c r="D113" s="57"/>
    </row>
  </sheetData>
  <hyperlinks>
    <hyperlink ref="B7" r:id="rId1" xr:uid="{00000000-0004-0000-0000-000000000000}"/>
    <hyperlink ref="B37" r:id="rId2" location="/topic/33?agg=2" xr:uid="{840362AA-110C-49D4-A2FC-BCB077BD1F5C}"/>
    <hyperlink ref="B43" r:id="rId3" xr:uid="{3AD250BE-2329-4E70-A478-C6CDD40FF5DD}"/>
    <hyperlink ref="B13" r:id="rId4" xr:uid="{3144CAE5-D564-49E9-A372-F89C6EF5D2D7}"/>
  </hyperlinks>
  <pageMargins left="0.7" right="0.7" top="0.75" bottom="0.75" header="0.3" footer="0.3"/>
  <pageSetup orientation="portrait" horizontalDpi="1200" verticalDpi="1200" r:id="rId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9"/>
  <sheetViews>
    <sheetView workbookViewId="0">
      <selection activeCell="B3" sqref="B3"/>
    </sheetView>
  </sheetViews>
  <sheetFormatPr defaultColWidth="9.1328125" defaultRowHeight="14.25" x14ac:dyDescent="0.45"/>
  <cols>
    <col min="1" max="1" width="39.86328125" style="6" customWidth="1"/>
    <col min="2" max="35" width="9.59765625" style="6" bestFit="1" customWidth="1"/>
    <col min="36" max="16384" width="9.1328125" style="6"/>
  </cols>
  <sheetData>
    <row r="1" spans="1:35" x14ac:dyDescent="0.45">
      <c r="A1" s="1" t="s">
        <v>546</v>
      </c>
      <c r="B1" s="24">
        <v>2019</v>
      </c>
      <c r="C1" s="24">
        <v>2020</v>
      </c>
      <c r="D1" s="24">
        <v>2021</v>
      </c>
      <c r="E1" s="24">
        <v>2022</v>
      </c>
      <c r="F1" s="24">
        <v>2023</v>
      </c>
      <c r="G1" s="24">
        <v>2024</v>
      </c>
      <c r="H1" s="24">
        <v>2025</v>
      </c>
      <c r="I1" s="24">
        <v>2026</v>
      </c>
      <c r="J1" s="24">
        <v>2027</v>
      </c>
      <c r="K1" s="24">
        <v>2028</v>
      </c>
      <c r="L1" s="24">
        <v>2029</v>
      </c>
      <c r="M1" s="24">
        <v>2030</v>
      </c>
      <c r="N1" s="24">
        <v>2031</v>
      </c>
      <c r="O1" s="24">
        <v>2032</v>
      </c>
      <c r="P1" s="24">
        <v>2033</v>
      </c>
      <c r="Q1" s="24">
        <v>2034</v>
      </c>
      <c r="R1" s="24">
        <v>2035</v>
      </c>
      <c r="S1" s="24">
        <v>2036</v>
      </c>
      <c r="T1" s="24">
        <v>2037</v>
      </c>
      <c r="U1" s="24">
        <v>2038</v>
      </c>
      <c r="V1" s="24">
        <v>2039</v>
      </c>
      <c r="W1" s="24">
        <v>2040</v>
      </c>
      <c r="X1" s="24">
        <v>2041</v>
      </c>
      <c r="Y1" s="24">
        <v>2042</v>
      </c>
      <c r="Z1" s="24">
        <v>2043</v>
      </c>
      <c r="AA1" s="24">
        <v>2044</v>
      </c>
      <c r="AB1" s="24">
        <v>2045</v>
      </c>
      <c r="AC1" s="24">
        <v>2046</v>
      </c>
      <c r="AD1" s="24">
        <v>2047</v>
      </c>
      <c r="AE1" s="24">
        <v>2048</v>
      </c>
      <c r="AF1" s="24">
        <v>2049</v>
      </c>
      <c r="AG1" s="24">
        <v>2050</v>
      </c>
      <c r="AH1" s="24"/>
      <c r="AI1" s="24"/>
    </row>
    <row r="2" spans="1:35" x14ac:dyDescent="0.45">
      <c r="A2" s="6" t="s">
        <v>538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/>
      <c r="AI2" s="23"/>
    </row>
    <row r="3" spans="1:35" x14ac:dyDescent="0.45">
      <c r="A3" s="6" t="s">
        <v>539</v>
      </c>
      <c r="B3" s="23">
        <f>Refineries!C109</f>
        <v>902400000000000</v>
      </c>
      <c r="C3" s="23">
        <f>Refineries!D109</f>
        <v>889300000000000</v>
      </c>
      <c r="D3" s="23">
        <f>Refineries!E109</f>
        <v>873500000000000</v>
      </c>
      <c r="E3" s="23">
        <f>Refineries!F109</f>
        <v>868400000000000</v>
      </c>
      <c r="F3" s="23">
        <f>Refineries!G109</f>
        <v>856700000000000</v>
      </c>
      <c r="G3" s="23">
        <f>Refineries!H109</f>
        <v>850000000000000</v>
      </c>
      <c r="H3" s="23">
        <f>Refineries!I109</f>
        <v>842700000000000</v>
      </c>
      <c r="I3" s="23">
        <f>Refineries!J109</f>
        <v>842600000000000</v>
      </c>
      <c r="J3" s="23">
        <f>Refineries!K109</f>
        <v>845100000000000</v>
      </c>
      <c r="K3" s="23">
        <f>Refineries!L109</f>
        <v>851800000000000</v>
      </c>
      <c r="L3" s="23">
        <f>Refineries!M109</f>
        <v>850600000000000</v>
      </c>
      <c r="M3" s="23">
        <f>Refineries!N109</f>
        <v>854100000000000</v>
      </c>
      <c r="N3" s="23">
        <f>Refineries!O109</f>
        <v>855400000000000</v>
      </c>
      <c r="O3" s="23">
        <f>Refineries!P109</f>
        <v>857000000000000</v>
      </c>
      <c r="P3" s="23">
        <f>Refineries!Q109</f>
        <v>858500000000000</v>
      </c>
      <c r="Q3" s="23">
        <f>Refineries!R109</f>
        <v>860200000000000</v>
      </c>
      <c r="R3" s="23">
        <f>Refineries!S109</f>
        <v>861500000000000</v>
      </c>
      <c r="S3" s="23">
        <f>Refineries!T109</f>
        <v>864200000000000</v>
      </c>
      <c r="T3" s="23">
        <f>Refineries!U109</f>
        <v>867200000000000</v>
      </c>
      <c r="U3" s="23">
        <f>Refineries!V109</f>
        <v>870200000000000</v>
      </c>
      <c r="V3" s="23">
        <f>Refineries!W109</f>
        <v>873900000000000</v>
      </c>
      <c r="W3" s="23">
        <f>Refineries!X109</f>
        <v>879200000000000</v>
      </c>
      <c r="X3" s="23">
        <f>Refineries!Y109</f>
        <v>885200000000000</v>
      </c>
      <c r="Y3" s="23">
        <f>Refineries!Z109</f>
        <v>890900000000000</v>
      </c>
      <c r="Z3" s="23">
        <f>Refineries!AA109</f>
        <v>896600000000000</v>
      </c>
      <c r="AA3" s="23">
        <f>Refineries!AB109</f>
        <v>898300000000000</v>
      </c>
      <c r="AB3" s="23">
        <f>Refineries!AC109</f>
        <v>900800000000000</v>
      </c>
      <c r="AC3" s="23">
        <f>Refineries!AD109</f>
        <v>901100000000000</v>
      </c>
      <c r="AD3" s="23">
        <f>Refineries!AE109</f>
        <v>908100000000000</v>
      </c>
      <c r="AE3" s="23">
        <f>Refineries!AF109</f>
        <v>915100000000000</v>
      </c>
      <c r="AF3" s="23">
        <f>Refineries!AG109</f>
        <v>922000000000000</v>
      </c>
      <c r="AG3" s="23">
        <f>Refineries!AH109</f>
        <v>932100000000000</v>
      </c>
      <c r="AH3" s="23"/>
      <c r="AI3" s="23"/>
    </row>
    <row r="4" spans="1:35" x14ac:dyDescent="0.45">
      <c r="A4" s="6" t="s">
        <v>540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/>
      <c r="AI4" s="23"/>
    </row>
    <row r="5" spans="1:35" x14ac:dyDescent="0.45">
      <c r="A5" s="6" t="s">
        <v>541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/>
      <c r="AI5" s="23"/>
    </row>
    <row r="6" spans="1:35" x14ac:dyDescent="0.45">
      <c r="A6" s="6" t="s">
        <v>542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/>
      <c r="AI6" s="23"/>
    </row>
    <row r="7" spans="1:35" x14ac:dyDescent="0.45">
      <c r="A7" s="6" t="s">
        <v>543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/>
      <c r="AI7" s="23"/>
    </row>
    <row r="8" spans="1:35" x14ac:dyDescent="0.45">
      <c r="A8" s="6" t="s">
        <v>544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/>
      <c r="AI8" s="23"/>
    </row>
    <row r="9" spans="1:35" x14ac:dyDescent="0.45">
      <c r="A9" s="6" t="s">
        <v>545</v>
      </c>
      <c r="B9" s="30">
        <f>MAX(0,INDEX(Data!$C$141:$AJ$141,MATCH(B$1,Data!$C$1:$AJ$1,0))*10^15-SUM(B2:B8))</f>
        <v>0</v>
      </c>
      <c r="C9" s="30">
        <f>MAX(0,INDEX(Data!$C$141:$AJ$141,MATCH(C$1,Data!$C$1:$AJ$1,0))*10^15-SUM(C2:C8))</f>
        <v>0</v>
      </c>
      <c r="D9" s="30">
        <f>MAX(0,INDEX(Data!$C$141:$AJ$141,MATCH(D$1,Data!$C$1:$AJ$1,0))*10^15-SUM(D2:D8))</f>
        <v>0</v>
      </c>
      <c r="E9" s="30">
        <f>MAX(0,INDEX(Data!$C$141:$AJ$141,MATCH(E$1,Data!$C$1:$AJ$1,0))*10^15-SUM(E2:E8))</f>
        <v>0</v>
      </c>
      <c r="F9" s="30">
        <f>MAX(0,INDEX(Data!$C$141:$AJ$141,MATCH(F$1,Data!$C$1:$AJ$1,0))*10^15-SUM(F2:F8))</f>
        <v>0</v>
      </c>
      <c r="G9" s="30">
        <f>MAX(0,INDEX(Data!$C$141:$AJ$141,MATCH(G$1,Data!$C$1:$AJ$1,0))*10^15-SUM(G2:G8))</f>
        <v>0</v>
      </c>
      <c r="H9" s="30">
        <f>MAX(0,INDEX(Data!$C$141:$AJ$141,MATCH(H$1,Data!$C$1:$AJ$1,0))*10^15-SUM(H2:H8))</f>
        <v>0</v>
      </c>
      <c r="I9" s="30">
        <f>MAX(0,INDEX(Data!$C$141:$AJ$141,MATCH(I$1,Data!$C$1:$AJ$1,0))*10^15-SUM(I2:I8))</f>
        <v>0</v>
      </c>
      <c r="J9" s="30">
        <f>MAX(0,INDEX(Data!$C$141:$AJ$141,MATCH(J$1,Data!$C$1:$AJ$1,0))*10^15-SUM(J2:J8))</f>
        <v>0</v>
      </c>
      <c r="K9" s="30">
        <f>MAX(0,INDEX(Data!$C$141:$AJ$141,MATCH(K$1,Data!$C$1:$AJ$1,0))*10^15-SUM(K2:K8))</f>
        <v>0</v>
      </c>
      <c r="L9" s="30">
        <f>MAX(0,INDEX(Data!$C$141:$AJ$141,MATCH(L$1,Data!$C$1:$AJ$1,0))*10^15-SUM(L2:L8))</f>
        <v>0</v>
      </c>
      <c r="M9" s="30">
        <f>MAX(0,INDEX(Data!$C$141:$AJ$141,MATCH(M$1,Data!$C$1:$AJ$1,0))*10^15-SUM(M2:M8))</f>
        <v>0</v>
      </c>
      <c r="N9" s="30">
        <f>MAX(0,INDEX(Data!$C$141:$AJ$141,MATCH(N$1,Data!$C$1:$AJ$1,0))*10^15-SUM(N2:N8))</f>
        <v>0</v>
      </c>
      <c r="O9" s="30">
        <f>MAX(0,INDEX(Data!$C$141:$AJ$141,MATCH(O$1,Data!$C$1:$AJ$1,0))*10^15-SUM(O2:O8))</f>
        <v>0</v>
      </c>
      <c r="P9" s="30">
        <f>MAX(0,INDEX(Data!$C$141:$AJ$141,MATCH(P$1,Data!$C$1:$AJ$1,0))*10^15-SUM(P2:P8))</f>
        <v>0</v>
      </c>
      <c r="Q9" s="30">
        <f>MAX(0,INDEX(Data!$C$141:$AJ$141,MATCH(Q$1,Data!$C$1:$AJ$1,0))*10^15-SUM(Q2:Q8))</f>
        <v>0</v>
      </c>
      <c r="R9" s="30">
        <f>MAX(0,INDEX(Data!$C$141:$AJ$141,MATCH(R$1,Data!$C$1:$AJ$1,0))*10^15-SUM(R2:R8))</f>
        <v>0</v>
      </c>
      <c r="S9" s="30">
        <f>MAX(0,INDEX(Data!$C$141:$AJ$141,MATCH(S$1,Data!$C$1:$AJ$1,0))*10^15-SUM(S2:S8))</f>
        <v>0</v>
      </c>
      <c r="T9" s="30">
        <f>MAX(0,INDEX(Data!$C$141:$AJ$141,MATCH(T$1,Data!$C$1:$AJ$1,0))*10^15-SUM(T2:T8))</f>
        <v>0</v>
      </c>
      <c r="U9" s="30">
        <f>MAX(0,INDEX(Data!$C$141:$AJ$141,MATCH(U$1,Data!$C$1:$AJ$1,0))*10^15-SUM(U2:U8))</f>
        <v>0</v>
      </c>
      <c r="V9" s="30">
        <f>MAX(0,INDEX(Data!$C$141:$AJ$141,MATCH(V$1,Data!$C$1:$AJ$1,0))*10^15-SUM(V2:V8))</f>
        <v>0</v>
      </c>
      <c r="W9" s="30">
        <f>MAX(0,INDEX(Data!$C$141:$AJ$141,MATCH(W$1,Data!$C$1:$AJ$1,0))*10^15-SUM(W2:W8))</f>
        <v>0</v>
      </c>
      <c r="X9" s="30">
        <f>MAX(0,INDEX(Data!$C$141:$AJ$141,MATCH(X$1,Data!$C$1:$AJ$1,0))*10^15-SUM(X2:X8))</f>
        <v>0</v>
      </c>
      <c r="Y9" s="30">
        <f>MAX(0,INDEX(Data!$C$141:$AJ$141,MATCH(Y$1,Data!$C$1:$AJ$1,0))*10^15-SUM(Y2:Y8))</f>
        <v>0</v>
      </c>
      <c r="Z9" s="30">
        <f>MAX(0,INDEX(Data!$C$141:$AJ$141,MATCH(Z$1,Data!$C$1:$AJ$1,0))*10^15-SUM(Z2:Z8))</f>
        <v>0</v>
      </c>
      <c r="AA9" s="30">
        <f>MAX(0,INDEX(Data!$C$141:$AJ$141,MATCH(AA$1,Data!$C$1:$AJ$1,0))*10^15-SUM(AA2:AA8))</f>
        <v>0</v>
      </c>
      <c r="AB9" s="30">
        <f>MAX(0,INDEX(Data!$C$141:$AJ$141,MATCH(AB$1,Data!$C$1:$AJ$1,0))*10^15-SUM(AB2:AB8))</f>
        <v>0</v>
      </c>
      <c r="AC9" s="30">
        <f>MAX(0,INDEX(Data!$C$141:$AJ$141,MATCH(AC$1,Data!$C$1:$AJ$1,0))*10^15-SUM(AC2:AC8))</f>
        <v>0</v>
      </c>
      <c r="AD9" s="30">
        <f>MAX(0,INDEX(Data!$C$141:$AJ$141,MATCH(AD$1,Data!$C$1:$AJ$1,0))*10^15-SUM(AD2:AD8))</f>
        <v>0</v>
      </c>
      <c r="AE9" s="30">
        <f>MAX(0,INDEX(Data!$C$141:$AJ$141,MATCH(AE$1,Data!$C$1:$AJ$1,0))*10^15-SUM(AE2:AE8))</f>
        <v>0</v>
      </c>
      <c r="AF9" s="30">
        <f>MAX(0,INDEX(Data!$C$141:$AJ$141,MATCH(AF$1,Data!$C$1:$AJ$1,0))*10^15-SUM(AF2:AF8))</f>
        <v>0</v>
      </c>
      <c r="AG9" s="30">
        <f>MAX(0,INDEX(Data!$C$141:$AJ$141,MATCH(AG$1,Data!$C$1:$AJ$1,0))*10^15-SUM(AG2:AG8))</f>
        <v>0</v>
      </c>
      <c r="AH9" s="30"/>
      <c r="AI9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11"/>
  <sheetViews>
    <sheetView workbookViewId="0">
      <selection activeCell="B11" sqref="B11"/>
    </sheetView>
  </sheetViews>
  <sheetFormatPr defaultColWidth="9.1328125" defaultRowHeight="14.25" x14ac:dyDescent="0.45"/>
  <cols>
    <col min="1" max="1" width="39.86328125" style="6" customWidth="1"/>
    <col min="2" max="2" width="10.265625" style="6" bestFit="1" customWidth="1"/>
    <col min="3" max="35" width="9.59765625" style="6" bestFit="1" customWidth="1"/>
    <col min="36" max="16384" width="9.1328125" style="6"/>
  </cols>
  <sheetData>
    <row r="1" spans="1:35" x14ac:dyDescent="0.4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6" t="s">
        <v>538</v>
      </c>
      <c r="B2" s="23">
        <f>INDEX(Data!$C$3:$AJ$3,MATCH(B$1,Data!$C$1:$AJ$1,0))*10^12+INDEX(Data!$C$6:$AJ$6,MATCH(B$1,Data!$C$1:$AJ$1,0))*10^12</f>
        <v>58400000000000</v>
      </c>
      <c r="C2" s="23">
        <f>INDEX(Data!$C$3:$AJ$3,MATCH(C$1,Data!$C$1:$AJ$1,0))*10^12+INDEX(Data!$C$6:$AJ$6,MATCH(C$1,Data!$C$1:$AJ$1,0))*10^12</f>
        <v>45600000000000</v>
      </c>
      <c r="D2" s="23">
        <f>INDEX(Data!$C$3:$AJ$3,MATCH(D$1,Data!$C$1:$AJ$1,0))*10^12+INDEX(Data!$C$6:$AJ$6,MATCH(D$1,Data!$C$1:$AJ$1,0))*10^12</f>
        <v>43800000000000</v>
      </c>
      <c r="E2" s="23">
        <f>INDEX(Data!$C$3:$AJ$3,MATCH(E$1,Data!$C$1:$AJ$1,0))*10^12+INDEX(Data!$C$6:$AJ$6,MATCH(E$1,Data!$C$1:$AJ$1,0))*10^12</f>
        <v>42900000000000</v>
      </c>
      <c r="F2" s="23">
        <f>INDEX(Data!$C$3:$AJ$3,MATCH(F$1,Data!$C$1:$AJ$1,0))*10^12+INDEX(Data!$C$6:$AJ$6,MATCH(F$1,Data!$C$1:$AJ$1,0))*10^12</f>
        <v>42300000000000</v>
      </c>
      <c r="G2" s="23">
        <f>INDEX(Data!$C$3:$AJ$3,MATCH(G$1,Data!$C$1:$AJ$1,0))*10^12+INDEX(Data!$C$6:$AJ$6,MATCH(G$1,Data!$C$1:$AJ$1,0))*10^12</f>
        <v>41800000000000</v>
      </c>
      <c r="H2" s="23">
        <f>INDEX(Data!$C$3:$AJ$3,MATCH(H$1,Data!$C$1:$AJ$1,0))*10^12+INDEX(Data!$C$6:$AJ$6,MATCH(H$1,Data!$C$1:$AJ$1,0))*10^12</f>
        <v>41200000000000</v>
      </c>
      <c r="I2" s="23">
        <f>INDEX(Data!$C$3:$AJ$3,MATCH(I$1,Data!$C$1:$AJ$1,0))*10^12+INDEX(Data!$C$6:$AJ$6,MATCH(I$1,Data!$C$1:$AJ$1,0))*10^12</f>
        <v>40700000000000</v>
      </c>
      <c r="J2" s="23">
        <f>INDEX(Data!$C$3:$AJ$3,MATCH(J$1,Data!$C$1:$AJ$1,0))*10^12+INDEX(Data!$C$6:$AJ$6,MATCH(J$1,Data!$C$1:$AJ$1,0))*10^12</f>
        <v>40400000000000</v>
      </c>
      <c r="K2" s="23">
        <f>INDEX(Data!$C$3:$AJ$3,MATCH(K$1,Data!$C$1:$AJ$1,0))*10^12+INDEX(Data!$C$6:$AJ$6,MATCH(K$1,Data!$C$1:$AJ$1,0))*10^12</f>
        <v>40200000000000</v>
      </c>
      <c r="L2" s="23">
        <f>INDEX(Data!$C$3:$AJ$3,MATCH(L$1,Data!$C$1:$AJ$1,0))*10^12+INDEX(Data!$C$6:$AJ$6,MATCH(L$1,Data!$C$1:$AJ$1,0))*10^12</f>
        <v>40100000000000</v>
      </c>
      <c r="M2" s="23">
        <f>INDEX(Data!$C$3:$AJ$3,MATCH(M$1,Data!$C$1:$AJ$1,0))*10^12+INDEX(Data!$C$6:$AJ$6,MATCH(M$1,Data!$C$1:$AJ$1,0))*10^12</f>
        <v>40100000000000</v>
      </c>
      <c r="N2" s="23">
        <f>INDEX(Data!$C$3:$AJ$3,MATCH(N$1,Data!$C$1:$AJ$1,0))*10^12+INDEX(Data!$C$6:$AJ$6,MATCH(N$1,Data!$C$1:$AJ$1,0))*10^12</f>
        <v>40300000000000</v>
      </c>
      <c r="O2" s="23">
        <f>INDEX(Data!$C$3:$AJ$3,MATCH(O$1,Data!$C$1:$AJ$1,0))*10^12+INDEX(Data!$C$6:$AJ$6,MATCH(O$1,Data!$C$1:$AJ$1,0))*10^12</f>
        <v>40300000000000</v>
      </c>
      <c r="P2" s="23">
        <f>INDEX(Data!$C$3:$AJ$3,MATCH(P$1,Data!$C$1:$AJ$1,0))*10^12+INDEX(Data!$C$6:$AJ$6,MATCH(P$1,Data!$C$1:$AJ$1,0))*10^12</f>
        <v>40500000000000</v>
      </c>
      <c r="Q2" s="23">
        <f>INDEX(Data!$C$3:$AJ$3,MATCH(Q$1,Data!$C$1:$AJ$1,0))*10^12+INDEX(Data!$C$6:$AJ$6,MATCH(Q$1,Data!$C$1:$AJ$1,0))*10^12</f>
        <v>40800000000000</v>
      </c>
      <c r="R2" s="23">
        <f>INDEX(Data!$C$3:$AJ$3,MATCH(R$1,Data!$C$1:$AJ$1,0))*10^12+INDEX(Data!$C$6:$AJ$6,MATCH(R$1,Data!$C$1:$AJ$1,0))*10^12</f>
        <v>40100000000000</v>
      </c>
      <c r="S2" s="23">
        <f>INDEX(Data!$C$3:$AJ$3,MATCH(S$1,Data!$C$1:$AJ$1,0))*10^12+INDEX(Data!$C$6:$AJ$6,MATCH(S$1,Data!$C$1:$AJ$1,0))*10^12</f>
        <v>40900000000000</v>
      </c>
      <c r="T2" s="23">
        <f>INDEX(Data!$C$3:$AJ$3,MATCH(T$1,Data!$C$1:$AJ$1,0))*10^12+INDEX(Data!$C$6:$AJ$6,MATCH(T$1,Data!$C$1:$AJ$1,0))*10^12</f>
        <v>41500000000000</v>
      </c>
      <c r="U2" s="23">
        <f>INDEX(Data!$C$3:$AJ$3,MATCH(U$1,Data!$C$1:$AJ$1,0))*10^12+INDEX(Data!$C$6:$AJ$6,MATCH(U$1,Data!$C$1:$AJ$1,0))*10^12</f>
        <v>42000000000000</v>
      </c>
      <c r="V2" s="23">
        <f>INDEX(Data!$C$3:$AJ$3,MATCH(V$1,Data!$C$1:$AJ$1,0))*10^12+INDEX(Data!$C$6:$AJ$6,MATCH(V$1,Data!$C$1:$AJ$1,0))*10^12</f>
        <v>42400000000000</v>
      </c>
      <c r="W2" s="23">
        <f>INDEX(Data!$C$3:$AJ$3,MATCH(W$1,Data!$C$1:$AJ$1,0))*10^12+INDEX(Data!$C$6:$AJ$6,MATCH(W$1,Data!$C$1:$AJ$1,0))*10^12</f>
        <v>43000000000000</v>
      </c>
      <c r="X2" s="23">
        <f>INDEX(Data!$C$3:$AJ$3,MATCH(X$1,Data!$C$1:$AJ$1,0))*10^12+INDEX(Data!$C$6:$AJ$6,MATCH(X$1,Data!$C$1:$AJ$1,0))*10^12</f>
        <v>43600000000000</v>
      </c>
      <c r="Y2" s="23">
        <f>INDEX(Data!$C$3:$AJ$3,MATCH(Y$1,Data!$C$1:$AJ$1,0))*10^12+INDEX(Data!$C$6:$AJ$6,MATCH(Y$1,Data!$C$1:$AJ$1,0))*10^12</f>
        <v>44100000000000</v>
      </c>
      <c r="Z2" s="23">
        <f>INDEX(Data!$C$3:$AJ$3,MATCH(Z$1,Data!$C$1:$AJ$1,0))*10^12+INDEX(Data!$C$6:$AJ$6,MATCH(Z$1,Data!$C$1:$AJ$1,0))*10^12</f>
        <v>44500000000000</v>
      </c>
      <c r="AA2" s="23">
        <f>INDEX(Data!$C$3:$AJ$3,MATCH(AA$1,Data!$C$1:$AJ$1,0))*10^12+INDEX(Data!$C$6:$AJ$6,MATCH(AA$1,Data!$C$1:$AJ$1,0))*10^12</f>
        <v>45200000000000</v>
      </c>
      <c r="AB2" s="23">
        <f>INDEX(Data!$C$3:$AJ$3,MATCH(AB$1,Data!$C$1:$AJ$1,0))*10^12+INDEX(Data!$C$6:$AJ$6,MATCH(AB$1,Data!$C$1:$AJ$1,0))*10^12</f>
        <v>45700000000000</v>
      </c>
      <c r="AC2" s="23">
        <f>INDEX(Data!$C$3:$AJ$3,MATCH(AC$1,Data!$C$1:$AJ$1,0))*10^12+INDEX(Data!$C$6:$AJ$6,MATCH(AC$1,Data!$C$1:$AJ$1,0))*10^12</f>
        <v>46300000000000</v>
      </c>
      <c r="AD2" s="23">
        <f>INDEX(Data!$C$3:$AJ$3,MATCH(AD$1,Data!$C$1:$AJ$1,0))*10^12+INDEX(Data!$C$6:$AJ$6,MATCH(AD$1,Data!$C$1:$AJ$1,0))*10^12</f>
        <v>46800000000000</v>
      </c>
      <c r="AE2" s="23">
        <f>INDEX(Data!$C$3:$AJ$3,MATCH(AE$1,Data!$C$1:$AJ$1,0))*10^12+INDEX(Data!$C$6:$AJ$6,MATCH(AE$1,Data!$C$1:$AJ$1,0))*10^12</f>
        <v>47300000000000</v>
      </c>
      <c r="AF2" s="23">
        <f>INDEX(Data!$C$3:$AJ$3,MATCH(AF$1,Data!$C$1:$AJ$1,0))*10^12+INDEX(Data!$C$6:$AJ$6,MATCH(AF$1,Data!$C$1:$AJ$1,0))*10^12</f>
        <v>47800000000000</v>
      </c>
      <c r="AG2" s="23">
        <f>INDEX(Data!$C$3:$AJ$3,MATCH(AG$1,Data!$C$1:$AJ$1,0))*10^12+INDEX(Data!$C$6:$AJ$6,MATCH(AG$1,Data!$C$1:$AJ$1,0))*10^12</f>
        <v>48300000000000</v>
      </c>
      <c r="AH2" s="23"/>
      <c r="AI2" s="23"/>
    </row>
    <row r="3" spans="1:35" x14ac:dyDescent="0.45">
      <c r="A3" s="6" t="s">
        <v>539</v>
      </c>
      <c r="B3" s="23">
        <f>SUM('Mining Breakdown'!B172:B173)*10^12</f>
        <v>0</v>
      </c>
      <c r="C3" s="23">
        <f>SUM('Mining Breakdown'!C172:C173)*10^12</f>
        <v>0</v>
      </c>
      <c r="D3" s="23">
        <f>SUM('Mining Breakdown'!D172:D173)*10^12</f>
        <v>0</v>
      </c>
      <c r="E3" s="23">
        <f>SUM('Mining Breakdown'!E172:E173)*10^12</f>
        <v>0</v>
      </c>
      <c r="F3" s="23">
        <f>SUM('Mining Breakdown'!F172:F173)*10^12</f>
        <v>0</v>
      </c>
      <c r="G3" s="23">
        <f>SUM('Mining Breakdown'!G172:G173)*10^12</f>
        <v>0</v>
      </c>
      <c r="H3" s="23">
        <f>SUM('Mining Breakdown'!H172:H173)*10^12</f>
        <v>0</v>
      </c>
      <c r="I3" s="23">
        <f>SUM('Mining Breakdown'!I172:I173)*10^12</f>
        <v>0</v>
      </c>
      <c r="J3" s="23">
        <f>SUM('Mining Breakdown'!J172:J173)*10^12</f>
        <v>0</v>
      </c>
      <c r="K3" s="23">
        <f>SUM('Mining Breakdown'!K172:K173)*10^12</f>
        <v>0</v>
      </c>
      <c r="L3" s="23">
        <f>SUM('Mining Breakdown'!L172:L173)*10^12</f>
        <v>0</v>
      </c>
      <c r="M3" s="23">
        <f>SUM('Mining Breakdown'!M172:M173)*10^12</f>
        <v>0</v>
      </c>
      <c r="N3" s="23">
        <f>SUM('Mining Breakdown'!N172:N173)*10^12</f>
        <v>0</v>
      </c>
      <c r="O3" s="23">
        <f>SUM('Mining Breakdown'!O172:O173)*10^12</f>
        <v>0</v>
      </c>
      <c r="P3" s="23">
        <f>SUM('Mining Breakdown'!P172:P173)*10^12</f>
        <v>0</v>
      </c>
      <c r="Q3" s="23">
        <f>SUM('Mining Breakdown'!Q172:Q173)*10^12</f>
        <v>0</v>
      </c>
      <c r="R3" s="23">
        <f>SUM('Mining Breakdown'!R172:R173)*10^12</f>
        <v>0</v>
      </c>
      <c r="S3" s="23">
        <f>SUM('Mining Breakdown'!S172:S173)*10^12</f>
        <v>0</v>
      </c>
      <c r="T3" s="23">
        <f>SUM('Mining Breakdown'!T172:T173)*10^12</f>
        <v>0</v>
      </c>
      <c r="U3" s="23">
        <f>SUM('Mining Breakdown'!U172:U173)*10^12</f>
        <v>0</v>
      </c>
      <c r="V3" s="23">
        <f>SUM('Mining Breakdown'!V172:V173)*10^12</f>
        <v>0</v>
      </c>
      <c r="W3" s="23">
        <f>SUM('Mining Breakdown'!W172:W173)*10^12</f>
        <v>0</v>
      </c>
      <c r="X3" s="23">
        <f>SUM('Mining Breakdown'!X172:X173)*10^12</f>
        <v>0</v>
      </c>
      <c r="Y3" s="23">
        <f>SUM('Mining Breakdown'!Y172:Y173)*10^12</f>
        <v>0</v>
      </c>
      <c r="Z3" s="23">
        <f>SUM('Mining Breakdown'!Z172:Z173)*10^12</f>
        <v>0</v>
      </c>
      <c r="AA3" s="23">
        <f>SUM('Mining Breakdown'!AA172:AA173)*10^12</f>
        <v>0</v>
      </c>
      <c r="AB3" s="23">
        <f>SUM('Mining Breakdown'!AB172:AB173)*10^12</f>
        <v>0</v>
      </c>
      <c r="AC3" s="23">
        <f>SUM('Mining Breakdown'!AC172:AC173)*10^12</f>
        <v>0</v>
      </c>
      <c r="AD3" s="23">
        <f>SUM('Mining Breakdown'!AD172:AD173)*10^12</f>
        <v>0</v>
      </c>
      <c r="AE3" s="23">
        <f>SUM('Mining Breakdown'!AE172:AE173)*10^12</f>
        <v>0</v>
      </c>
      <c r="AF3" s="23">
        <f>SUM('Mining Breakdown'!AF172:AF173)*10^12</f>
        <v>0</v>
      </c>
      <c r="AG3" s="23">
        <f>SUM('Mining Breakdown'!AG172:AG173)*10^12</f>
        <v>0</v>
      </c>
      <c r="AH3" s="23"/>
      <c r="AI3" s="23"/>
    </row>
    <row r="4" spans="1:35" x14ac:dyDescent="0.45">
      <c r="A4" s="6" t="s">
        <v>540</v>
      </c>
      <c r="B4" s="23">
        <f>INDEX(Data!$C$33:$AJ$33,MATCH(B$1,Data!$C$1:$AJ$1,0))*10^12</f>
        <v>2700000000000</v>
      </c>
      <c r="C4" s="23">
        <f>INDEX(Data!$C$33:$AJ$33,MATCH(C$1,Data!$C$1:$AJ$1,0))*10^12</f>
        <v>2700000000000</v>
      </c>
      <c r="D4" s="23">
        <f>INDEX(Data!$C$33:$AJ$33,MATCH(D$1,Data!$C$1:$AJ$1,0))*10^12</f>
        <v>2600000000000</v>
      </c>
      <c r="E4" s="23">
        <f>INDEX(Data!$C$33:$AJ$33,MATCH(E$1,Data!$C$1:$AJ$1,0))*10^12</f>
        <v>2500000000000</v>
      </c>
      <c r="F4" s="23">
        <f>INDEX(Data!$C$33:$AJ$33,MATCH(F$1,Data!$C$1:$AJ$1,0))*10^12</f>
        <v>2500000000000</v>
      </c>
      <c r="G4" s="23">
        <f>INDEX(Data!$C$33:$AJ$33,MATCH(G$1,Data!$C$1:$AJ$1,0))*10^12</f>
        <v>2500000000000</v>
      </c>
      <c r="H4" s="23">
        <f>INDEX(Data!$C$33:$AJ$33,MATCH(H$1,Data!$C$1:$AJ$1,0))*10^12</f>
        <v>2500000000000</v>
      </c>
      <c r="I4" s="23">
        <f>INDEX(Data!$C$33:$AJ$33,MATCH(I$1,Data!$C$1:$AJ$1,0))*10^12</f>
        <v>2400000000000</v>
      </c>
      <c r="J4" s="23">
        <f>INDEX(Data!$C$33:$AJ$33,MATCH(J$1,Data!$C$1:$AJ$1,0))*10^12</f>
        <v>2400000000000</v>
      </c>
      <c r="K4" s="23">
        <f>INDEX(Data!$C$33:$AJ$33,MATCH(K$1,Data!$C$1:$AJ$1,0))*10^12</f>
        <v>2200000000000</v>
      </c>
      <c r="L4" s="23">
        <f>INDEX(Data!$C$33:$AJ$33,MATCH(L$1,Data!$C$1:$AJ$1,0))*10^12</f>
        <v>2200000000000</v>
      </c>
      <c r="M4" s="23">
        <f>INDEX(Data!$C$33:$AJ$33,MATCH(M$1,Data!$C$1:$AJ$1,0))*10^12</f>
        <v>2100000000000</v>
      </c>
      <c r="N4" s="23">
        <f>INDEX(Data!$C$33:$AJ$33,MATCH(N$1,Data!$C$1:$AJ$1,0))*10^12</f>
        <v>2100000000000</v>
      </c>
      <c r="O4" s="23">
        <f>INDEX(Data!$C$33:$AJ$33,MATCH(O$1,Data!$C$1:$AJ$1,0))*10^12</f>
        <v>2000000000000</v>
      </c>
      <c r="P4" s="23">
        <f>INDEX(Data!$C$33:$AJ$33,MATCH(P$1,Data!$C$1:$AJ$1,0))*10^12</f>
        <v>2000000000000</v>
      </c>
      <c r="Q4" s="23">
        <f>INDEX(Data!$C$33:$AJ$33,MATCH(Q$1,Data!$C$1:$AJ$1,0))*10^12</f>
        <v>2000000000000</v>
      </c>
      <c r="R4" s="23">
        <f>INDEX(Data!$C$33:$AJ$33,MATCH(R$1,Data!$C$1:$AJ$1,0))*10^12</f>
        <v>2000000000000</v>
      </c>
      <c r="S4" s="23">
        <f>INDEX(Data!$C$33:$AJ$33,MATCH(S$1,Data!$C$1:$AJ$1,0))*10^12</f>
        <v>1900000000000</v>
      </c>
      <c r="T4" s="23">
        <f>INDEX(Data!$C$33:$AJ$33,MATCH(T$1,Data!$C$1:$AJ$1,0))*10^12</f>
        <v>1900000000000</v>
      </c>
      <c r="U4" s="23">
        <f>INDEX(Data!$C$33:$AJ$33,MATCH(U$1,Data!$C$1:$AJ$1,0))*10^12</f>
        <v>1900000000000</v>
      </c>
      <c r="V4" s="23">
        <f>INDEX(Data!$C$33:$AJ$33,MATCH(V$1,Data!$C$1:$AJ$1,0))*10^12</f>
        <v>1800000000000</v>
      </c>
      <c r="W4" s="23">
        <f>INDEX(Data!$C$33:$AJ$33,MATCH(W$1,Data!$C$1:$AJ$1,0))*10^12</f>
        <v>1800000000000</v>
      </c>
      <c r="X4" s="23">
        <f>INDEX(Data!$C$33:$AJ$33,MATCH(X$1,Data!$C$1:$AJ$1,0))*10^12</f>
        <v>1800000000000</v>
      </c>
      <c r="Y4" s="23">
        <f>INDEX(Data!$C$33:$AJ$33,MATCH(Y$1,Data!$C$1:$AJ$1,0))*10^12</f>
        <v>1800000000000</v>
      </c>
      <c r="Z4" s="23">
        <f>INDEX(Data!$C$33:$AJ$33,MATCH(Z$1,Data!$C$1:$AJ$1,0))*10^12</f>
        <v>1700000000000</v>
      </c>
      <c r="AA4" s="23">
        <f>INDEX(Data!$C$33:$AJ$33,MATCH(AA$1,Data!$C$1:$AJ$1,0))*10^12</f>
        <v>1700000000000</v>
      </c>
      <c r="AB4" s="23">
        <f>INDEX(Data!$C$33:$AJ$33,MATCH(AB$1,Data!$C$1:$AJ$1,0))*10^12</f>
        <v>1700000000000</v>
      </c>
      <c r="AC4" s="23">
        <f>INDEX(Data!$C$33:$AJ$33,MATCH(AC$1,Data!$C$1:$AJ$1,0))*10^12</f>
        <v>1600000000000</v>
      </c>
      <c r="AD4" s="23">
        <f>INDEX(Data!$C$33:$AJ$33,MATCH(AD$1,Data!$C$1:$AJ$1,0))*10^12</f>
        <v>1600000000000</v>
      </c>
      <c r="AE4" s="23">
        <f>INDEX(Data!$C$33:$AJ$33,MATCH(AE$1,Data!$C$1:$AJ$1,0))*10^12</f>
        <v>1600000000000</v>
      </c>
      <c r="AF4" s="23">
        <f>INDEX(Data!$C$33:$AJ$33,MATCH(AF$1,Data!$C$1:$AJ$1,0))*10^12</f>
        <v>1600000000000</v>
      </c>
      <c r="AG4" s="23">
        <f>INDEX(Data!$C$33:$AJ$33,MATCH(AG$1,Data!$C$1:$AJ$1,0))*10^12</f>
        <v>1500000000000</v>
      </c>
      <c r="AH4" s="23"/>
      <c r="AI4" s="23"/>
    </row>
    <row r="5" spans="1:35" x14ac:dyDescent="0.45">
      <c r="A5" s="6" t="s">
        <v>541</v>
      </c>
      <c r="B5" s="23">
        <f>SUM(INDEX(Data!$C$49:$AJ$49,MATCH(B$1,Data!$C$1:$AJ$1,0)),INDEX(Data!$C$51:$AK$51,1,MATCH(B$1,Data!$C$1:$AJ$1,0)))*10^12</f>
        <v>85500000000000</v>
      </c>
      <c r="C5" s="23">
        <f>SUM(INDEX(Data!$C$49:$AJ$49,MATCH(C$1,Data!$C$1:$AJ$1,0)),INDEX(Data!$C$51:$AK$51,1,MATCH(C$1,Data!$C$1:$AJ$1,0)))*10^12</f>
        <v>92300000000000.016</v>
      </c>
      <c r="D5" s="23">
        <f>SUM(INDEX(Data!$C$49:$AJ$49,MATCH(D$1,Data!$C$1:$AJ$1,0)),INDEX(Data!$C$51:$AK$51,1,MATCH(D$1,Data!$C$1:$AJ$1,0)))*10^12</f>
        <v>84699999999999.984</v>
      </c>
      <c r="E5" s="23">
        <f>SUM(INDEX(Data!$C$49:$AJ$49,MATCH(E$1,Data!$C$1:$AJ$1,0)),INDEX(Data!$C$51:$AK$51,1,MATCH(E$1,Data!$C$1:$AJ$1,0)))*10^12</f>
        <v>79200000000000</v>
      </c>
      <c r="F5" s="23">
        <f>SUM(INDEX(Data!$C$49:$AJ$49,MATCH(F$1,Data!$C$1:$AJ$1,0)),INDEX(Data!$C$51:$AK$51,1,MATCH(F$1,Data!$C$1:$AJ$1,0)))*10^12</f>
        <v>76700000000000</v>
      </c>
      <c r="G5" s="23">
        <f>SUM(INDEX(Data!$C$49:$AJ$49,MATCH(G$1,Data!$C$1:$AJ$1,0)),INDEX(Data!$C$51:$AK$51,1,MATCH(G$1,Data!$C$1:$AJ$1,0)))*10^12</f>
        <v>74500000000000</v>
      </c>
      <c r="H5" s="23">
        <f>SUM(INDEX(Data!$C$49:$AJ$49,MATCH(H$1,Data!$C$1:$AJ$1,0)),INDEX(Data!$C$51:$AK$51,1,MATCH(H$1,Data!$C$1:$AJ$1,0)))*10^12</f>
        <v>74100000000000</v>
      </c>
      <c r="I5" s="23">
        <f>SUM(INDEX(Data!$C$49:$AJ$49,MATCH(I$1,Data!$C$1:$AJ$1,0)),INDEX(Data!$C$51:$AK$51,1,MATCH(I$1,Data!$C$1:$AJ$1,0)))*10^12</f>
        <v>77200000000000</v>
      </c>
      <c r="J5" s="23">
        <f>SUM(INDEX(Data!$C$49:$AJ$49,MATCH(J$1,Data!$C$1:$AJ$1,0)),INDEX(Data!$C$51:$AK$51,1,MATCH(J$1,Data!$C$1:$AJ$1,0)))*10^12</f>
        <v>78700000000000</v>
      </c>
      <c r="K5" s="23">
        <f>SUM(INDEX(Data!$C$49:$AJ$49,MATCH(K$1,Data!$C$1:$AJ$1,0)),INDEX(Data!$C$51:$AK$51,1,MATCH(K$1,Data!$C$1:$AJ$1,0)))*10^12</f>
        <v>81400000000000</v>
      </c>
      <c r="L5" s="23">
        <f>SUM(INDEX(Data!$C$49:$AJ$49,MATCH(L$1,Data!$C$1:$AJ$1,0)),INDEX(Data!$C$51:$AK$51,1,MATCH(L$1,Data!$C$1:$AJ$1,0)))*10^12</f>
        <v>82300000000000</v>
      </c>
      <c r="M5" s="23">
        <f>SUM(INDEX(Data!$C$49:$AJ$49,MATCH(M$1,Data!$C$1:$AJ$1,0)),INDEX(Data!$C$51:$AK$51,1,MATCH(M$1,Data!$C$1:$AJ$1,0)))*10^12</f>
        <v>83600000000000</v>
      </c>
      <c r="N5" s="23">
        <f>SUM(INDEX(Data!$C$49:$AJ$49,MATCH(N$1,Data!$C$1:$AJ$1,0)),INDEX(Data!$C$51:$AK$51,1,MATCH(N$1,Data!$C$1:$AJ$1,0)))*10^12</f>
        <v>84500000000000</v>
      </c>
      <c r="O5" s="23">
        <f>SUM(INDEX(Data!$C$49:$AJ$49,MATCH(O$1,Data!$C$1:$AJ$1,0)),INDEX(Data!$C$51:$AK$51,1,MATCH(O$1,Data!$C$1:$AJ$1,0)))*10^12</f>
        <v>86500000000000</v>
      </c>
      <c r="P5" s="23">
        <f>SUM(INDEX(Data!$C$49:$AJ$49,MATCH(P$1,Data!$C$1:$AJ$1,0)),INDEX(Data!$C$51:$AK$51,1,MATCH(P$1,Data!$C$1:$AJ$1,0)))*10^12</f>
        <v>88500000000000</v>
      </c>
      <c r="Q5" s="23">
        <f>SUM(INDEX(Data!$C$49:$AJ$49,MATCH(Q$1,Data!$C$1:$AJ$1,0)),INDEX(Data!$C$51:$AK$51,1,MATCH(Q$1,Data!$C$1:$AJ$1,0)))*10^12</f>
        <v>91100000000000</v>
      </c>
      <c r="R5" s="23">
        <f>SUM(INDEX(Data!$C$49:$AJ$49,MATCH(R$1,Data!$C$1:$AJ$1,0)),INDEX(Data!$C$51:$AK$51,1,MATCH(R$1,Data!$C$1:$AJ$1,0)))*10^12</f>
        <v>93200000000000</v>
      </c>
      <c r="S5" s="23">
        <f>SUM(INDEX(Data!$C$49:$AJ$49,MATCH(S$1,Data!$C$1:$AJ$1,0)),INDEX(Data!$C$51:$AK$51,1,MATCH(S$1,Data!$C$1:$AJ$1,0)))*10^12</f>
        <v>95000000000000</v>
      </c>
      <c r="T5" s="23">
        <f>SUM(INDEX(Data!$C$49:$AJ$49,MATCH(T$1,Data!$C$1:$AJ$1,0)),INDEX(Data!$C$51:$AK$51,1,MATCH(T$1,Data!$C$1:$AJ$1,0)))*10^12</f>
        <v>97100000000000</v>
      </c>
      <c r="U5" s="23">
        <f>SUM(INDEX(Data!$C$49:$AJ$49,MATCH(U$1,Data!$C$1:$AJ$1,0)),INDEX(Data!$C$51:$AK$51,1,MATCH(U$1,Data!$C$1:$AJ$1,0)))*10^12</f>
        <v>99399999999999.984</v>
      </c>
      <c r="V5" s="23">
        <f>SUM(INDEX(Data!$C$49:$AJ$49,MATCH(V$1,Data!$C$1:$AJ$1,0)),INDEX(Data!$C$51:$AK$51,1,MATCH(V$1,Data!$C$1:$AJ$1,0)))*10^12</f>
        <v>101400000000000</v>
      </c>
      <c r="W5" s="23">
        <f>SUM(INDEX(Data!$C$49:$AJ$49,MATCH(W$1,Data!$C$1:$AJ$1,0)),INDEX(Data!$C$51:$AK$51,1,MATCH(W$1,Data!$C$1:$AJ$1,0)))*10^12</f>
        <v>103500000000000</v>
      </c>
      <c r="X5" s="23">
        <f>SUM(INDEX(Data!$C$49:$AJ$49,MATCH(X$1,Data!$C$1:$AJ$1,0)),INDEX(Data!$C$51:$AK$51,1,MATCH(X$1,Data!$C$1:$AJ$1,0)))*10^12</f>
        <v>105600000000000</v>
      </c>
      <c r="Y5" s="23">
        <f>SUM(INDEX(Data!$C$49:$AJ$49,MATCH(Y$1,Data!$C$1:$AJ$1,0)),INDEX(Data!$C$51:$AK$51,1,MATCH(Y$1,Data!$C$1:$AJ$1,0)))*10^12</f>
        <v>108400000000000</v>
      </c>
      <c r="Z5" s="23">
        <f>SUM(INDEX(Data!$C$49:$AJ$49,MATCH(Z$1,Data!$C$1:$AJ$1,0)),INDEX(Data!$C$51:$AK$51,1,MATCH(Z$1,Data!$C$1:$AJ$1,0)))*10^12</f>
        <v>110800000000000</v>
      </c>
      <c r="AA5" s="23">
        <f>SUM(INDEX(Data!$C$49:$AJ$49,MATCH(AA$1,Data!$C$1:$AJ$1,0)),INDEX(Data!$C$51:$AK$51,1,MATCH(AA$1,Data!$C$1:$AJ$1,0)))*10^12</f>
        <v>113500000000000</v>
      </c>
      <c r="AB5" s="23">
        <f>SUM(INDEX(Data!$C$49:$AJ$49,MATCH(AB$1,Data!$C$1:$AJ$1,0)),INDEX(Data!$C$51:$AK$51,1,MATCH(AB$1,Data!$C$1:$AJ$1,0)))*10^12</f>
        <v>116600000000000</v>
      </c>
      <c r="AC5" s="23">
        <f>SUM(INDEX(Data!$C$49:$AJ$49,MATCH(AC$1,Data!$C$1:$AJ$1,0)),INDEX(Data!$C$51:$AK$51,1,MATCH(AC$1,Data!$C$1:$AJ$1,0)))*10^12</f>
        <v>119600000000000</v>
      </c>
      <c r="AD5" s="23">
        <f>SUM(INDEX(Data!$C$49:$AJ$49,MATCH(AD$1,Data!$C$1:$AJ$1,0)),INDEX(Data!$C$51:$AK$51,1,MATCH(AD$1,Data!$C$1:$AJ$1,0)))*10^12</f>
        <v>123100000000000</v>
      </c>
      <c r="AE5" s="23">
        <f>SUM(INDEX(Data!$C$49:$AJ$49,MATCH(AE$1,Data!$C$1:$AJ$1,0)),INDEX(Data!$C$51:$AK$51,1,MATCH(AE$1,Data!$C$1:$AJ$1,0)))*10^12</f>
        <v>126100000000000</v>
      </c>
      <c r="AF5" s="23">
        <f>SUM(INDEX(Data!$C$49:$AJ$49,MATCH(AF$1,Data!$C$1:$AJ$1,0)),INDEX(Data!$C$51:$AK$51,1,MATCH(AF$1,Data!$C$1:$AJ$1,0)))*10^12</f>
        <v>129500000000000</v>
      </c>
      <c r="AG5" s="23">
        <f>SUM(INDEX(Data!$C$49:$AJ$49,MATCH(AG$1,Data!$C$1:$AJ$1,0)),INDEX(Data!$C$51:$AK$51,1,MATCH(AG$1,Data!$C$1:$AJ$1,0)))*10^12</f>
        <v>132300000000000.02</v>
      </c>
      <c r="AH5" s="23"/>
      <c r="AI5" s="23"/>
    </row>
    <row r="6" spans="1:35" x14ac:dyDescent="0.45">
      <c r="A6" s="6" t="s">
        <v>542</v>
      </c>
      <c r="B6" s="23">
        <f>SUM('Mining Breakdown'!B184:B185)*10^12</f>
        <v>48692737404260.047</v>
      </c>
      <c r="C6" s="23">
        <f>SUM('Mining Breakdown'!C184:C185)*10^12</f>
        <v>48093073150513</v>
      </c>
      <c r="D6" s="23">
        <f>SUM('Mining Breakdown'!D184:D185)*10^12</f>
        <v>48644764263960.281</v>
      </c>
      <c r="E6" s="23">
        <f>SUM('Mining Breakdown'!E184:E185)*10^12</f>
        <v>49004562816208.508</v>
      </c>
      <c r="F6" s="23">
        <f>SUM('Mining Breakdown'!F184:F185)*10^12</f>
        <v>48548817983360.75</v>
      </c>
      <c r="G6" s="23">
        <f>SUM('Mining Breakdown'!G184:G185)*10^12</f>
        <v>48356925422161.703</v>
      </c>
      <c r="H6" s="23">
        <f>SUM('Mining Breakdown'!H184:H185)*10^12</f>
        <v>48069086580363.109</v>
      </c>
      <c r="I6" s="23">
        <f>SUM('Mining Breakdown'!I184:I185)*10^12</f>
        <v>48236992571412.289</v>
      </c>
      <c r="J6" s="23">
        <f>SUM('Mining Breakdown'!J184:J185)*10^12</f>
        <v>47973140299763.594</v>
      </c>
      <c r="K6" s="23">
        <f>SUM('Mining Breakdown'!K184:K185)*10^12</f>
        <v>47685301457965.008</v>
      </c>
      <c r="L6" s="23">
        <f>SUM('Mining Breakdown'!L184:L185)*10^12</f>
        <v>47445435756466.188</v>
      </c>
      <c r="M6" s="23">
        <f>SUM('Mining Breakdown'!M184:M185)*10^12</f>
        <v>47181583484817.484</v>
      </c>
      <c r="N6" s="23">
        <f>SUM('Mining Breakdown'!N184:N185)*10^12</f>
        <v>46989690923618.43</v>
      </c>
      <c r="O6" s="23">
        <f>SUM('Mining Breakdown'!O184:O185)*10^12</f>
        <v>46869758072869.023</v>
      </c>
      <c r="P6" s="23">
        <f>SUM('Mining Breakdown'!P184:P185)*10^12</f>
        <v>46797798362419.383</v>
      </c>
      <c r="Q6" s="23">
        <f>SUM('Mining Breakdown'!Q184:Q185)*10^12</f>
        <v>46749825222119.625</v>
      </c>
      <c r="R6" s="23">
        <f>SUM('Mining Breakdown'!R184:R185)*10^12</f>
        <v>46629892371370.211</v>
      </c>
      <c r="S6" s="23">
        <f>SUM('Mining Breakdown'!S184:S185)*10^12</f>
        <v>46485972950470.914</v>
      </c>
      <c r="T6" s="23">
        <f>SUM('Mining Breakdown'!T184:T185)*10^12</f>
        <v>46318066959421.742</v>
      </c>
      <c r="U6" s="23">
        <f>SUM('Mining Breakdown'!U184:U185)*10^12</f>
        <v>46174147538522.445</v>
      </c>
      <c r="V6" s="23">
        <f>SUM('Mining Breakdown'!V184:V185)*10^12</f>
        <v>46054214687773.047</v>
      </c>
      <c r="W6" s="23">
        <f>SUM('Mining Breakdown'!W184:W185)*10^12</f>
        <v>46150160968372.578</v>
      </c>
      <c r="X6" s="23">
        <f>SUM('Mining Breakdown'!X184:X185)*10^12</f>
        <v>46174147538522.461</v>
      </c>
      <c r="Y6" s="23">
        <f>SUM('Mining Breakdown'!Y184:Y185)*10^12</f>
        <v>46222120678822.219</v>
      </c>
      <c r="Z6" s="23">
        <f>SUM('Mining Breakdown'!Z184:Z185)*10^12</f>
        <v>46246107248972.094</v>
      </c>
      <c r="AA6" s="23">
        <f>SUM('Mining Breakdown'!AA184:AA185)*10^12</f>
        <v>46150160968372.578</v>
      </c>
      <c r="AB6" s="23">
        <f>SUM('Mining Breakdown'!AB184:AB185)*10^12</f>
        <v>46054214687773.039</v>
      </c>
      <c r="AC6" s="23">
        <f>SUM('Mining Breakdown'!AC184:AC185)*10^12</f>
        <v>45934281837023.633</v>
      </c>
      <c r="AD6" s="23">
        <f>SUM('Mining Breakdown'!AD184:AD185)*10^12</f>
        <v>45838335556424.109</v>
      </c>
      <c r="AE6" s="23">
        <f>SUM('Mining Breakdown'!AE184:AE185)*10^12</f>
        <v>45742389275824.586</v>
      </c>
      <c r="AF6" s="23">
        <f>SUM('Mining Breakdown'!AF184:AF185)*10^12</f>
        <v>45694416135524.82</v>
      </c>
      <c r="AG6" s="23">
        <f>SUM('Mining Breakdown'!AG184:AG185)*10^12</f>
        <v>45454550434026</v>
      </c>
      <c r="AH6" s="23"/>
      <c r="AI6" s="23"/>
    </row>
    <row r="7" spans="1:35" x14ac:dyDescent="0.45">
      <c r="A7" s="6" t="s">
        <v>543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/>
      <c r="AI7" s="23"/>
    </row>
    <row r="8" spans="1:35" x14ac:dyDescent="0.45">
      <c r="A8" s="6" t="s">
        <v>544</v>
      </c>
      <c r="B8" s="23">
        <f>INDEX(Data!$C$85:$AJ$85,MATCH(B$1,Data!$C$1:$AJ$1,0))*10^12+INDEX(Data!$C$87:$AJ$87,MATCH(B$1,Data!$C$1:$AJ$1,0))*10^12</f>
        <v>522900000000000</v>
      </c>
      <c r="C8" s="23">
        <f>INDEX(Data!$C$85:$AJ$85,MATCH(C$1,Data!$C$1:$AJ$1,0))*10^12+INDEX(Data!$C$87:$AJ$87,MATCH(C$1,Data!$C$1:$AJ$1,0))*10^12</f>
        <v>523800000000000</v>
      </c>
      <c r="D8" s="23">
        <f>INDEX(Data!$C$85:$AJ$85,MATCH(D$1,Data!$C$1:$AJ$1,0))*10^12+INDEX(Data!$C$87:$AJ$87,MATCH(D$1,Data!$C$1:$AJ$1,0))*10^12</f>
        <v>529300000000000</v>
      </c>
      <c r="E8" s="23">
        <f>INDEX(Data!$C$85:$AJ$85,MATCH(E$1,Data!$C$1:$AJ$1,0))*10^12+INDEX(Data!$C$87:$AJ$87,MATCH(E$1,Data!$C$1:$AJ$1,0))*10^12</f>
        <v>534800000000000</v>
      </c>
      <c r="F8" s="23">
        <f>INDEX(Data!$C$85:$AJ$85,MATCH(F$1,Data!$C$1:$AJ$1,0))*10^12+INDEX(Data!$C$87:$AJ$87,MATCH(F$1,Data!$C$1:$AJ$1,0))*10^12</f>
        <v>538800000000000</v>
      </c>
      <c r="G8" s="23">
        <f>INDEX(Data!$C$85:$AJ$85,MATCH(G$1,Data!$C$1:$AJ$1,0))*10^12+INDEX(Data!$C$87:$AJ$87,MATCH(G$1,Data!$C$1:$AJ$1,0))*10^12</f>
        <v>543300000000000</v>
      </c>
      <c r="H8" s="23">
        <f>INDEX(Data!$C$85:$AJ$85,MATCH(H$1,Data!$C$1:$AJ$1,0))*10^12+INDEX(Data!$C$87:$AJ$87,MATCH(H$1,Data!$C$1:$AJ$1,0))*10^12</f>
        <v>548000000000000</v>
      </c>
      <c r="I8" s="23">
        <f>INDEX(Data!$C$85:$AJ$85,MATCH(I$1,Data!$C$1:$AJ$1,0))*10^12+INDEX(Data!$C$87:$AJ$87,MATCH(I$1,Data!$C$1:$AJ$1,0))*10^12</f>
        <v>552400000000000</v>
      </c>
      <c r="J8" s="23">
        <f>INDEX(Data!$C$85:$AJ$85,MATCH(J$1,Data!$C$1:$AJ$1,0))*10^12+INDEX(Data!$C$87:$AJ$87,MATCH(J$1,Data!$C$1:$AJ$1,0))*10^12</f>
        <v>556900000000000</v>
      </c>
      <c r="K8" s="23">
        <f>INDEX(Data!$C$85:$AJ$85,MATCH(K$1,Data!$C$1:$AJ$1,0))*10^12+INDEX(Data!$C$87:$AJ$87,MATCH(K$1,Data!$C$1:$AJ$1,0))*10^12</f>
        <v>561400000000000</v>
      </c>
      <c r="L8" s="23">
        <f>INDEX(Data!$C$85:$AJ$85,MATCH(L$1,Data!$C$1:$AJ$1,0))*10^12+INDEX(Data!$C$87:$AJ$87,MATCH(L$1,Data!$C$1:$AJ$1,0))*10^12</f>
        <v>566200000000000</v>
      </c>
      <c r="M8" s="23">
        <f>INDEX(Data!$C$85:$AJ$85,MATCH(M$1,Data!$C$1:$AJ$1,0))*10^12+INDEX(Data!$C$87:$AJ$87,MATCH(M$1,Data!$C$1:$AJ$1,0))*10^12</f>
        <v>571300000000000</v>
      </c>
      <c r="N8" s="23">
        <f>INDEX(Data!$C$85:$AJ$85,MATCH(N$1,Data!$C$1:$AJ$1,0))*10^12+INDEX(Data!$C$87:$AJ$87,MATCH(N$1,Data!$C$1:$AJ$1,0))*10^12</f>
        <v>577700000000000</v>
      </c>
      <c r="O8" s="23">
        <f>INDEX(Data!$C$85:$AJ$85,MATCH(O$1,Data!$C$1:$AJ$1,0))*10^12+INDEX(Data!$C$87:$AJ$87,MATCH(O$1,Data!$C$1:$AJ$1,0))*10^12</f>
        <v>585100000000000</v>
      </c>
      <c r="P8" s="23">
        <f>INDEX(Data!$C$85:$AJ$85,MATCH(P$1,Data!$C$1:$AJ$1,0))*10^12+INDEX(Data!$C$87:$AJ$87,MATCH(P$1,Data!$C$1:$AJ$1,0))*10^12</f>
        <v>590700000000000</v>
      </c>
      <c r="Q8" s="23">
        <f>INDEX(Data!$C$85:$AJ$85,MATCH(Q$1,Data!$C$1:$AJ$1,0))*10^12+INDEX(Data!$C$87:$AJ$87,MATCH(Q$1,Data!$C$1:$AJ$1,0))*10^12</f>
        <v>596900000000000</v>
      </c>
      <c r="R8" s="23">
        <f>INDEX(Data!$C$85:$AJ$85,MATCH(R$1,Data!$C$1:$AJ$1,0))*10^12+INDEX(Data!$C$87:$AJ$87,MATCH(R$1,Data!$C$1:$AJ$1,0))*10^12</f>
        <v>602800000000000</v>
      </c>
      <c r="S8" s="23">
        <f>INDEX(Data!$C$85:$AJ$85,MATCH(S$1,Data!$C$1:$AJ$1,0))*10^12+INDEX(Data!$C$87:$AJ$87,MATCH(S$1,Data!$C$1:$AJ$1,0))*10^12</f>
        <v>608500000000000</v>
      </c>
      <c r="T8" s="23">
        <f>INDEX(Data!$C$85:$AJ$85,MATCH(T$1,Data!$C$1:$AJ$1,0))*10^12+INDEX(Data!$C$87:$AJ$87,MATCH(T$1,Data!$C$1:$AJ$1,0))*10^12</f>
        <v>614200000000000</v>
      </c>
      <c r="U8" s="23">
        <f>INDEX(Data!$C$85:$AJ$85,MATCH(U$1,Data!$C$1:$AJ$1,0))*10^12+INDEX(Data!$C$87:$AJ$87,MATCH(U$1,Data!$C$1:$AJ$1,0))*10^12</f>
        <v>620000000000000</v>
      </c>
      <c r="V8" s="23">
        <f>INDEX(Data!$C$85:$AJ$85,MATCH(V$1,Data!$C$1:$AJ$1,0))*10^12+INDEX(Data!$C$87:$AJ$87,MATCH(V$1,Data!$C$1:$AJ$1,0))*10^12</f>
        <v>625800000000000</v>
      </c>
      <c r="W8" s="23">
        <f>INDEX(Data!$C$85:$AJ$85,MATCH(W$1,Data!$C$1:$AJ$1,0))*10^12+INDEX(Data!$C$87:$AJ$87,MATCH(W$1,Data!$C$1:$AJ$1,0))*10^12</f>
        <v>631500000000000</v>
      </c>
      <c r="X8" s="23">
        <f>INDEX(Data!$C$85:$AJ$85,MATCH(X$1,Data!$C$1:$AJ$1,0))*10^12+INDEX(Data!$C$87:$AJ$87,MATCH(X$1,Data!$C$1:$AJ$1,0))*10^12</f>
        <v>637200000000000</v>
      </c>
      <c r="Y8" s="23">
        <f>INDEX(Data!$C$85:$AJ$85,MATCH(Y$1,Data!$C$1:$AJ$1,0))*10^12+INDEX(Data!$C$87:$AJ$87,MATCH(Y$1,Data!$C$1:$AJ$1,0))*10^12</f>
        <v>642800000000000</v>
      </c>
      <c r="Z8" s="23">
        <f>INDEX(Data!$C$85:$AJ$85,MATCH(Z$1,Data!$C$1:$AJ$1,0))*10^12+INDEX(Data!$C$87:$AJ$87,MATCH(Z$1,Data!$C$1:$AJ$1,0))*10^12</f>
        <v>648700000000000</v>
      </c>
      <c r="AA8" s="23">
        <f>INDEX(Data!$C$85:$AJ$85,MATCH(AA$1,Data!$C$1:$AJ$1,0))*10^12+INDEX(Data!$C$87:$AJ$87,MATCH(AA$1,Data!$C$1:$AJ$1,0))*10^12</f>
        <v>654600000000000</v>
      </c>
      <c r="AB8" s="23">
        <f>INDEX(Data!$C$85:$AJ$85,MATCH(AB$1,Data!$C$1:$AJ$1,0))*10^12+INDEX(Data!$C$87:$AJ$87,MATCH(AB$1,Data!$C$1:$AJ$1,0))*10^12</f>
        <v>660900000000000</v>
      </c>
      <c r="AC8" s="23">
        <f>INDEX(Data!$C$85:$AJ$85,MATCH(AC$1,Data!$C$1:$AJ$1,0))*10^12+INDEX(Data!$C$87:$AJ$87,MATCH(AC$1,Data!$C$1:$AJ$1,0))*10^12</f>
        <v>667100000000000</v>
      </c>
      <c r="AD8" s="23">
        <f>INDEX(Data!$C$85:$AJ$85,MATCH(AD$1,Data!$C$1:$AJ$1,0))*10^12+INDEX(Data!$C$87:$AJ$87,MATCH(AD$1,Data!$C$1:$AJ$1,0))*10^12</f>
        <v>673400000000000</v>
      </c>
      <c r="AE8" s="23">
        <f>INDEX(Data!$C$85:$AJ$85,MATCH(AE$1,Data!$C$1:$AJ$1,0))*10^12+INDEX(Data!$C$87:$AJ$87,MATCH(AE$1,Data!$C$1:$AJ$1,0))*10^12</f>
        <v>679800000000000</v>
      </c>
      <c r="AF8" s="23">
        <f>INDEX(Data!$C$85:$AJ$85,MATCH(AF$1,Data!$C$1:$AJ$1,0))*10^12+INDEX(Data!$C$87:$AJ$87,MATCH(AF$1,Data!$C$1:$AJ$1,0))*10^12</f>
        <v>686400000000000</v>
      </c>
      <c r="AG8" s="23">
        <f>INDEX(Data!$C$85:$AJ$85,MATCH(AG$1,Data!$C$1:$AJ$1,0))*10^12+INDEX(Data!$C$87:$AJ$87,MATCH(AG$1,Data!$C$1:$AJ$1,0))*10^12</f>
        <v>693000000000000</v>
      </c>
      <c r="AH8" s="23"/>
      <c r="AI8" s="23"/>
    </row>
    <row r="9" spans="1:35" x14ac:dyDescent="0.45">
      <c r="A9" s="6" t="s">
        <v>545</v>
      </c>
      <c r="B9" s="23">
        <f>INDEX(Data!$C$125:$AJ$125,MATCH(B$1,Data!$C$1:$AJ$1,0))*10^15+INDEX(Data!$C$126:$AJ$126,MATCH(B$1,Data!$C$1:$AJ$1,0))*10^15+INDEX(Data!$C$129:$AJ$129,MATCH(B$1,Data!$C$1:$AJ$1,0))*10^15+INDEX(Data!$C$130:$AJ$130,MATCH(B$1,Data!$C$1:$AJ$1,0))*10^15-SUM(B2:B8)</f>
        <v>2264857341595740</v>
      </c>
      <c r="C9" s="23">
        <f>INDEX(Data!$C$125:$AJ$125,MATCH(C$1,Data!$C$1:$AJ$1,0))*10^15+INDEX(Data!$C$126:$AJ$126,MATCH(C$1,Data!$C$1:$AJ$1,0))*10^15+INDEX(Data!$C$129:$AJ$129,MATCH(C$1,Data!$C$1:$AJ$1,0))*10^15+INDEX(Data!$C$130:$AJ$130,MATCH(C$1,Data!$C$1:$AJ$1,0))*10^15-SUM(C2:C8)</f>
        <v>2273948477849487</v>
      </c>
      <c r="D9" s="23">
        <f>INDEX(Data!$C$125:$AJ$125,MATCH(D$1,Data!$C$1:$AJ$1,0))*10^15+INDEX(Data!$C$126:$AJ$126,MATCH(D$1,Data!$C$1:$AJ$1,0))*10^15+INDEX(Data!$C$129:$AJ$129,MATCH(D$1,Data!$C$1:$AJ$1,0))*10^15+INDEX(Data!$C$130:$AJ$130,MATCH(D$1,Data!$C$1:$AJ$1,0))*10^15-SUM(D2:D8)</f>
        <v>2263872166736040</v>
      </c>
      <c r="E9" s="23">
        <f>INDEX(Data!$C$125:$AJ$125,MATCH(E$1,Data!$C$1:$AJ$1,0))*10^15+INDEX(Data!$C$126:$AJ$126,MATCH(E$1,Data!$C$1:$AJ$1,0))*10^15+INDEX(Data!$C$129:$AJ$129,MATCH(E$1,Data!$C$1:$AJ$1,0))*10^15+INDEX(Data!$C$130:$AJ$130,MATCH(E$1,Data!$C$1:$AJ$1,0))*10^15-SUM(E2:E8)</f>
        <v>2269425881183791.5</v>
      </c>
      <c r="F9" s="23">
        <f>INDEX(Data!$C$125:$AJ$125,MATCH(F$1,Data!$C$1:$AJ$1,0))*10^15+INDEX(Data!$C$126:$AJ$126,MATCH(F$1,Data!$C$1:$AJ$1,0))*10^15+INDEX(Data!$C$129:$AJ$129,MATCH(F$1,Data!$C$1:$AJ$1,0))*10^15+INDEX(Data!$C$130:$AJ$130,MATCH(F$1,Data!$C$1:$AJ$1,0))*10^15-SUM(F2:F8)</f>
        <v>2244378157016639.3</v>
      </c>
      <c r="G9" s="23">
        <f>INDEX(Data!$C$125:$AJ$125,MATCH(G$1,Data!$C$1:$AJ$1,0))*10^15+INDEX(Data!$C$126:$AJ$126,MATCH(G$1,Data!$C$1:$AJ$1,0))*10^15+INDEX(Data!$C$129:$AJ$129,MATCH(G$1,Data!$C$1:$AJ$1,0))*10^15+INDEX(Data!$C$130:$AJ$130,MATCH(G$1,Data!$C$1:$AJ$1,0))*10^15-SUM(G2:G8)</f>
        <v>2243048841577838.3</v>
      </c>
      <c r="H9" s="23">
        <f>INDEX(Data!$C$125:$AJ$125,MATCH(H$1,Data!$C$1:$AJ$1,0))*10^15+INDEX(Data!$C$126:$AJ$126,MATCH(H$1,Data!$C$1:$AJ$1,0))*10^15+INDEX(Data!$C$129:$AJ$129,MATCH(H$1,Data!$C$1:$AJ$1,0))*10^15+INDEX(Data!$C$130:$AJ$130,MATCH(H$1,Data!$C$1:$AJ$1,0))*10^15-SUM(H2:H8)</f>
        <v>2257824341419637</v>
      </c>
      <c r="I9" s="23">
        <f>INDEX(Data!$C$125:$AJ$125,MATCH(I$1,Data!$C$1:$AJ$1,0))*10^15+INDEX(Data!$C$126:$AJ$126,MATCH(I$1,Data!$C$1:$AJ$1,0))*10^15+INDEX(Data!$C$129:$AJ$129,MATCH(I$1,Data!$C$1:$AJ$1,0))*10^15+INDEX(Data!$C$130:$AJ$130,MATCH(I$1,Data!$C$1:$AJ$1,0))*10^15-SUM(I2:I8)</f>
        <v>2268949467428588</v>
      </c>
      <c r="J9" s="23">
        <f>INDEX(Data!$C$125:$AJ$125,MATCH(J$1,Data!$C$1:$AJ$1,0))*10^15+INDEX(Data!$C$126:$AJ$126,MATCH(J$1,Data!$C$1:$AJ$1,0))*10^15+INDEX(Data!$C$129:$AJ$129,MATCH(J$1,Data!$C$1:$AJ$1,0))*10^15+INDEX(Data!$C$130:$AJ$130,MATCH(J$1,Data!$C$1:$AJ$1,0))*10^15-SUM(J2:J8)</f>
        <v>2272958249700236.5</v>
      </c>
      <c r="K9" s="23">
        <f>INDEX(Data!$C$125:$AJ$125,MATCH(K$1,Data!$C$1:$AJ$1,0))*10^15+INDEX(Data!$C$126:$AJ$126,MATCH(K$1,Data!$C$1:$AJ$1,0))*10^15+INDEX(Data!$C$129:$AJ$129,MATCH(K$1,Data!$C$1:$AJ$1,0))*10^15+INDEX(Data!$C$130:$AJ$130,MATCH(K$1,Data!$C$1:$AJ$1,0))*10^15-SUM(K2:K8)</f>
        <v>2298915098542035</v>
      </c>
      <c r="L9" s="23">
        <f>INDEX(Data!$C$125:$AJ$125,MATCH(L$1,Data!$C$1:$AJ$1,0))*10^15+INDEX(Data!$C$126:$AJ$126,MATCH(L$1,Data!$C$1:$AJ$1,0))*10^15+INDEX(Data!$C$129:$AJ$129,MATCH(L$1,Data!$C$1:$AJ$1,0))*10^15+INDEX(Data!$C$130:$AJ$130,MATCH(L$1,Data!$C$1:$AJ$1,0))*10^15-SUM(L2:L8)</f>
        <v>2312529557243534</v>
      </c>
      <c r="M9" s="23">
        <f>INDEX(Data!$C$125:$AJ$125,MATCH(M$1,Data!$C$1:$AJ$1,0))*10^15+INDEX(Data!$C$126:$AJ$126,MATCH(M$1,Data!$C$1:$AJ$1,0))*10^15+INDEX(Data!$C$129:$AJ$129,MATCH(M$1,Data!$C$1:$AJ$1,0))*10^15+INDEX(Data!$C$130:$AJ$130,MATCH(M$1,Data!$C$1:$AJ$1,0))*10^15-SUM(M2:M8)</f>
        <v>2325810473515182.5</v>
      </c>
      <c r="N9" s="23">
        <f>INDEX(Data!$C$125:$AJ$125,MATCH(N$1,Data!$C$1:$AJ$1,0))*10^15+INDEX(Data!$C$126:$AJ$126,MATCH(N$1,Data!$C$1:$AJ$1,0))*10^15+INDEX(Data!$C$129:$AJ$129,MATCH(N$1,Data!$C$1:$AJ$1,0))*10^15+INDEX(Data!$C$130:$AJ$130,MATCH(N$1,Data!$C$1:$AJ$1,0))*10^15-SUM(N2:N8)</f>
        <v>2368592415076381.5</v>
      </c>
      <c r="O9" s="23">
        <f>INDEX(Data!$C$125:$AJ$125,MATCH(O$1,Data!$C$1:$AJ$1,0))*10^15+INDEX(Data!$C$126:$AJ$126,MATCH(O$1,Data!$C$1:$AJ$1,0))*10^15+INDEX(Data!$C$129:$AJ$129,MATCH(O$1,Data!$C$1:$AJ$1,0))*10^15+INDEX(Data!$C$130:$AJ$130,MATCH(O$1,Data!$C$1:$AJ$1,0))*10^15-SUM(O2:O8)</f>
        <v>2399526963927130.5</v>
      </c>
      <c r="P9" s="23">
        <f>INDEX(Data!$C$125:$AJ$125,MATCH(P$1,Data!$C$1:$AJ$1,0))*10^15+INDEX(Data!$C$126:$AJ$126,MATCH(P$1,Data!$C$1:$AJ$1,0))*10^15+INDEX(Data!$C$129:$AJ$129,MATCH(P$1,Data!$C$1:$AJ$1,0))*10^15+INDEX(Data!$C$130:$AJ$130,MATCH(P$1,Data!$C$1:$AJ$1,0))*10^15-SUM(P2:P8)</f>
        <v>2421937290637580.5</v>
      </c>
      <c r="Q9" s="23">
        <f>INDEX(Data!$C$125:$AJ$125,MATCH(Q$1,Data!$C$1:$AJ$1,0))*10^15+INDEX(Data!$C$126:$AJ$126,MATCH(Q$1,Data!$C$1:$AJ$1,0))*10^15+INDEX(Data!$C$129:$AJ$129,MATCH(Q$1,Data!$C$1:$AJ$1,0))*10^15+INDEX(Data!$C$130:$AJ$130,MATCH(Q$1,Data!$C$1:$AJ$1,0))*10^15-SUM(Q2:Q8)</f>
        <v>2453046258777880.5</v>
      </c>
      <c r="R9" s="23">
        <f>INDEX(Data!$C$125:$AJ$125,MATCH(R$1,Data!$C$1:$AJ$1,0))*10^15+INDEX(Data!$C$126:$AJ$126,MATCH(R$1,Data!$C$1:$AJ$1,0))*10^15+INDEX(Data!$C$129:$AJ$129,MATCH(R$1,Data!$C$1:$AJ$1,0))*10^15+INDEX(Data!$C$130:$AJ$130,MATCH(R$1,Data!$C$1:$AJ$1,0))*10^15-SUM(R2:R8)</f>
        <v>2486049266628630</v>
      </c>
      <c r="S9" s="23">
        <f>INDEX(Data!$C$125:$AJ$125,MATCH(S$1,Data!$C$1:$AJ$1,0))*10^15+INDEX(Data!$C$126:$AJ$126,MATCH(S$1,Data!$C$1:$AJ$1,0))*10^15+INDEX(Data!$C$129:$AJ$129,MATCH(S$1,Data!$C$1:$AJ$1,0))*10^15+INDEX(Data!$C$130:$AJ$130,MATCH(S$1,Data!$C$1:$AJ$1,0))*10^15-SUM(S2:S8)</f>
        <v>2508200478049529</v>
      </c>
      <c r="T9" s="23">
        <f>INDEX(Data!$C$125:$AJ$125,MATCH(T$1,Data!$C$1:$AJ$1,0))*10^15+INDEX(Data!$C$126:$AJ$126,MATCH(T$1,Data!$C$1:$AJ$1,0))*10^15+INDEX(Data!$C$129:$AJ$129,MATCH(T$1,Data!$C$1:$AJ$1,0))*10^15+INDEX(Data!$C$130:$AJ$130,MATCH(T$1,Data!$C$1:$AJ$1,0))*10^15-SUM(T2:T8)</f>
        <v>2530198699040578</v>
      </c>
      <c r="U9" s="23">
        <f>INDEX(Data!$C$125:$AJ$125,MATCH(U$1,Data!$C$1:$AJ$1,0))*10^15+INDEX(Data!$C$126:$AJ$126,MATCH(U$1,Data!$C$1:$AJ$1,0))*10^15+INDEX(Data!$C$129:$AJ$129,MATCH(U$1,Data!$C$1:$AJ$1,0))*10^15+INDEX(Data!$C$130:$AJ$130,MATCH(U$1,Data!$C$1:$AJ$1,0))*10^15-SUM(U2:U8)</f>
        <v>2561993366461477.5</v>
      </c>
      <c r="V9" s="23">
        <f>INDEX(Data!$C$125:$AJ$125,MATCH(V$1,Data!$C$1:$AJ$1,0))*10^15+INDEX(Data!$C$126:$AJ$126,MATCH(V$1,Data!$C$1:$AJ$1,0))*10^15+INDEX(Data!$C$129:$AJ$129,MATCH(V$1,Data!$C$1:$AJ$1,0))*10^15+INDEX(Data!$C$130:$AJ$130,MATCH(V$1,Data!$C$1:$AJ$1,0))*10^15-SUM(V2:V8)</f>
        <v>2584282067312227</v>
      </c>
      <c r="W9" s="23">
        <f>INDEX(Data!$C$125:$AJ$125,MATCH(W$1,Data!$C$1:$AJ$1,0))*10^15+INDEX(Data!$C$126:$AJ$126,MATCH(W$1,Data!$C$1:$AJ$1,0))*10^15+INDEX(Data!$C$129:$AJ$129,MATCH(W$1,Data!$C$1:$AJ$1,0))*10^15+INDEX(Data!$C$130:$AJ$130,MATCH(W$1,Data!$C$1:$AJ$1,0))*10^15-SUM(W2:W8)</f>
        <v>2616071110031627.5</v>
      </c>
      <c r="X9" s="23">
        <f>INDEX(Data!$C$125:$AJ$125,MATCH(X$1,Data!$C$1:$AJ$1,0))*10^15+INDEX(Data!$C$126:$AJ$126,MATCH(X$1,Data!$C$1:$AJ$1,0))*10^15+INDEX(Data!$C$129:$AJ$129,MATCH(X$1,Data!$C$1:$AJ$1,0))*10^15+INDEX(Data!$C$130:$AJ$130,MATCH(X$1,Data!$C$1:$AJ$1,0))*10^15-SUM(X2:X8)</f>
        <v>2647946317461477.5</v>
      </c>
      <c r="Y9" s="23">
        <f>INDEX(Data!$C$125:$AJ$125,MATCH(Y$1,Data!$C$1:$AJ$1,0))*10^15+INDEX(Data!$C$126:$AJ$126,MATCH(Y$1,Data!$C$1:$AJ$1,0))*10^15+INDEX(Data!$C$129:$AJ$129,MATCH(Y$1,Data!$C$1:$AJ$1,0))*10^15+INDEX(Data!$C$130:$AJ$130,MATCH(Y$1,Data!$C$1:$AJ$1,0))*10^15-SUM(Y2:Y8)</f>
        <v>2679310058321178</v>
      </c>
      <c r="Z9" s="23">
        <f>INDEX(Data!$C$125:$AJ$125,MATCH(Z$1,Data!$C$1:$AJ$1,0))*10^15+INDEX(Data!$C$126:$AJ$126,MATCH(Z$1,Data!$C$1:$AJ$1,0))*10^15+INDEX(Data!$C$129:$AJ$129,MATCH(Z$1,Data!$C$1:$AJ$1,0))*10^15+INDEX(Data!$C$130:$AJ$130,MATCH(Z$1,Data!$C$1:$AJ$1,0))*10^15-SUM(Z2:Z8)</f>
        <v>2721008787751028</v>
      </c>
      <c r="AA9" s="23">
        <f>INDEX(Data!$C$125:$AJ$125,MATCH(AA$1,Data!$C$1:$AJ$1,0))*10^15+INDEX(Data!$C$126:$AJ$126,MATCH(AA$1,Data!$C$1:$AJ$1,0))*10^15+INDEX(Data!$C$129:$AJ$129,MATCH(AA$1,Data!$C$1:$AJ$1,0))*10^15+INDEX(Data!$C$130:$AJ$130,MATCH(AA$1,Data!$C$1:$AJ$1,0))*10^15-SUM(AA2:AA8)</f>
        <v>2752137147031627.5</v>
      </c>
      <c r="AB9" s="23">
        <f>INDEX(Data!$C$125:$AJ$125,MATCH(AB$1,Data!$C$1:$AJ$1,0))*10^15+INDEX(Data!$C$126:$AJ$126,MATCH(AB$1,Data!$C$1:$AJ$1,0))*10^15+INDEX(Data!$C$129:$AJ$129,MATCH(AB$1,Data!$C$1:$AJ$1,0))*10^15+INDEX(Data!$C$130:$AJ$130,MATCH(AB$1,Data!$C$1:$AJ$1,0))*10^15-SUM(AB2:AB8)</f>
        <v>2792673913312227</v>
      </c>
      <c r="AC9" s="23">
        <f>INDEX(Data!$C$125:$AJ$125,MATCH(AC$1,Data!$C$1:$AJ$1,0))*10^15+INDEX(Data!$C$126:$AJ$126,MATCH(AC$1,Data!$C$1:$AJ$1,0))*10^15+INDEX(Data!$C$129:$AJ$129,MATCH(AC$1,Data!$C$1:$AJ$1,0))*10^15+INDEX(Data!$C$130:$AJ$130,MATCH(AC$1,Data!$C$1:$AJ$1,0))*10^15-SUM(AC2:AC8)</f>
        <v>2823441952162976.5</v>
      </c>
      <c r="AD9" s="23">
        <f>INDEX(Data!$C$125:$AJ$125,MATCH(AD$1,Data!$C$1:$AJ$1,0))*10^15+INDEX(Data!$C$126:$AJ$126,MATCH(AD$1,Data!$C$1:$AJ$1,0))*10^15+INDEX(Data!$C$129:$AJ$129,MATCH(AD$1,Data!$C$1:$AJ$1,0))*10^15+INDEX(Data!$C$130:$AJ$130,MATCH(AD$1,Data!$C$1:$AJ$1,0))*10^15-SUM(AD2:AD8)</f>
        <v>2863592169443576</v>
      </c>
      <c r="AE9" s="23">
        <f>INDEX(Data!$C$125:$AJ$125,MATCH(AE$1,Data!$C$1:$AJ$1,0))*10^15+INDEX(Data!$C$126:$AJ$126,MATCH(AE$1,Data!$C$1:$AJ$1,0))*10^15+INDEX(Data!$C$129:$AJ$129,MATCH(AE$1,Data!$C$1:$AJ$1,0))*10^15+INDEX(Data!$C$130:$AJ$130,MATCH(AE$1,Data!$C$1:$AJ$1,0))*10^15-SUM(AE2:AE8)</f>
        <v>2904147597724175.5</v>
      </c>
      <c r="AF9" s="23">
        <f>INDEX(Data!$C$125:$AJ$125,MATCH(AF$1,Data!$C$1:$AJ$1,0))*10^15+INDEX(Data!$C$126:$AJ$126,MATCH(AF$1,Data!$C$1:$AJ$1,0))*10^15+INDEX(Data!$C$129:$AJ$129,MATCH(AF$1,Data!$C$1:$AJ$1,0))*10^15+INDEX(Data!$C$130:$AJ$130,MATCH(AF$1,Data!$C$1:$AJ$1,0))*10^15-SUM(AF2:AF8)</f>
        <v>2934059668864475</v>
      </c>
      <c r="AG9" s="23">
        <f>INDEX(Data!$C$125:$AJ$125,MATCH(AG$1,Data!$C$1:$AJ$1,0))*10^15+INDEX(Data!$C$126:$AJ$126,MATCH(AG$1,Data!$C$1:$AJ$1,0))*10^15+INDEX(Data!$C$129:$AJ$129,MATCH(AG$1,Data!$C$1:$AJ$1,0))*10^15+INDEX(Data!$C$130:$AJ$130,MATCH(AG$1,Data!$C$1:$AJ$1,0))*10^15-SUM(AG2:AG8)</f>
        <v>2974868682565974</v>
      </c>
      <c r="AH9" s="23"/>
      <c r="AI9" s="23"/>
    </row>
    <row r="11" spans="1:35" x14ac:dyDescent="0.45">
      <c r="B11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9"/>
  <sheetViews>
    <sheetView topLeftCell="T1" workbookViewId="0">
      <selection activeCell="AH1" sqref="AH1:AI9"/>
    </sheetView>
  </sheetViews>
  <sheetFormatPr defaultColWidth="9.1328125" defaultRowHeight="14.25" x14ac:dyDescent="0.45"/>
  <cols>
    <col min="1" max="1" width="39.86328125" style="6" customWidth="1"/>
    <col min="2" max="16384" width="9.1328125" style="6"/>
  </cols>
  <sheetData>
    <row r="1" spans="1:35" x14ac:dyDescent="0.4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6" t="s">
        <v>538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5" x14ac:dyDescent="0.45">
      <c r="A3" s="6" t="s">
        <v>539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</row>
    <row r="4" spans="1:35" x14ac:dyDescent="0.45">
      <c r="A4" s="6" t="s">
        <v>540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5" x14ac:dyDescent="0.45">
      <c r="A5" s="6" t="s">
        <v>541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5" x14ac:dyDescent="0.45">
      <c r="A6" s="6" t="s">
        <v>542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5" x14ac:dyDescent="0.45">
      <c r="A7" s="6" t="s">
        <v>543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45">
      <c r="A8" s="6" t="s">
        <v>544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5" x14ac:dyDescent="0.45">
      <c r="A9" s="6" t="s">
        <v>545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9"/>
  <sheetViews>
    <sheetView workbookViewId="0">
      <selection activeCell="AF14" sqref="AF14"/>
    </sheetView>
  </sheetViews>
  <sheetFormatPr defaultColWidth="9.1328125" defaultRowHeight="14.25" x14ac:dyDescent="0.45"/>
  <cols>
    <col min="1" max="1" width="39.86328125" style="6" customWidth="1"/>
    <col min="2" max="2" width="12" style="6" bestFit="1" customWidth="1"/>
    <col min="3" max="16384" width="9.1328125" style="6"/>
  </cols>
  <sheetData>
    <row r="1" spans="1:35" x14ac:dyDescent="0.4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6" t="s">
        <v>538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5" x14ac:dyDescent="0.45">
      <c r="A3" s="6" t="s">
        <v>539</v>
      </c>
      <c r="B3" s="6">
        <f>Refineries!C105</f>
        <v>3.7344845963055048E+16</v>
      </c>
      <c r="C3" s="6">
        <f>Refineries!D105</f>
        <v>3.9315104883611688E+16</v>
      </c>
      <c r="D3" s="6">
        <f>Refineries!E105</f>
        <v>3.8599014909433184E+16</v>
      </c>
      <c r="E3" s="6">
        <f>Refineries!F105</f>
        <v>3.9192081250923928E+16</v>
      </c>
      <c r="F3" s="6">
        <f>Refineries!G105</f>
        <v>3.8975296191118256E+16</v>
      </c>
      <c r="G3" s="6">
        <f>Refineries!H105</f>
        <v>3.8977313505233488E+16</v>
      </c>
      <c r="H3" s="6">
        <f>Refineries!I105</f>
        <v>3.9176992143778E+16</v>
      </c>
      <c r="I3" s="6">
        <f>Refineries!J105</f>
        <v>3.9206047146454536E+16</v>
      </c>
      <c r="J3" s="6">
        <f>Refineries!K105</f>
        <v>3.8721159271844344E+16</v>
      </c>
      <c r="K3" s="6">
        <f>Refineries!L105</f>
        <v>3.8792001363077008E+16</v>
      </c>
      <c r="L3" s="6">
        <f>Refineries!M105</f>
        <v>3.8779714888392208E+16</v>
      </c>
      <c r="M3" s="6">
        <f>Refineries!N105</f>
        <v>3.8728304799959352E+16</v>
      </c>
      <c r="N3" s="6">
        <f>Refineries!O105</f>
        <v>3.8721162337812728E+16</v>
      </c>
      <c r="O3" s="6">
        <f>Refineries!P105</f>
        <v>3.8727930540416992E+16</v>
      </c>
      <c r="P3" s="6">
        <f>Refineries!Q105</f>
        <v>3.8441292825565968E+16</v>
      </c>
      <c r="Q3" s="6">
        <f>Refineries!R105</f>
        <v>3.8711778829645608E+16</v>
      </c>
      <c r="R3" s="6">
        <f>Refineries!S105</f>
        <v>3.8730789751971696E+16</v>
      </c>
      <c r="S3" s="6">
        <f>Refineries!T105</f>
        <v>3.8684999146391624E+16</v>
      </c>
      <c r="T3" s="6">
        <f>Refineries!U105</f>
        <v>3.894698442698788E+16</v>
      </c>
      <c r="U3" s="6">
        <f>Refineries!V105</f>
        <v>3.896594609375816E+16</v>
      </c>
      <c r="V3" s="6">
        <f>Refineries!W105</f>
        <v>3.9180398947718816E+16</v>
      </c>
      <c r="W3" s="6">
        <f>Refineries!X105</f>
        <v>3.8936177791024168E+16</v>
      </c>
      <c r="X3" s="6">
        <f>Refineries!Y105</f>
        <v>3.91532577750816E+16</v>
      </c>
      <c r="Y3" s="6">
        <f>Refineries!Z105</f>
        <v>3.9132140543019528E+16</v>
      </c>
      <c r="Z3" s="6">
        <f>Refineries!AA105</f>
        <v>3.9141497804993112E+16</v>
      </c>
      <c r="AA3" s="6">
        <f>Refineries!AB105</f>
        <v>3.916731387321128E+16</v>
      </c>
      <c r="AB3" s="6">
        <f>Refineries!AC105</f>
        <v>3.9218674672026592E+16</v>
      </c>
      <c r="AC3" s="6">
        <f>Refineries!AD105</f>
        <v>3.9214403050442424E+16</v>
      </c>
      <c r="AD3" s="6">
        <f>Refineries!AE105</f>
        <v>3.9088502319754272E+16</v>
      </c>
      <c r="AE3" s="6">
        <f>Refineries!AF105</f>
        <v>3.914446282420872E+16</v>
      </c>
      <c r="AF3" s="6">
        <f>Refineries!AG105</f>
        <v>3.9183005933111816E+16</v>
      </c>
      <c r="AG3" s="6">
        <f>Refineries!AH105</f>
        <v>3.9465352294727136E+16</v>
      </c>
    </row>
    <row r="4" spans="1:35" x14ac:dyDescent="0.45">
      <c r="A4" s="6" t="s">
        <v>540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5" x14ac:dyDescent="0.45">
      <c r="A5" s="6" t="s">
        <v>541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5" x14ac:dyDescent="0.45">
      <c r="A6" s="6" t="s">
        <v>542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5" x14ac:dyDescent="0.45">
      <c r="A7" s="6" t="s">
        <v>543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45">
      <c r="A8" s="6" t="s">
        <v>544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5" x14ac:dyDescent="0.45">
      <c r="A9" s="6" t="s">
        <v>545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9"/>
  <sheetViews>
    <sheetView workbookViewId="0">
      <selection activeCell="B11" sqref="B11"/>
    </sheetView>
  </sheetViews>
  <sheetFormatPr defaultColWidth="9.1328125" defaultRowHeight="14.25" x14ac:dyDescent="0.45"/>
  <cols>
    <col min="1" max="1" width="39.86328125" style="6" customWidth="1"/>
    <col min="2" max="2" width="12" style="6" bestFit="1" customWidth="1"/>
    <col min="3" max="16384" width="9.1328125" style="6"/>
  </cols>
  <sheetData>
    <row r="1" spans="1:35" x14ac:dyDescent="0.4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6" t="s">
        <v>538</v>
      </c>
      <c r="B2" s="6">
        <f>INDEX(Data!$C$4:$AJ$4,MATCH(B$1,Data!$C$1:$AJ$1,0))*10^12+INDEX(Data!$C$7:$AJ$7,MATCH(B$1,Data!$C$1:$AJ$1,0))*10^12</f>
        <v>5700000000000</v>
      </c>
      <c r="C2" s="6">
        <f>INDEX(Data!$C$4:$AJ$4,MATCH(C$1,Data!$C$1:$AJ$1,0))*10^12+INDEX(Data!$C$7:$AJ$7,MATCH(C$1,Data!$C$1:$AJ$1,0))*10^12</f>
        <v>3300000000000</v>
      </c>
      <c r="D2" s="6">
        <f>INDEX(Data!$C$4:$AJ$4,MATCH(D$1,Data!$C$1:$AJ$1,0))*10^12+INDEX(Data!$C$7:$AJ$7,MATCH(D$1,Data!$C$1:$AJ$1,0))*10^12</f>
        <v>4100000000000</v>
      </c>
      <c r="E2" s="6">
        <f>INDEX(Data!$C$4:$AJ$4,MATCH(E$1,Data!$C$1:$AJ$1,0))*10^12+INDEX(Data!$C$7:$AJ$7,MATCH(E$1,Data!$C$1:$AJ$1,0))*10^12</f>
        <v>4900000000000</v>
      </c>
      <c r="F2" s="6">
        <f>INDEX(Data!$C$4:$AJ$4,MATCH(F$1,Data!$C$1:$AJ$1,0))*10^12+INDEX(Data!$C$7:$AJ$7,MATCH(F$1,Data!$C$1:$AJ$1,0))*10^12</f>
        <v>5300000000000</v>
      </c>
      <c r="G2" s="6">
        <f>INDEX(Data!$C$4:$AJ$4,MATCH(G$1,Data!$C$1:$AJ$1,0))*10^12+INDEX(Data!$C$7:$AJ$7,MATCH(G$1,Data!$C$1:$AJ$1,0))*10^12</f>
        <v>5800000000000</v>
      </c>
      <c r="H2" s="6">
        <f>INDEX(Data!$C$4:$AJ$4,MATCH(H$1,Data!$C$1:$AJ$1,0))*10^12+INDEX(Data!$C$7:$AJ$7,MATCH(H$1,Data!$C$1:$AJ$1,0))*10^12</f>
        <v>6200000000000</v>
      </c>
      <c r="I2" s="6">
        <f>INDEX(Data!$C$4:$AJ$4,MATCH(I$1,Data!$C$1:$AJ$1,0))*10^12+INDEX(Data!$C$7:$AJ$7,MATCH(I$1,Data!$C$1:$AJ$1,0))*10^12</f>
        <v>6700000000000</v>
      </c>
      <c r="J2" s="6">
        <f>INDEX(Data!$C$4:$AJ$4,MATCH(J$1,Data!$C$1:$AJ$1,0))*10^12+INDEX(Data!$C$7:$AJ$7,MATCH(J$1,Data!$C$1:$AJ$1,0))*10^12</f>
        <v>7000000000000</v>
      </c>
      <c r="K2" s="6">
        <f>INDEX(Data!$C$4:$AJ$4,MATCH(K$1,Data!$C$1:$AJ$1,0))*10^12+INDEX(Data!$C$7:$AJ$7,MATCH(K$1,Data!$C$1:$AJ$1,0))*10^12</f>
        <v>7400000000000</v>
      </c>
      <c r="L2" s="6">
        <f>INDEX(Data!$C$4:$AJ$4,MATCH(L$1,Data!$C$1:$AJ$1,0))*10^12+INDEX(Data!$C$7:$AJ$7,MATCH(L$1,Data!$C$1:$AJ$1,0))*10^12</f>
        <v>7800000000000</v>
      </c>
      <c r="M2" s="6">
        <f>INDEX(Data!$C$4:$AJ$4,MATCH(M$1,Data!$C$1:$AJ$1,0))*10^12+INDEX(Data!$C$7:$AJ$7,MATCH(M$1,Data!$C$1:$AJ$1,0))*10^12</f>
        <v>8200000000000</v>
      </c>
      <c r="N2" s="6">
        <f>INDEX(Data!$C$4:$AJ$4,MATCH(N$1,Data!$C$1:$AJ$1,0))*10^12+INDEX(Data!$C$7:$AJ$7,MATCH(N$1,Data!$C$1:$AJ$1,0))*10^12</f>
        <v>8500000000000</v>
      </c>
      <c r="O2" s="6">
        <f>INDEX(Data!$C$4:$AJ$4,MATCH(O$1,Data!$C$1:$AJ$1,0))*10^12+INDEX(Data!$C$7:$AJ$7,MATCH(O$1,Data!$C$1:$AJ$1,0))*10^12</f>
        <v>8800000000000</v>
      </c>
      <c r="P2" s="6">
        <f>INDEX(Data!$C$4:$AJ$4,MATCH(P$1,Data!$C$1:$AJ$1,0))*10^12+INDEX(Data!$C$7:$AJ$7,MATCH(P$1,Data!$C$1:$AJ$1,0))*10^12</f>
        <v>9100000000000</v>
      </c>
      <c r="Q2" s="6">
        <f>INDEX(Data!$C$4:$AJ$4,MATCH(Q$1,Data!$C$1:$AJ$1,0))*10^12+INDEX(Data!$C$7:$AJ$7,MATCH(Q$1,Data!$C$1:$AJ$1,0))*10^12</f>
        <v>9400000000000</v>
      </c>
      <c r="R2" s="6">
        <f>INDEX(Data!$C$4:$AJ$4,MATCH(R$1,Data!$C$1:$AJ$1,0))*10^12+INDEX(Data!$C$7:$AJ$7,MATCH(R$1,Data!$C$1:$AJ$1,0))*10^12</f>
        <v>9500000000000</v>
      </c>
      <c r="S2" s="6">
        <f>INDEX(Data!$C$4:$AJ$4,MATCH(S$1,Data!$C$1:$AJ$1,0))*10^12+INDEX(Data!$C$7:$AJ$7,MATCH(S$1,Data!$C$1:$AJ$1,0))*10^12</f>
        <v>9900000000000</v>
      </c>
      <c r="T2" s="6">
        <f>INDEX(Data!$C$4:$AJ$4,MATCH(T$1,Data!$C$1:$AJ$1,0))*10^12+INDEX(Data!$C$7:$AJ$7,MATCH(T$1,Data!$C$1:$AJ$1,0))*10^12</f>
        <v>10100000000000</v>
      </c>
      <c r="U2" s="6">
        <f>INDEX(Data!$C$4:$AJ$4,MATCH(U$1,Data!$C$1:$AJ$1,0))*10^12+INDEX(Data!$C$7:$AJ$7,MATCH(U$1,Data!$C$1:$AJ$1,0))*10^12</f>
        <v>10400000000000</v>
      </c>
      <c r="V2" s="6">
        <f>INDEX(Data!$C$4:$AJ$4,MATCH(V$1,Data!$C$1:$AJ$1,0))*10^12+INDEX(Data!$C$7:$AJ$7,MATCH(V$1,Data!$C$1:$AJ$1,0))*10^12</f>
        <v>10800000000000</v>
      </c>
      <c r="W2" s="6">
        <f>INDEX(Data!$C$4:$AJ$4,MATCH(W$1,Data!$C$1:$AJ$1,0))*10^12+INDEX(Data!$C$7:$AJ$7,MATCH(W$1,Data!$C$1:$AJ$1,0))*10^12</f>
        <v>11100000000000</v>
      </c>
      <c r="X2" s="6">
        <f>INDEX(Data!$C$4:$AJ$4,MATCH(X$1,Data!$C$1:$AJ$1,0))*10^12+INDEX(Data!$C$7:$AJ$7,MATCH(X$1,Data!$C$1:$AJ$1,0))*10^12</f>
        <v>11400000000000</v>
      </c>
      <c r="Y2" s="6">
        <f>INDEX(Data!$C$4:$AJ$4,MATCH(Y$1,Data!$C$1:$AJ$1,0))*10^12+INDEX(Data!$C$7:$AJ$7,MATCH(Y$1,Data!$C$1:$AJ$1,0))*10^12</f>
        <v>11700000000000</v>
      </c>
      <c r="Z2" s="6">
        <f>INDEX(Data!$C$4:$AJ$4,MATCH(Z$1,Data!$C$1:$AJ$1,0))*10^12+INDEX(Data!$C$7:$AJ$7,MATCH(Z$1,Data!$C$1:$AJ$1,0))*10^12</f>
        <v>12000000000000</v>
      </c>
      <c r="AA2" s="6">
        <f>INDEX(Data!$C$4:$AJ$4,MATCH(AA$1,Data!$C$1:$AJ$1,0))*10^12+INDEX(Data!$C$7:$AJ$7,MATCH(AA$1,Data!$C$1:$AJ$1,0))*10^12</f>
        <v>12400000000000</v>
      </c>
      <c r="AB2" s="6">
        <f>INDEX(Data!$C$4:$AJ$4,MATCH(AB$1,Data!$C$1:$AJ$1,0))*10^12+INDEX(Data!$C$7:$AJ$7,MATCH(AB$1,Data!$C$1:$AJ$1,0))*10^12</f>
        <v>12800000000000</v>
      </c>
      <c r="AC2" s="6">
        <f>INDEX(Data!$C$4:$AJ$4,MATCH(AC$1,Data!$C$1:$AJ$1,0))*10^12+INDEX(Data!$C$7:$AJ$7,MATCH(AC$1,Data!$C$1:$AJ$1,0))*10^12</f>
        <v>13200000000000</v>
      </c>
      <c r="AD2" s="6">
        <f>INDEX(Data!$C$4:$AJ$4,MATCH(AD$1,Data!$C$1:$AJ$1,0))*10^12+INDEX(Data!$C$7:$AJ$7,MATCH(AD$1,Data!$C$1:$AJ$1,0))*10^12</f>
        <v>13500000000000</v>
      </c>
      <c r="AE2" s="6">
        <f>INDEX(Data!$C$4:$AJ$4,MATCH(AE$1,Data!$C$1:$AJ$1,0))*10^12+INDEX(Data!$C$7:$AJ$7,MATCH(AE$1,Data!$C$1:$AJ$1,0))*10^12</f>
        <v>13800000000000</v>
      </c>
      <c r="AF2" s="6">
        <f>INDEX(Data!$C$4:$AJ$4,MATCH(AF$1,Data!$C$1:$AJ$1,0))*10^12+INDEX(Data!$C$7:$AJ$7,MATCH(AF$1,Data!$C$1:$AJ$1,0))*10^12</f>
        <v>14200000000000</v>
      </c>
      <c r="AG2" s="6">
        <f>INDEX(Data!$C$4:$AJ$4,MATCH(AG$1,Data!$C$1:$AJ$1,0))*10^12+INDEX(Data!$C$7:$AJ$7,MATCH(AG$1,Data!$C$1:$AJ$1,0))*10^12</f>
        <v>14500000000000</v>
      </c>
    </row>
    <row r="3" spans="1:35" x14ac:dyDescent="0.45">
      <c r="A3" s="6" t="s">
        <v>539</v>
      </c>
      <c r="B3" s="6">
        <f>SUM('Mining Breakdown'!B171,'Mining Breakdown'!B174)*10^12</f>
        <v>0</v>
      </c>
      <c r="C3" s="6">
        <f>SUM('Mining Breakdown'!C171,'Mining Breakdown'!C174)*10^12</f>
        <v>0</v>
      </c>
      <c r="D3" s="6">
        <f>SUM('Mining Breakdown'!D171,'Mining Breakdown'!D174)*10^12</f>
        <v>0</v>
      </c>
      <c r="E3" s="6">
        <f>SUM('Mining Breakdown'!E171,'Mining Breakdown'!E174)*10^12</f>
        <v>0</v>
      </c>
      <c r="F3" s="6">
        <f>SUM('Mining Breakdown'!F171,'Mining Breakdown'!F174)*10^12</f>
        <v>0</v>
      </c>
      <c r="G3" s="6">
        <f>SUM('Mining Breakdown'!G171,'Mining Breakdown'!G174)*10^12</f>
        <v>0</v>
      </c>
      <c r="H3" s="6">
        <f>SUM('Mining Breakdown'!H171,'Mining Breakdown'!H174)*10^12</f>
        <v>0</v>
      </c>
      <c r="I3" s="6">
        <f>SUM('Mining Breakdown'!I171,'Mining Breakdown'!I174)*10^12</f>
        <v>0</v>
      </c>
      <c r="J3" s="6">
        <f>SUM('Mining Breakdown'!J171,'Mining Breakdown'!J174)*10^12</f>
        <v>0</v>
      </c>
      <c r="K3" s="6">
        <f>SUM('Mining Breakdown'!K171,'Mining Breakdown'!K174)*10^12</f>
        <v>0</v>
      </c>
      <c r="L3" s="6">
        <f>SUM('Mining Breakdown'!L171,'Mining Breakdown'!L174)*10^12</f>
        <v>0</v>
      </c>
      <c r="M3" s="6">
        <f>SUM('Mining Breakdown'!M171,'Mining Breakdown'!M174)*10^12</f>
        <v>0</v>
      </c>
      <c r="N3" s="6">
        <f>SUM('Mining Breakdown'!N171,'Mining Breakdown'!N174)*10^12</f>
        <v>0</v>
      </c>
      <c r="O3" s="6">
        <f>SUM('Mining Breakdown'!O171,'Mining Breakdown'!O174)*10^12</f>
        <v>0</v>
      </c>
      <c r="P3" s="6">
        <f>SUM('Mining Breakdown'!P171,'Mining Breakdown'!P174)*10^12</f>
        <v>0</v>
      </c>
      <c r="Q3" s="6">
        <f>SUM('Mining Breakdown'!Q171,'Mining Breakdown'!Q174)*10^12</f>
        <v>0</v>
      </c>
      <c r="R3" s="6">
        <f>SUM('Mining Breakdown'!R171,'Mining Breakdown'!R174)*10^12</f>
        <v>0</v>
      </c>
      <c r="S3" s="6">
        <f>SUM('Mining Breakdown'!S171,'Mining Breakdown'!S174)*10^12</f>
        <v>0</v>
      </c>
      <c r="T3" s="6">
        <f>SUM('Mining Breakdown'!T171,'Mining Breakdown'!T174)*10^12</f>
        <v>0</v>
      </c>
      <c r="U3" s="6">
        <f>SUM('Mining Breakdown'!U171,'Mining Breakdown'!U174)*10^12</f>
        <v>0</v>
      </c>
      <c r="V3" s="6">
        <f>SUM('Mining Breakdown'!V171,'Mining Breakdown'!V174)*10^12</f>
        <v>0</v>
      </c>
      <c r="W3" s="6">
        <f>SUM('Mining Breakdown'!W171,'Mining Breakdown'!W174)*10^12</f>
        <v>0</v>
      </c>
      <c r="X3" s="6">
        <f>SUM('Mining Breakdown'!X171,'Mining Breakdown'!X174)*10^12</f>
        <v>0</v>
      </c>
      <c r="Y3" s="6">
        <f>SUM('Mining Breakdown'!Y171,'Mining Breakdown'!Y174)*10^12</f>
        <v>0</v>
      </c>
      <c r="Z3" s="6">
        <f>SUM('Mining Breakdown'!Z171,'Mining Breakdown'!Z174)*10^12</f>
        <v>0</v>
      </c>
      <c r="AA3" s="6">
        <f>SUM('Mining Breakdown'!AA171,'Mining Breakdown'!AA174)*10^12</f>
        <v>0</v>
      </c>
      <c r="AB3" s="6">
        <f>SUM('Mining Breakdown'!AB171,'Mining Breakdown'!AB174)*10^12</f>
        <v>0</v>
      </c>
      <c r="AC3" s="6">
        <f>SUM('Mining Breakdown'!AC171,'Mining Breakdown'!AC174)*10^12</f>
        <v>0</v>
      </c>
      <c r="AD3" s="6">
        <f>SUM('Mining Breakdown'!AD171,'Mining Breakdown'!AD174)*10^12</f>
        <v>0</v>
      </c>
      <c r="AE3" s="6">
        <f>SUM('Mining Breakdown'!AE171,'Mining Breakdown'!AE174)*10^12</f>
        <v>0</v>
      </c>
      <c r="AF3" s="6">
        <f>SUM('Mining Breakdown'!AF171,'Mining Breakdown'!AF174)*10^12</f>
        <v>0</v>
      </c>
      <c r="AG3" s="6">
        <f>SUM('Mining Breakdown'!AG171,'Mining Breakdown'!AG174)*10^12</f>
        <v>0</v>
      </c>
    </row>
    <row r="4" spans="1:35" x14ac:dyDescent="0.45">
      <c r="A4" s="6" t="s">
        <v>540</v>
      </c>
      <c r="B4" s="6">
        <f>INDEX(Data!$C$34:$AJ$34,MATCH(B$1,Data!$C$1:$AJ$1,0))*10^12+INDEX(Data!$C$36:$AJ$36,MATCH(B$1,Data!$C$1:$AJ$1,0))*10^12</f>
        <v>21600000000000</v>
      </c>
      <c r="C4" s="6">
        <f>INDEX(Data!$C$34:$AJ$34,MATCH(C$1,Data!$C$1:$AJ$1,0))*10^12+INDEX(Data!$C$36:$AJ$36,MATCH(C$1,Data!$C$1:$AJ$1,0))*10^12</f>
        <v>9700000000000</v>
      </c>
      <c r="D4" s="6">
        <f>INDEX(Data!$C$34:$AJ$34,MATCH(D$1,Data!$C$1:$AJ$1,0))*10^12+INDEX(Data!$C$36:$AJ$36,MATCH(D$1,Data!$C$1:$AJ$1,0))*10^12</f>
        <v>12300000000000</v>
      </c>
      <c r="E4" s="6">
        <f>INDEX(Data!$C$34:$AJ$34,MATCH(E$1,Data!$C$1:$AJ$1,0))*10^12+INDEX(Data!$C$36:$AJ$36,MATCH(E$1,Data!$C$1:$AJ$1,0))*10^12</f>
        <v>15200000000000</v>
      </c>
      <c r="F4" s="6">
        <f>INDEX(Data!$C$34:$AJ$34,MATCH(F$1,Data!$C$1:$AJ$1,0))*10^12+INDEX(Data!$C$36:$AJ$36,MATCH(F$1,Data!$C$1:$AJ$1,0))*10^12</f>
        <v>16900000000000</v>
      </c>
      <c r="G4" s="6">
        <f>INDEX(Data!$C$34:$AJ$34,MATCH(G$1,Data!$C$1:$AJ$1,0))*10^12+INDEX(Data!$C$36:$AJ$36,MATCH(G$1,Data!$C$1:$AJ$1,0))*10^12</f>
        <v>18400000000000</v>
      </c>
      <c r="H4" s="6">
        <f>INDEX(Data!$C$34:$AJ$34,MATCH(H$1,Data!$C$1:$AJ$1,0))*10^12+INDEX(Data!$C$36:$AJ$36,MATCH(H$1,Data!$C$1:$AJ$1,0))*10^12</f>
        <v>19800000000000</v>
      </c>
      <c r="I4" s="6">
        <f>INDEX(Data!$C$34:$AJ$34,MATCH(I$1,Data!$C$1:$AJ$1,0))*10^12+INDEX(Data!$C$36:$AJ$36,MATCH(I$1,Data!$C$1:$AJ$1,0))*10^12</f>
        <v>21000000000000</v>
      </c>
      <c r="J4" s="6">
        <f>INDEX(Data!$C$34:$AJ$34,MATCH(J$1,Data!$C$1:$AJ$1,0))*10^12+INDEX(Data!$C$36:$AJ$36,MATCH(J$1,Data!$C$1:$AJ$1,0))*10^12</f>
        <v>21600000000000</v>
      </c>
      <c r="K4" s="6">
        <f>INDEX(Data!$C$34:$AJ$34,MATCH(K$1,Data!$C$1:$AJ$1,0))*10^12+INDEX(Data!$C$36:$AJ$36,MATCH(K$1,Data!$C$1:$AJ$1,0))*10^12</f>
        <v>22100000000000</v>
      </c>
      <c r="L4" s="6">
        <f>INDEX(Data!$C$34:$AJ$34,MATCH(L$1,Data!$C$1:$AJ$1,0))*10^12+INDEX(Data!$C$36:$AJ$36,MATCH(L$1,Data!$C$1:$AJ$1,0))*10^12</f>
        <v>22500000000000</v>
      </c>
      <c r="M4" s="6">
        <f>INDEX(Data!$C$34:$AJ$34,MATCH(M$1,Data!$C$1:$AJ$1,0))*10^12+INDEX(Data!$C$36:$AJ$36,MATCH(M$1,Data!$C$1:$AJ$1,0))*10^12</f>
        <v>23000000000000</v>
      </c>
      <c r="N4" s="6">
        <f>INDEX(Data!$C$34:$AJ$34,MATCH(N$1,Data!$C$1:$AJ$1,0))*10^12+INDEX(Data!$C$36:$AJ$36,MATCH(N$1,Data!$C$1:$AJ$1,0))*10^12</f>
        <v>22800000000000</v>
      </c>
      <c r="O4" s="6">
        <f>INDEX(Data!$C$34:$AJ$34,MATCH(O$1,Data!$C$1:$AJ$1,0))*10^12+INDEX(Data!$C$36:$AJ$36,MATCH(O$1,Data!$C$1:$AJ$1,0))*10^12</f>
        <v>22900000000000</v>
      </c>
      <c r="P4" s="6">
        <f>INDEX(Data!$C$34:$AJ$34,MATCH(P$1,Data!$C$1:$AJ$1,0))*10^12+INDEX(Data!$C$36:$AJ$36,MATCH(P$1,Data!$C$1:$AJ$1,0))*10^12</f>
        <v>23000000000000</v>
      </c>
      <c r="Q4" s="6">
        <f>INDEX(Data!$C$34:$AJ$34,MATCH(Q$1,Data!$C$1:$AJ$1,0))*10^12+INDEX(Data!$C$36:$AJ$36,MATCH(Q$1,Data!$C$1:$AJ$1,0))*10^12</f>
        <v>23100000000000</v>
      </c>
      <c r="R4" s="6">
        <f>INDEX(Data!$C$34:$AJ$34,MATCH(R$1,Data!$C$1:$AJ$1,0))*10^12+INDEX(Data!$C$36:$AJ$36,MATCH(R$1,Data!$C$1:$AJ$1,0))*10^12</f>
        <v>23200000000000</v>
      </c>
      <c r="S4" s="6">
        <f>INDEX(Data!$C$34:$AJ$34,MATCH(S$1,Data!$C$1:$AJ$1,0))*10^12+INDEX(Data!$C$36:$AJ$36,MATCH(S$1,Data!$C$1:$AJ$1,0))*10^12</f>
        <v>23400000000000</v>
      </c>
      <c r="T4" s="6">
        <f>INDEX(Data!$C$34:$AJ$34,MATCH(T$1,Data!$C$1:$AJ$1,0))*10^12+INDEX(Data!$C$36:$AJ$36,MATCH(T$1,Data!$C$1:$AJ$1,0))*10^12</f>
        <v>23500000000000</v>
      </c>
      <c r="U4" s="6">
        <f>INDEX(Data!$C$34:$AJ$34,MATCH(U$1,Data!$C$1:$AJ$1,0))*10^12+INDEX(Data!$C$36:$AJ$36,MATCH(U$1,Data!$C$1:$AJ$1,0))*10^12</f>
        <v>23700000000000</v>
      </c>
      <c r="V4" s="6">
        <f>INDEX(Data!$C$34:$AJ$34,MATCH(V$1,Data!$C$1:$AJ$1,0))*10^12+INDEX(Data!$C$36:$AJ$36,MATCH(V$1,Data!$C$1:$AJ$1,0))*10^12</f>
        <v>23800000000000</v>
      </c>
      <c r="W4" s="6">
        <f>INDEX(Data!$C$34:$AJ$34,MATCH(W$1,Data!$C$1:$AJ$1,0))*10^12+INDEX(Data!$C$36:$AJ$36,MATCH(W$1,Data!$C$1:$AJ$1,0))*10^12</f>
        <v>23900000000000</v>
      </c>
      <c r="X4" s="6">
        <f>INDEX(Data!$C$34:$AJ$34,MATCH(X$1,Data!$C$1:$AJ$1,0))*10^12+INDEX(Data!$C$36:$AJ$36,MATCH(X$1,Data!$C$1:$AJ$1,0))*10^12</f>
        <v>24000000000000</v>
      </c>
      <c r="Y4" s="6">
        <f>INDEX(Data!$C$34:$AJ$34,MATCH(Y$1,Data!$C$1:$AJ$1,0))*10^12+INDEX(Data!$C$36:$AJ$36,MATCH(Y$1,Data!$C$1:$AJ$1,0))*10^12</f>
        <v>24000000000000</v>
      </c>
      <c r="Z4" s="6">
        <f>INDEX(Data!$C$34:$AJ$34,MATCH(Z$1,Data!$C$1:$AJ$1,0))*10^12+INDEX(Data!$C$36:$AJ$36,MATCH(Z$1,Data!$C$1:$AJ$1,0))*10^12</f>
        <v>24000000000000</v>
      </c>
      <c r="AA4" s="6">
        <f>INDEX(Data!$C$34:$AJ$34,MATCH(AA$1,Data!$C$1:$AJ$1,0))*10^12+INDEX(Data!$C$36:$AJ$36,MATCH(AA$1,Data!$C$1:$AJ$1,0))*10^12</f>
        <v>24000000000000</v>
      </c>
      <c r="AB4" s="6">
        <f>INDEX(Data!$C$34:$AJ$34,MATCH(AB$1,Data!$C$1:$AJ$1,0))*10^12+INDEX(Data!$C$36:$AJ$36,MATCH(AB$1,Data!$C$1:$AJ$1,0))*10^12</f>
        <v>24000000000000</v>
      </c>
      <c r="AC4" s="6">
        <f>INDEX(Data!$C$34:$AJ$34,MATCH(AC$1,Data!$C$1:$AJ$1,0))*10^12+INDEX(Data!$C$36:$AJ$36,MATCH(AC$1,Data!$C$1:$AJ$1,0))*10^12</f>
        <v>23900000000000</v>
      </c>
      <c r="AD4" s="6">
        <f>INDEX(Data!$C$34:$AJ$34,MATCH(AD$1,Data!$C$1:$AJ$1,0))*10^12+INDEX(Data!$C$36:$AJ$36,MATCH(AD$1,Data!$C$1:$AJ$1,0))*10^12</f>
        <v>23700000000000</v>
      </c>
      <c r="AE4" s="6">
        <f>INDEX(Data!$C$34:$AJ$34,MATCH(AE$1,Data!$C$1:$AJ$1,0))*10^12+INDEX(Data!$C$36:$AJ$36,MATCH(AE$1,Data!$C$1:$AJ$1,0))*10^12</f>
        <v>23600000000000</v>
      </c>
      <c r="AF4" s="6">
        <f>INDEX(Data!$C$34:$AJ$34,MATCH(AF$1,Data!$C$1:$AJ$1,0))*10^12+INDEX(Data!$C$36:$AJ$36,MATCH(AF$1,Data!$C$1:$AJ$1,0))*10^12</f>
        <v>23600000000000</v>
      </c>
      <c r="AG4" s="6">
        <f>INDEX(Data!$C$34:$AJ$34,MATCH(AG$1,Data!$C$1:$AJ$1,0))*10^12+INDEX(Data!$C$36:$AJ$36,MATCH(AG$1,Data!$C$1:$AJ$1,0))*10^12</f>
        <v>23500000000000</v>
      </c>
    </row>
    <row r="5" spans="1:35" x14ac:dyDescent="0.45">
      <c r="A5" s="6" t="s">
        <v>541</v>
      </c>
      <c r="B5" s="6">
        <f>INDEX(Data!$C$48:$AJ$48,MATCH(B$1,Data!$C$1:$AJ$1,0))*10^12+INDEX(Data!$C$52:$AJ$52,MATCH(B$1,Data!$C$1:$AJ$1,0))*10^12</f>
        <v>161400000000000</v>
      </c>
      <c r="C5" s="6">
        <f>INDEX(Data!$C$48:$AJ$48,MATCH(C$1,Data!$C$1:$AJ$1,0))*10^12+INDEX(Data!$C$52:$AJ$52,MATCH(C$1,Data!$C$1:$AJ$1,0))*10^12</f>
        <v>95600000000000</v>
      </c>
      <c r="D5" s="6">
        <f>INDEX(Data!$C$48:$AJ$48,MATCH(D$1,Data!$C$1:$AJ$1,0))*10^12+INDEX(Data!$C$52:$AJ$52,MATCH(D$1,Data!$C$1:$AJ$1,0))*10^12</f>
        <v>115100000000000</v>
      </c>
      <c r="E5" s="6">
        <f>INDEX(Data!$C$48:$AJ$48,MATCH(E$1,Data!$C$1:$AJ$1,0))*10^12+INDEX(Data!$C$52:$AJ$52,MATCH(E$1,Data!$C$1:$AJ$1,0))*10^12</f>
        <v>124600000000000</v>
      </c>
      <c r="F5" s="6">
        <f>INDEX(Data!$C$48:$AJ$48,MATCH(F$1,Data!$C$1:$AJ$1,0))*10^12+INDEX(Data!$C$52:$AJ$52,MATCH(F$1,Data!$C$1:$AJ$1,0))*10^12</f>
        <v>119900000000000</v>
      </c>
      <c r="G5" s="6">
        <f>INDEX(Data!$C$48:$AJ$48,MATCH(G$1,Data!$C$1:$AJ$1,0))*10^12+INDEX(Data!$C$52:$AJ$52,MATCH(G$1,Data!$C$1:$AJ$1,0))*10^12</f>
        <v>113900000000000</v>
      </c>
      <c r="H5" s="6">
        <f>INDEX(Data!$C$48:$AJ$48,MATCH(H$1,Data!$C$1:$AJ$1,0))*10^12+INDEX(Data!$C$52:$AJ$52,MATCH(H$1,Data!$C$1:$AJ$1,0))*10^12</f>
        <v>113500000000000</v>
      </c>
      <c r="I5" s="6">
        <f>INDEX(Data!$C$48:$AJ$48,MATCH(I$1,Data!$C$1:$AJ$1,0))*10^12+INDEX(Data!$C$52:$AJ$52,MATCH(I$1,Data!$C$1:$AJ$1,0))*10^12</f>
        <v>135500000000000</v>
      </c>
      <c r="J5" s="6">
        <f>INDEX(Data!$C$48:$AJ$48,MATCH(J$1,Data!$C$1:$AJ$1,0))*10^12+INDEX(Data!$C$52:$AJ$52,MATCH(J$1,Data!$C$1:$AJ$1,0))*10^12</f>
        <v>143300000000000</v>
      </c>
      <c r="K5" s="6">
        <f>INDEX(Data!$C$48:$AJ$48,MATCH(K$1,Data!$C$1:$AJ$1,0))*10^12+INDEX(Data!$C$52:$AJ$52,MATCH(K$1,Data!$C$1:$AJ$1,0))*10^12</f>
        <v>157100000000000</v>
      </c>
      <c r="L5" s="6">
        <f>INDEX(Data!$C$48:$AJ$48,MATCH(L$1,Data!$C$1:$AJ$1,0))*10^12+INDEX(Data!$C$52:$AJ$52,MATCH(L$1,Data!$C$1:$AJ$1,0))*10^12</f>
        <v>158800000000000</v>
      </c>
      <c r="M5" s="6">
        <f>INDEX(Data!$C$48:$AJ$48,MATCH(M$1,Data!$C$1:$AJ$1,0))*10^12+INDEX(Data!$C$52:$AJ$52,MATCH(M$1,Data!$C$1:$AJ$1,0))*10^12</f>
        <v>162100000000000</v>
      </c>
      <c r="N5" s="6">
        <f>INDEX(Data!$C$48:$AJ$48,MATCH(N$1,Data!$C$1:$AJ$1,0))*10^12+INDEX(Data!$C$52:$AJ$52,MATCH(N$1,Data!$C$1:$AJ$1,0))*10^12</f>
        <v>157200000000000</v>
      </c>
      <c r="O5" s="6">
        <f>INDEX(Data!$C$48:$AJ$48,MATCH(O$1,Data!$C$1:$AJ$1,0))*10^12+INDEX(Data!$C$52:$AJ$52,MATCH(O$1,Data!$C$1:$AJ$1,0))*10^12</f>
        <v>158400000000000</v>
      </c>
      <c r="P5" s="6">
        <f>INDEX(Data!$C$48:$AJ$48,MATCH(P$1,Data!$C$1:$AJ$1,0))*10^12+INDEX(Data!$C$52:$AJ$52,MATCH(P$1,Data!$C$1:$AJ$1,0))*10^12</f>
        <v>160600000000000</v>
      </c>
      <c r="Q5" s="6">
        <f>INDEX(Data!$C$48:$AJ$48,MATCH(Q$1,Data!$C$1:$AJ$1,0))*10^12+INDEX(Data!$C$52:$AJ$52,MATCH(Q$1,Data!$C$1:$AJ$1,0))*10^12</f>
        <v>163800000000000</v>
      </c>
      <c r="R5" s="6">
        <f>INDEX(Data!$C$48:$AJ$48,MATCH(R$1,Data!$C$1:$AJ$1,0))*10^12+INDEX(Data!$C$52:$AJ$52,MATCH(R$1,Data!$C$1:$AJ$1,0))*10^12</f>
        <v>162200000000000</v>
      </c>
      <c r="S5" s="6">
        <f>INDEX(Data!$C$48:$AJ$48,MATCH(S$1,Data!$C$1:$AJ$1,0))*10^12+INDEX(Data!$C$52:$AJ$52,MATCH(S$1,Data!$C$1:$AJ$1,0))*10^12</f>
        <v>160300000000000</v>
      </c>
      <c r="T5" s="6">
        <f>INDEX(Data!$C$48:$AJ$48,MATCH(T$1,Data!$C$1:$AJ$1,0))*10^12+INDEX(Data!$C$52:$AJ$52,MATCH(T$1,Data!$C$1:$AJ$1,0))*10^12</f>
        <v>160800000000000</v>
      </c>
      <c r="U5" s="6">
        <f>INDEX(Data!$C$48:$AJ$48,MATCH(U$1,Data!$C$1:$AJ$1,0))*10^12+INDEX(Data!$C$52:$AJ$52,MATCH(U$1,Data!$C$1:$AJ$1,0))*10^12</f>
        <v>160700000000000</v>
      </c>
      <c r="V5" s="6">
        <f>INDEX(Data!$C$48:$AJ$48,MATCH(V$1,Data!$C$1:$AJ$1,0))*10^12+INDEX(Data!$C$52:$AJ$52,MATCH(V$1,Data!$C$1:$AJ$1,0))*10^12</f>
        <v>158700000000000</v>
      </c>
      <c r="W5" s="6">
        <f>INDEX(Data!$C$48:$AJ$48,MATCH(W$1,Data!$C$1:$AJ$1,0))*10^12+INDEX(Data!$C$52:$AJ$52,MATCH(W$1,Data!$C$1:$AJ$1,0))*10^12</f>
        <v>155900000000000</v>
      </c>
      <c r="X5" s="6">
        <f>INDEX(Data!$C$48:$AJ$48,MATCH(X$1,Data!$C$1:$AJ$1,0))*10^12+INDEX(Data!$C$52:$AJ$52,MATCH(X$1,Data!$C$1:$AJ$1,0))*10^12</f>
        <v>153400000000000</v>
      </c>
      <c r="Y5" s="6">
        <f>INDEX(Data!$C$48:$AJ$48,MATCH(Y$1,Data!$C$1:$AJ$1,0))*10^12+INDEX(Data!$C$52:$AJ$52,MATCH(Y$1,Data!$C$1:$AJ$1,0))*10^12</f>
        <v>153100000000000</v>
      </c>
      <c r="Z5" s="6">
        <f>INDEX(Data!$C$48:$AJ$48,MATCH(Z$1,Data!$C$1:$AJ$1,0))*10^12+INDEX(Data!$C$52:$AJ$52,MATCH(Z$1,Data!$C$1:$AJ$1,0))*10^12</f>
        <v>152500000000000</v>
      </c>
      <c r="AA5" s="6">
        <f>INDEX(Data!$C$48:$AJ$48,MATCH(AA$1,Data!$C$1:$AJ$1,0))*10^12+INDEX(Data!$C$52:$AJ$52,MATCH(AA$1,Data!$C$1:$AJ$1,0))*10^12</f>
        <v>152600000000000</v>
      </c>
      <c r="AB5" s="6">
        <f>INDEX(Data!$C$48:$AJ$48,MATCH(AB$1,Data!$C$1:$AJ$1,0))*10^12+INDEX(Data!$C$52:$AJ$52,MATCH(AB$1,Data!$C$1:$AJ$1,0))*10^12</f>
        <v>154000000000000</v>
      </c>
      <c r="AC5" s="6">
        <f>INDEX(Data!$C$48:$AJ$48,MATCH(AC$1,Data!$C$1:$AJ$1,0))*10^12+INDEX(Data!$C$52:$AJ$52,MATCH(AC$1,Data!$C$1:$AJ$1,0))*10^12</f>
        <v>153300000000000</v>
      </c>
      <c r="AD5" s="6">
        <f>INDEX(Data!$C$48:$AJ$48,MATCH(AD$1,Data!$C$1:$AJ$1,0))*10^12+INDEX(Data!$C$52:$AJ$52,MATCH(AD$1,Data!$C$1:$AJ$1,0))*10^12</f>
        <v>156400000000000</v>
      </c>
      <c r="AE5" s="6">
        <f>INDEX(Data!$C$48:$AJ$48,MATCH(AE$1,Data!$C$1:$AJ$1,0))*10^12+INDEX(Data!$C$52:$AJ$52,MATCH(AE$1,Data!$C$1:$AJ$1,0))*10^12</f>
        <v>156900000000000</v>
      </c>
      <c r="AF5" s="6">
        <f>INDEX(Data!$C$48:$AJ$48,MATCH(AF$1,Data!$C$1:$AJ$1,0))*10^12+INDEX(Data!$C$52:$AJ$52,MATCH(AF$1,Data!$C$1:$AJ$1,0))*10^12</f>
        <v>156900000000000</v>
      </c>
      <c r="AG5" s="6">
        <f>INDEX(Data!$C$48:$AJ$48,MATCH(AG$1,Data!$C$1:$AJ$1,0))*10^12+INDEX(Data!$C$52:$AJ$52,MATCH(AG$1,Data!$C$1:$AJ$1,0))*10^12</f>
        <v>156300000000000</v>
      </c>
    </row>
    <row r="6" spans="1:35" x14ac:dyDescent="0.45">
      <c r="A6" s="6" t="s">
        <v>542</v>
      </c>
      <c r="B6" s="6">
        <f>SUM('Mining Breakdown'!B183,'Mining Breakdown'!B186)*10^12</f>
        <v>11633486522692.672</v>
      </c>
      <c r="C6" s="6">
        <f>SUM('Mining Breakdown'!C183,'Mining Breakdown'!C186)*10^12</f>
        <v>7579756167362.6475</v>
      </c>
      <c r="D6" s="6">
        <f>SUM('Mining Breakdown'!D183,'Mining Breakdown'!D186)*10^12</f>
        <v>9258816077854.373</v>
      </c>
      <c r="E6" s="6">
        <f>SUM('Mining Breakdown'!E183,'Mining Breakdown'!E186)*10^12</f>
        <v>10937875988346.098</v>
      </c>
      <c r="F6" s="6">
        <f>SUM('Mining Breakdown'!F183,'Mining Breakdown'!F186)*10^12</f>
        <v>11657473092842.553</v>
      </c>
      <c r="G6" s="6">
        <f>SUM('Mining Breakdown'!G183,'Mining Breakdown'!G186)*10^12</f>
        <v>12449029907788.65</v>
      </c>
      <c r="H6" s="6">
        <f>SUM('Mining Breakdown'!H183,'Mining Breakdown'!H186)*10^12</f>
        <v>13240586722734.75</v>
      </c>
      <c r="I6" s="6">
        <f>SUM('Mining Breakdown'!I183,'Mining Breakdown'!I186)*10^12</f>
        <v>14152076388430.26</v>
      </c>
      <c r="J6" s="6">
        <f>SUM('Mining Breakdown'!J183,'Mining Breakdown'!J186)*10^12</f>
        <v>14559848080978.248</v>
      </c>
      <c r="K6" s="6">
        <f>SUM('Mining Breakdown'!K183,'Mining Breakdown'!K186)*10^12</f>
        <v>14943633203376.357</v>
      </c>
      <c r="L6" s="6">
        <f>SUM('Mining Breakdown'!L183,'Mining Breakdown'!L186)*10^12</f>
        <v>15375391466074.23</v>
      </c>
      <c r="M6" s="6">
        <f>SUM('Mining Breakdown'!M183,'Mining Breakdown'!M186)*10^12</f>
        <v>15759176588472.34</v>
      </c>
      <c r="N6" s="6">
        <f>SUM('Mining Breakdown'!N183,'Mining Breakdown'!N186)*10^12</f>
        <v>15759176588472.34</v>
      </c>
      <c r="O6" s="6">
        <f>SUM('Mining Breakdown'!O183,'Mining Breakdown'!O186)*10^12</f>
        <v>15807149728772.104</v>
      </c>
      <c r="P6" s="6">
        <f>SUM('Mining Breakdown'!P183,'Mining Breakdown'!P186)*10^12</f>
        <v>15855122869071.867</v>
      </c>
      <c r="Q6" s="6">
        <f>SUM('Mining Breakdown'!Q183,'Mining Breakdown'!Q186)*10^12</f>
        <v>15903096009371.631</v>
      </c>
      <c r="R6" s="6">
        <f>SUM('Mining Breakdown'!R183,'Mining Breakdown'!R186)*10^12</f>
        <v>15927082579521.512</v>
      </c>
      <c r="S6" s="6">
        <f>SUM('Mining Breakdown'!S183,'Mining Breakdown'!S186)*10^12</f>
        <v>15903096009371.631</v>
      </c>
      <c r="T6" s="6">
        <f>SUM('Mining Breakdown'!T183,'Mining Breakdown'!T186)*10^12</f>
        <v>15903096009371.631</v>
      </c>
      <c r="U6" s="6">
        <f>SUM('Mining Breakdown'!U183,'Mining Breakdown'!U186)*10^12</f>
        <v>15879109439221.748</v>
      </c>
      <c r="V6" s="6">
        <f>SUM('Mining Breakdown'!V183,'Mining Breakdown'!V186)*10^12</f>
        <v>15855122869071.867</v>
      </c>
      <c r="W6" s="6">
        <f>SUM('Mining Breakdown'!W183,'Mining Breakdown'!W186)*10^12</f>
        <v>15927082579521.512</v>
      </c>
      <c r="X6" s="6">
        <f>SUM('Mining Breakdown'!X183,'Mining Breakdown'!X186)*10^12</f>
        <v>15975055719821.275</v>
      </c>
      <c r="Y6" s="6">
        <f>SUM('Mining Breakdown'!Y183,'Mining Breakdown'!Y186)*10^12</f>
        <v>16023028860121.037</v>
      </c>
      <c r="Z6" s="6">
        <f>SUM('Mining Breakdown'!Z183,'Mining Breakdown'!Z186)*10^12</f>
        <v>16023028860121.037</v>
      </c>
      <c r="AA6" s="6">
        <f>SUM('Mining Breakdown'!AA183,'Mining Breakdown'!AA186)*10^12</f>
        <v>16023028860121.037</v>
      </c>
      <c r="AB6" s="6">
        <f>SUM('Mining Breakdown'!AB183,'Mining Breakdown'!AB186)*10^12</f>
        <v>15999042289971.154</v>
      </c>
      <c r="AC6" s="6">
        <f>SUM('Mining Breakdown'!AC183,'Mining Breakdown'!AC186)*10^12</f>
        <v>15951069149671.395</v>
      </c>
      <c r="AD6" s="6">
        <f>SUM('Mining Breakdown'!AD183,'Mining Breakdown'!AD186)*10^12</f>
        <v>15927082579521.512</v>
      </c>
      <c r="AE6" s="6">
        <f>SUM('Mining Breakdown'!AE183,'Mining Breakdown'!AE186)*10^12</f>
        <v>15927082579521.512</v>
      </c>
      <c r="AF6" s="6">
        <f>SUM('Mining Breakdown'!AF183,'Mining Breakdown'!AF186)*10^12</f>
        <v>15903096009371.631</v>
      </c>
      <c r="AG6" s="6">
        <f>SUM('Mining Breakdown'!AG183,'Mining Breakdown'!AG186)*10^12</f>
        <v>15807149728772.104</v>
      </c>
    </row>
    <row r="7" spans="1:35" x14ac:dyDescent="0.45">
      <c r="A7" s="6" t="s">
        <v>543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45">
      <c r="A8" s="6" t="s">
        <v>544</v>
      </c>
      <c r="B8" s="30">
        <f>INDEX(Data!$C$84:$AJ$84,MATCH(B$1,Data!$C$1:$AJ$1,0))*10^12+INDEX(Data!$C$88:$AJ$88,MATCH(B$1,Data!$C$1:$AJ$1,0))*10^12</f>
        <v>51500000000000</v>
      </c>
      <c r="C8" s="30">
        <f>INDEX(Data!$C$84:$AJ$84,MATCH(C$1,Data!$C$1:$AJ$1,0))*10^12+INDEX(Data!$C$88:$AJ$88,MATCH(C$1,Data!$C$1:$AJ$1,0))*10^12</f>
        <v>21600000000000</v>
      </c>
      <c r="D8" s="30">
        <f>INDEX(Data!$C$84:$AJ$84,MATCH(D$1,Data!$C$1:$AJ$1,0))*10^12+INDEX(Data!$C$88:$AJ$88,MATCH(D$1,Data!$C$1:$AJ$1,0))*10^12</f>
        <v>31200000000000</v>
      </c>
      <c r="E8" s="30">
        <f>INDEX(Data!$C$84:$AJ$84,MATCH(E$1,Data!$C$1:$AJ$1,0))*10^12+INDEX(Data!$C$88:$AJ$88,MATCH(E$1,Data!$C$1:$AJ$1,0))*10^12</f>
        <v>41100000000000</v>
      </c>
      <c r="F8" s="30">
        <f>INDEX(Data!$C$84:$AJ$84,MATCH(F$1,Data!$C$1:$AJ$1,0))*10^12+INDEX(Data!$C$88:$AJ$88,MATCH(F$1,Data!$C$1:$AJ$1,0))*10^12</f>
        <v>46400000000000</v>
      </c>
      <c r="G8" s="30">
        <f>INDEX(Data!$C$84:$AJ$84,MATCH(G$1,Data!$C$1:$AJ$1,0))*10^12+INDEX(Data!$C$88:$AJ$88,MATCH(G$1,Data!$C$1:$AJ$1,0))*10^12</f>
        <v>51700000000000</v>
      </c>
      <c r="H8" s="30">
        <f>INDEX(Data!$C$84:$AJ$84,MATCH(H$1,Data!$C$1:$AJ$1,0))*10^12+INDEX(Data!$C$88:$AJ$88,MATCH(H$1,Data!$C$1:$AJ$1,0))*10^12</f>
        <v>57300000000000</v>
      </c>
      <c r="I8" s="30">
        <f>INDEX(Data!$C$84:$AJ$84,MATCH(I$1,Data!$C$1:$AJ$1,0))*10^12+INDEX(Data!$C$88:$AJ$88,MATCH(I$1,Data!$C$1:$AJ$1,0))*10^12</f>
        <v>62900000000000</v>
      </c>
      <c r="J8" s="30">
        <f>INDEX(Data!$C$84:$AJ$84,MATCH(J$1,Data!$C$1:$AJ$1,0))*10^12+INDEX(Data!$C$88:$AJ$88,MATCH(J$1,Data!$C$1:$AJ$1,0))*10^12</f>
        <v>66000000000000.008</v>
      </c>
      <c r="K8" s="30">
        <f>INDEX(Data!$C$84:$AJ$84,MATCH(K$1,Data!$C$1:$AJ$1,0))*10^12+INDEX(Data!$C$88:$AJ$88,MATCH(K$1,Data!$C$1:$AJ$1,0))*10^12</f>
        <v>69300000000000</v>
      </c>
      <c r="L8" s="30">
        <f>INDEX(Data!$C$84:$AJ$84,MATCH(L$1,Data!$C$1:$AJ$1,0))*10^12+INDEX(Data!$C$88:$AJ$88,MATCH(L$1,Data!$C$1:$AJ$1,0))*10^12</f>
        <v>72600000000000</v>
      </c>
      <c r="M8" s="30">
        <f>INDEX(Data!$C$84:$AJ$84,MATCH(M$1,Data!$C$1:$AJ$1,0))*10^12+INDEX(Data!$C$88:$AJ$88,MATCH(M$1,Data!$C$1:$AJ$1,0))*10^12</f>
        <v>76000000000000</v>
      </c>
      <c r="N8" s="30">
        <f>INDEX(Data!$C$84:$AJ$84,MATCH(N$1,Data!$C$1:$AJ$1,0))*10^12+INDEX(Data!$C$88:$AJ$88,MATCH(N$1,Data!$C$1:$AJ$1,0))*10^12</f>
        <v>77000000000000</v>
      </c>
      <c r="O8" s="30">
        <f>INDEX(Data!$C$84:$AJ$84,MATCH(O$1,Data!$C$1:$AJ$1,0))*10^12+INDEX(Data!$C$88:$AJ$88,MATCH(O$1,Data!$C$1:$AJ$1,0))*10^12</f>
        <v>78000000000000</v>
      </c>
      <c r="P8" s="30">
        <f>INDEX(Data!$C$84:$AJ$84,MATCH(P$1,Data!$C$1:$AJ$1,0))*10^12+INDEX(Data!$C$88:$AJ$88,MATCH(P$1,Data!$C$1:$AJ$1,0))*10^12</f>
        <v>78900000000000</v>
      </c>
      <c r="Q8" s="30">
        <f>INDEX(Data!$C$84:$AJ$84,MATCH(Q$1,Data!$C$1:$AJ$1,0))*10^12+INDEX(Data!$C$88:$AJ$88,MATCH(Q$1,Data!$C$1:$AJ$1,0))*10^12</f>
        <v>79800000000000</v>
      </c>
      <c r="R8" s="30">
        <f>INDEX(Data!$C$84:$AJ$84,MATCH(R$1,Data!$C$1:$AJ$1,0))*10^12+INDEX(Data!$C$88:$AJ$88,MATCH(R$1,Data!$C$1:$AJ$1,0))*10^12</f>
        <v>80700000000000</v>
      </c>
      <c r="S8" s="30">
        <f>INDEX(Data!$C$84:$AJ$84,MATCH(S$1,Data!$C$1:$AJ$1,0))*10^12+INDEX(Data!$C$88:$AJ$88,MATCH(S$1,Data!$C$1:$AJ$1,0))*10^12</f>
        <v>81600000000000</v>
      </c>
      <c r="T8" s="30">
        <f>INDEX(Data!$C$84:$AJ$84,MATCH(T$1,Data!$C$1:$AJ$1,0))*10^12+INDEX(Data!$C$88:$AJ$88,MATCH(T$1,Data!$C$1:$AJ$1,0))*10^12</f>
        <v>82400000000000</v>
      </c>
      <c r="U8" s="30">
        <f>INDEX(Data!$C$84:$AJ$84,MATCH(U$1,Data!$C$1:$AJ$1,0))*10^12+INDEX(Data!$C$88:$AJ$88,MATCH(U$1,Data!$C$1:$AJ$1,0))*10^12</f>
        <v>83200000000000</v>
      </c>
      <c r="V8" s="30">
        <f>INDEX(Data!$C$84:$AJ$84,MATCH(V$1,Data!$C$1:$AJ$1,0))*10^12+INDEX(Data!$C$88:$AJ$88,MATCH(V$1,Data!$C$1:$AJ$1,0))*10^12</f>
        <v>84000000000000</v>
      </c>
      <c r="W8" s="30">
        <f>INDEX(Data!$C$84:$AJ$84,MATCH(W$1,Data!$C$1:$AJ$1,0))*10^12+INDEX(Data!$C$88:$AJ$88,MATCH(W$1,Data!$C$1:$AJ$1,0))*10^12</f>
        <v>84800000000000</v>
      </c>
      <c r="X8" s="30">
        <f>INDEX(Data!$C$84:$AJ$84,MATCH(X$1,Data!$C$1:$AJ$1,0))*10^12+INDEX(Data!$C$88:$AJ$88,MATCH(X$1,Data!$C$1:$AJ$1,0))*10^12</f>
        <v>85700000000000</v>
      </c>
      <c r="Y8" s="30">
        <f>INDEX(Data!$C$84:$AJ$84,MATCH(Y$1,Data!$C$1:$AJ$1,0))*10^12+INDEX(Data!$C$88:$AJ$88,MATCH(Y$1,Data!$C$1:$AJ$1,0))*10^12</f>
        <v>86500000000000</v>
      </c>
      <c r="Z8" s="30">
        <f>INDEX(Data!$C$84:$AJ$84,MATCH(Z$1,Data!$C$1:$AJ$1,0))*10^12+INDEX(Data!$C$88:$AJ$88,MATCH(Z$1,Data!$C$1:$AJ$1,0))*10^12</f>
        <v>87400000000000</v>
      </c>
      <c r="AA8" s="30">
        <f>INDEX(Data!$C$84:$AJ$84,MATCH(AA$1,Data!$C$1:$AJ$1,0))*10^12+INDEX(Data!$C$88:$AJ$88,MATCH(AA$1,Data!$C$1:$AJ$1,0))*10^12</f>
        <v>88400000000000</v>
      </c>
      <c r="AB8" s="30">
        <f>INDEX(Data!$C$84:$AJ$84,MATCH(AB$1,Data!$C$1:$AJ$1,0))*10^12+INDEX(Data!$C$88:$AJ$88,MATCH(AB$1,Data!$C$1:$AJ$1,0))*10^12</f>
        <v>89300000000000</v>
      </c>
      <c r="AC8" s="30">
        <f>INDEX(Data!$C$84:$AJ$84,MATCH(AC$1,Data!$C$1:$AJ$1,0))*10^12+INDEX(Data!$C$88:$AJ$88,MATCH(AC$1,Data!$C$1:$AJ$1,0))*10^12</f>
        <v>90200000000000</v>
      </c>
      <c r="AD8" s="30">
        <f>INDEX(Data!$C$84:$AJ$84,MATCH(AD$1,Data!$C$1:$AJ$1,0))*10^12+INDEX(Data!$C$88:$AJ$88,MATCH(AD$1,Data!$C$1:$AJ$1,0))*10^12</f>
        <v>91200000000000</v>
      </c>
      <c r="AE8" s="30">
        <f>INDEX(Data!$C$84:$AJ$84,MATCH(AE$1,Data!$C$1:$AJ$1,0))*10^12+INDEX(Data!$C$88:$AJ$88,MATCH(AE$1,Data!$C$1:$AJ$1,0))*10^12</f>
        <v>92200000000000</v>
      </c>
      <c r="AF8" s="30">
        <f>INDEX(Data!$C$84:$AJ$84,MATCH(AF$1,Data!$C$1:$AJ$1,0))*10^12+INDEX(Data!$C$88:$AJ$88,MATCH(AF$1,Data!$C$1:$AJ$1,0))*10^12</f>
        <v>93200000000000</v>
      </c>
      <c r="AG8" s="30">
        <f>INDEX(Data!$C$84:$AJ$84,MATCH(AG$1,Data!$C$1:$AJ$1,0))*10^12+INDEX(Data!$C$88:$AJ$88,MATCH(AG$1,Data!$C$1:$AJ$1,0))*10^12</f>
        <v>94200000000000</v>
      </c>
      <c r="AH8" s="30"/>
      <c r="AI8" s="30"/>
    </row>
    <row r="9" spans="1:35" x14ac:dyDescent="0.45">
      <c r="A9" s="6" t="s">
        <v>545</v>
      </c>
      <c r="B9" s="6">
        <f>INDEX(Data!$C$127:$AJ$127,MATCH(B$1,Data!$C$1:$AJ$1,0))*10^15+INDEX(Data!$C$131:$AJ$131,MATCH(B$1,Data!$C$1:$AJ$1,0))*10^15-SUM(B2:B8)</f>
        <v>197617378477307.31</v>
      </c>
      <c r="C9" s="6">
        <f>INDEX(Data!$C$127:$AJ$127,MATCH(C$1,Data!$C$1:$AJ$1,0))*10^15+INDEX(Data!$C$131:$AJ$131,MATCH(C$1,Data!$C$1:$AJ$1,0))*10^15-SUM(C2:C8)</f>
        <v>132146162832637.36</v>
      </c>
      <c r="D9" s="6">
        <f>INDEX(Data!$C$127:$AJ$127,MATCH(D$1,Data!$C$1:$AJ$1,0))*10^15+INDEX(Data!$C$131:$AJ$131,MATCH(D$1,Data!$C$1:$AJ$1,0))*10^15-SUM(D2:D8)</f>
        <v>151099346922145.63</v>
      </c>
      <c r="E9" s="6">
        <f>INDEX(Data!$C$127:$AJ$127,MATCH(E$1,Data!$C$1:$AJ$1,0))*10^15+INDEX(Data!$C$131:$AJ$131,MATCH(E$1,Data!$C$1:$AJ$1,0))*10^15-SUM(E2:E8)</f>
        <v>159468139011653.91</v>
      </c>
      <c r="F9" s="6">
        <f>INDEX(Data!$C$127:$AJ$127,MATCH(F$1,Data!$C$1:$AJ$1,0))*10^15+INDEX(Data!$C$131:$AJ$131,MATCH(F$1,Data!$C$1:$AJ$1,0))*10^15-SUM(F2:F8)</f>
        <v>155575516907157.44</v>
      </c>
      <c r="G9" s="6">
        <f>INDEX(Data!$C$127:$AJ$127,MATCH(G$1,Data!$C$1:$AJ$1,0))*10^15+INDEX(Data!$C$131:$AJ$131,MATCH(G$1,Data!$C$1:$AJ$1,0))*10^15-SUM(G2:G8)</f>
        <v>163162721092211.34</v>
      </c>
      <c r="H9" s="6">
        <f>INDEX(Data!$C$127:$AJ$127,MATCH(H$1,Data!$C$1:$AJ$1,0))*10^15+INDEX(Data!$C$131:$AJ$131,MATCH(H$1,Data!$C$1:$AJ$1,0))*10^15-SUM(H2:H8)</f>
        <v>175311993277265.25</v>
      </c>
      <c r="I9" s="6">
        <f>INDEX(Data!$C$127:$AJ$127,MATCH(I$1,Data!$C$1:$AJ$1,0))*10^15+INDEX(Data!$C$131:$AJ$131,MATCH(I$1,Data!$C$1:$AJ$1,0))*10^15-SUM(I2:I8)</f>
        <v>195039291611569.75</v>
      </c>
      <c r="J9" s="6">
        <f>INDEX(Data!$C$127:$AJ$127,MATCH(J$1,Data!$C$1:$AJ$1,0))*10^15+INDEX(Data!$C$131:$AJ$131,MATCH(J$1,Data!$C$1:$AJ$1,0))*10^15-SUM(J2:J8)</f>
        <v>202812737919021.75</v>
      </c>
      <c r="K9" s="6">
        <f>INDEX(Data!$C$127:$AJ$127,MATCH(K$1,Data!$C$1:$AJ$1,0))*10^15+INDEX(Data!$C$131:$AJ$131,MATCH(K$1,Data!$C$1:$AJ$1,0))*10^15-SUM(K2:K8)</f>
        <v>214508166796623.66</v>
      </c>
      <c r="L9" s="6">
        <f>INDEX(Data!$C$127:$AJ$127,MATCH(L$1,Data!$C$1:$AJ$1,0))*10^15+INDEX(Data!$C$131:$AJ$131,MATCH(L$1,Data!$C$1:$AJ$1,0))*10^15-SUM(L2:L8)</f>
        <v>218242634533925.78</v>
      </c>
      <c r="M9" s="6">
        <f>INDEX(Data!$C$127:$AJ$127,MATCH(M$1,Data!$C$1:$AJ$1,0))*10^15+INDEX(Data!$C$131:$AJ$131,MATCH(M$1,Data!$C$1:$AJ$1,0))*10^15-SUM(M2:M8)</f>
        <v>220240139411527.63</v>
      </c>
      <c r="N9" s="6">
        <f>INDEX(Data!$C$127:$AJ$127,MATCH(N$1,Data!$C$1:$AJ$1,0))*10^15+INDEX(Data!$C$131:$AJ$131,MATCH(N$1,Data!$C$1:$AJ$1,0))*10^15-SUM(N2:N8)</f>
        <v>224043228411527.66</v>
      </c>
      <c r="O9" s="6">
        <f>INDEX(Data!$C$127:$AJ$127,MATCH(O$1,Data!$C$1:$AJ$1,0))*10^15+INDEX(Data!$C$131:$AJ$131,MATCH(O$1,Data!$C$1:$AJ$1,0))*10^15-SUM(O2:O8)</f>
        <v>221399246271227.88</v>
      </c>
      <c r="P9" s="6">
        <f>INDEX(Data!$C$127:$AJ$127,MATCH(P$1,Data!$C$1:$AJ$1,0))*10^15+INDEX(Data!$C$131:$AJ$131,MATCH(P$1,Data!$C$1:$AJ$1,0))*10^15-SUM(P2:P8)</f>
        <v>227855946130928.13</v>
      </c>
      <c r="Q9" s="6">
        <f>INDEX(Data!$C$127:$AJ$127,MATCH(Q$1,Data!$C$1:$AJ$1,0))*10^15+INDEX(Data!$C$131:$AJ$131,MATCH(Q$1,Data!$C$1:$AJ$1,0))*10^15-SUM(Q2:Q8)</f>
        <v>233313675990628.38</v>
      </c>
      <c r="R9" s="6">
        <f>INDEX(Data!$C$127:$AJ$127,MATCH(R$1,Data!$C$1:$AJ$1,0))*10^15+INDEX(Data!$C$131:$AJ$131,MATCH(R$1,Data!$C$1:$AJ$1,0))*10^15-SUM(R2:R8)</f>
        <v>223795834420478.5</v>
      </c>
      <c r="S9" s="6">
        <f>INDEX(Data!$C$127:$AJ$127,MATCH(S$1,Data!$C$1:$AJ$1,0))*10^15+INDEX(Data!$C$131:$AJ$131,MATCH(S$1,Data!$C$1:$AJ$1,0))*10^15-SUM(S2:S8)</f>
        <v>224223831990628.38</v>
      </c>
      <c r="T9" s="6">
        <f>INDEX(Data!$C$127:$AJ$127,MATCH(T$1,Data!$C$1:$AJ$1,0))*10^15+INDEX(Data!$C$131:$AJ$131,MATCH(T$1,Data!$C$1:$AJ$1,0))*10^15-SUM(T2:T8)</f>
        <v>232631695990628.38</v>
      </c>
      <c r="U9" s="6">
        <f>INDEX(Data!$C$127:$AJ$127,MATCH(U$1,Data!$C$1:$AJ$1,0))*10^15+INDEX(Data!$C$131:$AJ$131,MATCH(U$1,Data!$C$1:$AJ$1,0))*10^15-SUM(U2:U8)</f>
        <v>231463242560778.25</v>
      </c>
      <c r="V9" s="6">
        <f>INDEX(Data!$C$127:$AJ$127,MATCH(V$1,Data!$C$1:$AJ$1,0))*10^15+INDEX(Data!$C$131:$AJ$131,MATCH(V$1,Data!$C$1:$AJ$1,0))*10^15-SUM(V2:V8)</f>
        <v>232195923130928.13</v>
      </c>
      <c r="W9" s="6">
        <f>INDEX(Data!$C$127:$AJ$127,MATCH(W$1,Data!$C$1:$AJ$1,0))*10^15+INDEX(Data!$C$131:$AJ$131,MATCH(W$1,Data!$C$1:$AJ$1,0))*10^15-SUM(W2:W8)</f>
        <v>233732825420478.5</v>
      </c>
      <c r="X9" s="6">
        <f>INDEX(Data!$C$127:$AJ$127,MATCH(X$1,Data!$C$1:$AJ$1,0))*10^15+INDEX(Data!$C$131:$AJ$131,MATCH(X$1,Data!$C$1:$AJ$1,0))*10^15-SUM(X2:X8)</f>
        <v>224896163280178.75</v>
      </c>
      <c r="Y9" s="6">
        <f>INDEX(Data!$C$127:$AJ$127,MATCH(Y$1,Data!$C$1:$AJ$1,0))*10^15+INDEX(Data!$C$131:$AJ$131,MATCH(Y$1,Data!$C$1:$AJ$1,0))*10^15-SUM(Y2:Y8)</f>
        <v>234056747139879</v>
      </c>
      <c r="Z9" s="6">
        <f>INDEX(Data!$C$127:$AJ$127,MATCH(Z$1,Data!$C$1:$AJ$1,0))*10^15+INDEX(Data!$C$131:$AJ$131,MATCH(Z$1,Data!$C$1:$AJ$1,0))*10^15-SUM(Z2:Z8)</f>
        <v>233467549139879</v>
      </c>
      <c r="AA9" s="6">
        <f>INDEX(Data!$C$127:$AJ$127,MATCH(AA$1,Data!$C$1:$AJ$1,0))*10^15+INDEX(Data!$C$131:$AJ$131,MATCH(AA$1,Data!$C$1:$AJ$1,0))*10^15-SUM(AA2:AA8)</f>
        <v>231977120139879</v>
      </c>
      <c r="AB9" s="6">
        <f>INDEX(Data!$C$127:$AJ$127,MATCH(AB$1,Data!$C$1:$AJ$1,0))*10^15+INDEX(Data!$C$131:$AJ$131,MATCH(AB$1,Data!$C$1:$AJ$1,0))*10^15-SUM(AB2:AB8)</f>
        <v>229314425710028.88</v>
      </c>
      <c r="AC9" s="6">
        <f>INDEX(Data!$C$127:$AJ$127,MATCH(AC$1,Data!$C$1:$AJ$1,0))*10^15+INDEX(Data!$C$131:$AJ$131,MATCH(AC$1,Data!$C$1:$AJ$1,0))*10^15-SUM(AC2:AC8)</f>
        <v>238871697850328.63</v>
      </c>
      <c r="AD9" s="6">
        <f>INDEX(Data!$C$127:$AJ$127,MATCH(AD$1,Data!$C$1:$AJ$1,0))*10^15+INDEX(Data!$C$131:$AJ$131,MATCH(AD$1,Data!$C$1:$AJ$1,0))*10^15-SUM(AD2:AD8)</f>
        <v>234707126420478.5</v>
      </c>
      <c r="AE9" s="6">
        <f>INDEX(Data!$C$127:$AJ$127,MATCH(AE$1,Data!$C$1:$AJ$1,0))*10^15+INDEX(Data!$C$131:$AJ$131,MATCH(AE$1,Data!$C$1:$AJ$1,0))*10^15-SUM(AE2:AE8)</f>
        <v>243018716420478.5</v>
      </c>
      <c r="AF9" s="6">
        <f>INDEX(Data!$C$127:$AJ$127,MATCH(AF$1,Data!$C$1:$AJ$1,0))*10^15+INDEX(Data!$C$131:$AJ$131,MATCH(AF$1,Data!$C$1:$AJ$1,0))*10^15-SUM(AF2:AF8)</f>
        <v>241654187990628.38</v>
      </c>
      <c r="AG9" s="6">
        <f>INDEX(Data!$C$127:$AJ$127,MATCH(AG$1,Data!$C$1:$AJ$1,0))*10^15+INDEX(Data!$C$131:$AJ$131,MATCH(AG$1,Data!$C$1:$AJ$1,0))*10^15-SUM(AG2:AG8)</f>
        <v>241161686271227.88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9"/>
  <sheetViews>
    <sheetView workbookViewId="0">
      <selection activeCell="F26" sqref="F26"/>
    </sheetView>
  </sheetViews>
  <sheetFormatPr defaultColWidth="9.1328125" defaultRowHeight="14.25" x14ac:dyDescent="0.45"/>
  <cols>
    <col min="1" max="1" width="39.86328125" style="6" customWidth="1"/>
    <col min="2" max="2" width="12.73046875" style="6" bestFit="1" customWidth="1"/>
    <col min="3" max="16384" width="9.1328125" style="6"/>
  </cols>
  <sheetData>
    <row r="1" spans="1:35" x14ac:dyDescent="0.4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6" t="s">
        <v>538</v>
      </c>
      <c r="B2" s="6">
        <f>INDEX(Data!$C$5:$AJ$5,MATCH(B$1,Data!$C$1:$AJ$1,0))*10^12</f>
        <v>400000000000</v>
      </c>
      <c r="C2" s="6">
        <f>INDEX(Data!$C$5:$AJ$5,MATCH(C$1,Data!$C$1:$AJ$1,0))*10^12</f>
        <v>400000000000</v>
      </c>
      <c r="D2" s="6">
        <f>INDEX(Data!$C$5:$AJ$5,MATCH(D$1,Data!$C$1:$AJ$1,0))*10^12</f>
        <v>300000000000</v>
      </c>
      <c r="E2" s="6">
        <f>INDEX(Data!$C$5:$AJ$5,MATCH(E$1,Data!$C$1:$AJ$1,0))*10^12</f>
        <v>300000000000</v>
      </c>
      <c r="F2" s="6">
        <f>INDEX(Data!$C$5:$AJ$5,MATCH(F$1,Data!$C$1:$AJ$1,0))*10^12</f>
        <v>300000000000</v>
      </c>
      <c r="G2" s="6">
        <f>INDEX(Data!$C$5:$AJ$5,MATCH(G$1,Data!$C$1:$AJ$1,0))*10^12</f>
        <v>300000000000</v>
      </c>
      <c r="H2" s="6">
        <f>INDEX(Data!$C$5:$AJ$5,MATCH(H$1,Data!$C$1:$AJ$1,0))*10^12</f>
        <v>300000000000</v>
      </c>
      <c r="I2" s="6">
        <f>INDEX(Data!$C$5:$AJ$5,MATCH(I$1,Data!$C$1:$AJ$1,0))*10^12</f>
        <v>300000000000</v>
      </c>
      <c r="J2" s="6">
        <f>INDEX(Data!$C$5:$AJ$5,MATCH(J$1,Data!$C$1:$AJ$1,0))*10^12</f>
        <v>200000000000</v>
      </c>
      <c r="K2" s="6">
        <f>INDEX(Data!$C$5:$AJ$5,MATCH(K$1,Data!$C$1:$AJ$1,0))*10^12</f>
        <v>200000000000</v>
      </c>
      <c r="L2" s="6">
        <f>INDEX(Data!$C$5:$AJ$5,MATCH(L$1,Data!$C$1:$AJ$1,0))*10^12</f>
        <v>200000000000</v>
      </c>
      <c r="M2" s="6">
        <f>INDEX(Data!$C$5:$AJ$5,MATCH(M$1,Data!$C$1:$AJ$1,0))*10^12</f>
        <v>200000000000</v>
      </c>
      <c r="N2" s="6">
        <f>INDEX(Data!$C$5:$AJ$5,MATCH(N$1,Data!$C$1:$AJ$1,0))*10^12</f>
        <v>200000000000</v>
      </c>
      <c r="O2" s="6">
        <f>INDEX(Data!$C$5:$AJ$5,MATCH(O$1,Data!$C$1:$AJ$1,0))*10^12</f>
        <v>200000000000</v>
      </c>
      <c r="P2" s="6">
        <f>INDEX(Data!$C$5:$AJ$5,MATCH(P$1,Data!$C$1:$AJ$1,0))*10^12</f>
        <v>200000000000</v>
      </c>
      <c r="Q2" s="6">
        <f>INDEX(Data!$C$5:$AJ$5,MATCH(Q$1,Data!$C$1:$AJ$1,0))*10^12</f>
        <v>200000000000</v>
      </c>
      <c r="R2" s="6">
        <f>INDEX(Data!$C$5:$AJ$5,MATCH(R$1,Data!$C$1:$AJ$1,0))*10^12</f>
        <v>200000000000</v>
      </c>
      <c r="S2" s="6">
        <f>INDEX(Data!$C$5:$AJ$5,MATCH(S$1,Data!$C$1:$AJ$1,0))*10^12</f>
        <v>200000000000</v>
      </c>
      <c r="T2" s="6">
        <f>INDEX(Data!$C$5:$AJ$5,MATCH(T$1,Data!$C$1:$AJ$1,0))*10^12</f>
        <v>200000000000</v>
      </c>
      <c r="U2" s="6">
        <f>INDEX(Data!$C$5:$AJ$5,MATCH(U$1,Data!$C$1:$AJ$1,0))*10^12</f>
        <v>200000000000</v>
      </c>
      <c r="V2" s="6">
        <f>INDEX(Data!$C$5:$AJ$5,MATCH(V$1,Data!$C$1:$AJ$1,0))*10^12</f>
        <v>200000000000</v>
      </c>
      <c r="W2" s="6">
        <f>INDEX(Data!$C$5:$AJ$5,MATCH(W$1,Data!$C$1:$AJ$1,0))*10^12</f>
        <v>200000000000</v>
      </c>
      <c r="X2" s="6">
        <f>INDEX(Data!$C$5:$AJ$5,MATCH(X$1,Data!$C$1:$AJ$1,0))*10^12</f>
        <v>200000000000</v>
      </c>
      <c r="Y2" s="6">
        <f>INDEX(Data!$C$5:$AJ$5,MATCH(Y$1,Data!$C$1:$AJ$1,0))*10^12</f>
        <v>200000000000</v>
      </c>
      <c r="Z2" s="6">
        <f>INDEX(Data!$C$5:$AJ$5,MATCH(Z$1,Data!$C$1:$AJ$1,0))*10^12</f>
        <v>200000000000</v>
      </c>
      <c r="AA2" s="6">
        <f>INDEX(Data!$C$5:$AJ$5,MATCH(AA$1,Data!$C$1:$AJ$1,0))*10^12</f>
        <v>200000000000</v>
      </c>
      <c r="AB2" s="6">
        <f>INDEX(Data!$C$5:$AJ$5,MATCH(AB$1,Data!$C$1:$AJ$1,0))*10^12</f>
        <v>200000000000</v>
      </c>
      <c r="AC2" s="6">
        <f>INDEX(Data!$C$5:$AJ$5,MATCH(AC$1,Data!$C$1:$AJ$1,0))*10^12</f>
        <v>200000000000</v>
      </c>
      <c r="AD2" s="6">
        <f>INDEX(Data!$C$5:$AJ$5,MATCH(AD$1,Data!$C$1:$AJ$1,0))*10^12</f>
        <v>200000000000</v>
      </c>
      <c r="AE2" s="6">
        <f>INDEX(Data!$C$5:$AJ$5,MATCH(AE$1,Data!$C$1:$AJ$1,0))*10^12</f>
        <v>200000000000</v>
      </c>
      <c r="AF2" s="6">
        <f>INDEX(Data!$C$5:$AJ$5,MATCH(AF$1,Data!$C$1:$AJ$1,0))*10^12</f>
        <v>200000000000</v>
      </c>
      <c r="AG2" s="6">
        <f>INDEX(Data!$C$5:$AJ$5,MATCH(AG$1,Data!$C$1:$AJ$1,0))*10^12</f>
        <v>200000000000</v>
      </c>
    </row>
    <row r="3" spans="1:35" x14ac:dyDescent="0.45">
      <c r="A3" s="6" t="s">
        <v>539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</row>
    <row r="4" spans="1:35" x14ac:dyDescent="0.45">
      <c r="A4" s="6" t="s">
        <v>540</v>
      </c>
      <c r="B4" s="6">
        <f>INDEX(Data!$C$35:$AJ$35,MATCH(B$1,Data!$C$1:$AJ$1,0))*10^12</f>
        <v>200000000000</v>
      </c>
      <c r="C4" s="6">
        <f>INDEX(Data!$C$35:$AJ$35,MATCH(C$1,Data!$C$1:$AJ$1,0))*10^12</f>
        <v>200000000000</v>
      </c>
      <c r="D4" s="6">
        <f>INDEX(Data!$C$35:$AJ$35,MATCH(D$1,Data!$C$1:$AJ$1,0))*10^12</f>
        <v>100000000000</v>
      </c>
      <c r="E4" s="6">
        <f>INDEX(Data!$C$35:$AJ$35,MATCH(E$1,Data!$C$1:$AJ$1,0))*10^12</f>
        <v>100000000000</v>
      </c>
      <c r="F4" s="6">
        <f>INDEX(Data!$C$35:$AJ$35,MATCH(F$1,Data!$C$1:$AJ$1,0))*10^12</f>
        <v>100000000000</v>
      </c>
      <c r="G4" s="6">
        <f>INDEX(Data!$C$35:$AJ$35,MATCH(G$1,Data!$C$1:$AJ$1,0))*10^12</f>
        <v>100000000000</v>
      </c>
      <c r="H4" s="6">
        <f>INDEX(Data!$C$35:$AJ$35,MATCH(H$1,Data!$C$1:$AJ$1,0))*10^12</f>
        <v>100000000000</v>
      </c>
      <c r="I4" s="6">
        <f>INDEX(Data!$C$35:$AJ$35,MATCH(I$1,Data!$C$1:$AJ$1,0))*10^12</f>
        <v>100000000000</v>
      </c>
      <c r="J4" s="6">
        <f>INDEX(Data!$C$35:$AJ$35,MATCH(J$1,Data!$C$1:$AJ$1,0))*10^12</f>
        <v>100000000000</v>
      </c>
      <c r="K4" s="6">
        <f>INDEX(Data!$C$35:$AJ$35,MATCH(K$1,Data!$C$1:$AJ$1,0))*10^12</f>
        <v>100000000000</v>
      </c>
      <c r="L4" s="6">
        <f>INDEX(Data!$C$35:$AJ$35,MATCH(L$1,Data!$C$1:$AJ$1,0))*10^12</f>
        <v>100000000000</v>
      </c>
      <c r="M4" s="6">
        <f>INDEX(Data!$C$35:$AJ$35,MATCH(M$1,Data!$C$1:$AJ$1,0))*10^12</f>
        <v>100000000000</v>
      </c>
      <c r="N4" s="6">
        <f>INDEX(Data!$C$35:$AJ$35,MATCH(N$1,Data!$C$1:$AJ$1,0))*10^12</f>
        <v>100000000000</v>
      </c>
      <c r="O4" s="6">
        <f>INDEX(Data!$C$35:$AJ$35,MATCH(O$1,Data!$C$1:$AJ$1,0))*10^12</f>
        <v>100000000000</v>
      </c>
      <c r="P4" s="6">
        <f>INDEX(Data!$C$35:$AJ$35,MATCH(P$1,Data!$C$1:$AJ$1,0))*10^12</f>
        <v>100000000000</v>
      </c>
      <c r="Q4" s="6">
        <f>INDEX(Data!$C$35:$AJ$35,MATCH(Q$1,Data!$C$1:$AJ$1,0))*10^12</f>
        <v>100000000000</v>
      </c>
      <c r="R4" s="6">
        <f>INDEX(Data!$C$35:$AJ$35,MATCH(R$1,Data!$C$1:$AJ$1,0))*10^12</f>
        <v>100000000000</v>
      </c>
      <c r="S4" s="6">
        <f>INDEX(Data!$C$35:$AJ$35,MATCH(S$1,Data!$C$1:$AJ$1,0))*10^12</f>
        <v>100000000000</v>
      </c>
      <c r="T4" s="6">
        <f>INDEX(Data!$C$35:$AJ$35,MATCH(T$1,Data!$C$1:$AJ$1,0))*10^12</f>
        <v>100000000000</v>
      </c>
      <c r="U4" s="6">
        <f>INDEX(Data!$C$35:$AJ$35,MATCH(U$1,Data!$C$1:$AJ$1,0))*10^12</f>
        <v>100000000000</v>
      </c>
      <c r="V4" s="6">
        <f>INDEX(Data!$C$35:$AJ$35,MATCH(V$1,Data!$C$1:$AJ$1,0))*10^12</f>
        <v>100000000000</v>
      </c>
      <c r="W4" s="6">
        <f>INDEX(Data!$C$35:$AJ$35,MATCH(W$1,Data!$C$1:$AJ$1,0))*10^12</f>
        <v>100000000000</v>
      </c>
      <c r="X4" s="6">
        <f>INDEX(Data!$C$35:$AJ$35,MATCH(X$1,Data!$C$1:$AJ$1,0))*10^12</f>
        <v>100000000000</v>
      </c>
      <c r="Y4" s="6">
        <f>INDEX(Data!$C$35:$AJ$35,MATCH(Y$1,Data!$C$1:$AJ$1,0))*10^12</f>
        <v>100000000000</v>
      </c>
      <c r="Z4" s="6">
        <f>INDEX(Data!$C$35:$AJ$35,MATCH(Z$1,Data!$C$1:$AJ$1,0))*10^12</f>
        <v>100000000000</v>
      </c>
      <c r="AA4" s="6">
        <f>INDEX(Data!$C$35:$AJ$35,MATCH(AA$1,Data!$C$1:$AJ$1,0))*10^12</f>
        <v>100000000000</v>
      </c>
      <c r="AB4" s="6">
        <f>INDEX(Data!$C$35:$AJ$35,MATCH(AB$1,Data!$C$1:$AJ$1,0))*10^12</f>
        <v>100000000000</v>
      </c>
      <c r="AC4" s="6">
        <f>INDEX(Data!$C$35:$AJ$35,MATCH(AC$1,Data!$C$1:$AJ$1,0))*10^12</f>
        <v>100000000000</v>
      </c>
      <c r="AD4" s="6">
        <f>INDEX(Data!$C$35:$AJ$35,MATCH(AD$1,Data!$C$1:$AJ$1,0))*10^12</f>
        <v>100000000000</v>
      </c>
      <c r="AE4" s="6">
        <f>INDEX(Data!$C$35:$AJ$35,MATCH(AE$1,Data!$C$1:$AJ$1,0))*10^12</f>
        <v>100000000000</v>
      </c>
      <c r="AF4" s="6">
        <f>INDEX(Data!$C$35:$AJ$35,MATCH(AF$1,Data!$C$1:$AJ$1,0))*10^12</f>
        <v>100000000000</v>
      </c>
      <c r="AG4" s="6">
        <f>INDEX(Data!$C$35:$AJ$35,MATCH(AG$1,Data!$C$1:$AJ$1,0))*10^12</f>
        <v>100000000000</v>
      </c>
    </row>
    <row r="5" spans="1:35" x14ac:dyDescent="0.45">
      <c r="A5" s="6" t="s">
        <v>541</v>
      </c>
      <c r="B5" s="6">
        <f>INDEX(Data!$C$50:$AJ$50,MATCH(B$1,Data!$C$1:$AJ$1,0))*10^12+INDEX(Data!$C$60:$AJ$60,MATCH(B$1,Data!$C$1:$AJ$1,0))*10^12++INDEX(Data!$C$62:$AJ$62,MATCH(B$1,Data!$C$1:$AJ$1,0))*10^12</f>
        <v>3582300000000000</v>
      </c>
      <c r="C5" s="6">
        <f>INDEX(Data!$C$50:$AJ$50,MATCH(C$1,Data!$C$1:$AJ$1,0))*10^12+INDEX(Data!$C$60:$AJ$60,MATCH(C$1,Data!$C$1:$AJ$1,0))*10^12++INDEX(Data!$C$62:$AJ$62,MATCH(C$1,Data!$C$1:$AJ$1,0))*10^12</f>
        <v>3862100000000000</v>
      </c>
      <c r="D5" s="6">
        <f>INDEX(Data!$C$50:$AJ$50,MATCH(D$1,Data!$C$1:$AJ$1,0))*10^12+INDEX(Data!$C$60:$AJ$60,MATCH(D$1,Data!$C$1:$AJ$1,0))*10^12++INDEX(Data!$C$62:$AJ$62,MATCH(D$1,Data!$C$1:$AJ$1,0))*10^12</f>
        <v>4000200000000000</v>
      </c>
      <c r="E5" s="6">
        <f>INDEX(Data!$C$50:$AJ$50,MATCH(E$1,Data!$C$1:$AJ$1,0))*10^12+INDEX(Data!$C$60:$AJ$60,MATCH(E$1,Data!$C$1:$AJ$1,0))*10^12++INDEX(Data!$C$62:$AJ$62,MATCH(E$1,Data!$C$1:$AJ$1,0))*10^12</f>
        <v>4159500000000000</v>
      </c>
      <c r="F5" s="6">
        <f>INDEX(Data!$C$50:$AJ$50,MATCH(F$1,Data!$C$1:$AJ$1,0))*10^12+INDEX(Data!$C$60:$AJ$60,MATCH(F$1,Data!$C$1:$AJ$1,0))*10^12++INDEX(Data!$C$62:$AJ$62,MATCH(F$1,Data!$C$1:$AJ$1,0))*10^12</f>
        <v>4289800000000000</v>
      </c>
      <c r="G5" s="6">
        <f>INDEX(Data!$C$50:$AJ$50,MATCH(G$1,Data!$C$1:$AJ$1,0))*10^12+INDEX(Data!$C$60:$AJ$60,MATCH(G$1,Data!$C$1:$AJ$1,0))*10^12++INDEX(Data!$C$62:$AJ$62,MATCH(G$1,Data!$C$1:$AJ$1,0))*10^12</f>
        <v>4395000000000000</v>
      </c>
      <c r="H5" s="6">
        <f>INDEX(Data!$C$50:$AJ$50,MATCH(H$1,Data!$C$1:$AJ$1,0))*10^12+INDEX(Data!$C$60:$AJ$60,MATCH(H$1,Data!$C$1:$AJ$1,0))*10^12++INDEX(Data!$C$62:$AJ$62,MATCH(H$1,Data!$C$1:$AJ$1,0))*10^12</f>
        <v>4472000000000000</v>
      </c>
      <c r="I5" s="6">
        <f>INDEX(Data!$C$50:$AJ$50,MATCH(I$1,Data!$C$1:$AJ$1,0))*10^12+INDEX(Data!$C$60:$AJ$60,MATCH(I$1,Data!$C$1:$AJ$1,0))*10^12++INDEX(Data!$C$62:$AJ$62,MATCH(I$1,Data!$C$1:$AJ$1,0))*10^12</f>
        <v>4536800000000000</v>
      </c>
      <c r="J5" s="6">
        <f>INDEX(Data!$C$50:$AJ$50,MATCH(J$1,Data!$C$1:$AJ$1,0))*10^12+INDEX(Data!$C$60:$AJ$60,MATCH(J$1,Data!$C$1:$AJ$1,0))*10^12++INDEX(Data!$C$62:$AJ$62,MATCH(J$1,Data!$C$1:$AJ$1,0))*10^12</f>
        <v>4596300000000000</v>
      </c>
      <c r="K5" s="6">
        <f>INDEX(Data!$C$50:$AJ$50,MATCH(K$1,Data!$C$1:$AJ$1,0))*10^12+INDEX(Data!$C$60:$AJ$60,MATCH(K$1,Data!$C$1:$AJ$1,0))*10^12++INDEX(Data!$C$62:$AJ$62,MATCH(K$1,Data!$C$1:$AJ$1,0))*10^12</f>
        <v>4663300000000000</v>
      </c>
      <c r="L5" s="6">
        <f>INDEX(Data!$C$50:$AJ$50,MATCH(L$1,Data!$C$1:$AJ$1,0))*10^12+INDEX(Data!$C$60:$AJ$60,MATCH(L$1,Data!$C$1:$AJ$1,0))*10^12++INDEX(Data!$C$62:$AJ$62,MATCH(L$1,Data!$C$1:$AJ$1,0))*10^12</f>
        <v>4730100000000000</v>
      </c>
      <c r="M5" s="6">
        <f>INDEX(Data!$C$50:$AJ$50,MATCH(M$1,Data!$C$1:$AJ$1,0))*10^12+INDEX(Data!$C$60:$AJ$60,MATCH(M$1,Data!$C$1:$AJ$1,0))*10^12++INDEX(Data!$C$62:$AJ$62,MATCH(M$1,Data!$C$1:$AJ$1,0))*10^12</f>
        <v>4805800000000000</v>
      </c>
      <c r="N5" s="6">
        <f>INDEX(Data!$C$50:$AJ$50,MATCH(N$1,Data!$C$1:$AJ$1,0))*10^12+INDEX(Data!$C$60:$AJ$60,MATCH(N$1,Data!$C$1:$AJ$1,0))*10^12++INDEX(Data!$C$62:$AJ$62,MATCH(N$1,Data!$C$1:$AJ$1,0))*10^12</f>
        <v>4870700000000000</v>
      </c>
      <c r="O5" s="6">
        <f>INDEX(Data!$C$50:$AJ$50,MATCH(O$1,Data!$C$1:$AJ$1,0))*10^12+INDEX(Data!$C$60:$AJ$60,MATCH(O$1,Data!$C$1:$AJ$1,0))*10^12++INDEX(Data!$C$62:$AJ$62,MATCH(O$1,Data!$C$1:$AJ$1,0))*10^12</f>
        <v>4929500000000000</v>
      </c>
      <c r="P5" s="6">
        <f>INDEX(Data!$C$50:$AJ$50,MATCH(P$1,Data!$C$1:$AJ$1,0))*10^12+INDEX(Data!$C$60:$AJ$60,MATCH(P$1,Data!$C$1:$AJ$1,0))*10^12++INDEX(Data!$C$62:$AJ$62,MATCH(P$1,Data!$C$1:$AJ$1,0))*10^12</f>
        <v>4987500000000000</v>
      </c>
      <c r="Q5" s="6">
        <f>INDEX(Data!$C$50:$AJ$50,MATCH(Q$1,Data!$C$1:$AJ$1,0))*10^12+INDEX(Data!$C$60:$AJ$60,MATCH(Q$1,Data!$C$1:$AJ$1,0))*10^12++INDEX(Data!$C$62:$AJ$62,MATCH(Q$1,Data!$C$1:$AJ$1,0))*10^12</f>
        <v>5048300000000000</v>
      </c>
      <c r="R5" s="6">
        <f>INDEX(Data!$C$50:$AJ$50,MATCH(R$1,Data!$C$1:$AJ$1,0))*10^12+INDEX(Data!$C$60:$AJ$60,MATCH(R$1,Data!$C$1:$AJ$1,0))*10^12++INDEX(Data!$C$62:$AJ$62,MATCH(R$1,Data!$C$1:$AJ$1,0))*10^12</f>
        <v>5113300000000000</v>
      </c>
      <c r="S5" s="6">
        <f>INDEX(Data!$C$50:$AJ$50,MATCH(S$1,Data!$C$1:$AJ$1,0))*10^12+INDEX(Data!$C$60:$AJ$60,MATCH(S$1,Data!$C$1:$AJ$1,0))*10^12++INDEX(Data!$C$62:$AJ$62,MATCH(S$1,Data!$C$1:$AJ$1,0))*10^12</f>
        <v>5164299999999999</v>
      </c>
      <c r="T5" s="6">
        <f>INDEX(Data!$C$50:$AJ$50,MATCH(T$1,Data!$C$1:$AJ$1,0))*10^12+INDEX(Data!$C$60:$AJ$60,MATCH(T$1,Data!$C$1:$AJ$1,0))*10^12++INDEX(Data!$C$62:$AJ$62,MATCH(T$1,Data!$C$1:$AJ$1,0))*10^12</f>
        <v>5215300000000000</v>
      </c>
      <c r="U5" s="6">
        <f>INDEX(Data!$C$50:$AJ$50,MATCH(U$1,Data!$C$1:$AJ$1,0))*10^12+INDEX(Data!$C$60:$AJ$60,MATCH(U$1,Data!$C$1:$AJ$1,0))*10^12++INDEX(Data!$C$62:$AJ$62,MATCH(U$1,Data!$C$1:$AJ$1,0))*10^12</f>
        <v>5266000000000000</v>
      </c>
      <c r="V5" s="6">
        <f>INDEX(Data!$C$50:$AJ$50,MATCH(V$1,Data!$C$1:$AJ$1,0))*10^12+INDEX(Data!$C$60:$AJ$60,MATCH(V$1,Data!$C$1:$AJ$1,0))*10^12++INDEX(Data!$C$62:$AJ$62,MATCH(V$1,Data!$C$1:$AJ$1,0))*10^12</f>
        <v>5321700000000000</v>
      </c>
      <c r="W5" s="6">
        <f>INDEX(Data!$C$50:$AJ$50,MATCH(W$1,Data!$C$1:$AJ$1,0))*10^12+INDEX(Data!$C$60:$AJ$60,MATCH(W$1,Data!$C$1:$AJ$1,0))*10^12++INDEX(Data!$C$62:$AJ$62,MATCH(W$1,Data!$C$1:$AJ$1,0))*10^12</f>
        <v>5380900000000000</v>
      </c>
      <c r="X5" s="6">
        <f>INDEX(Data!$C$50:$AJ$50,MATCH(X$1,Data!$C$1:$AJ$1,0))*10^12+INDEX(Data!$C$60:$AJ$60,MATCH(X$1,Data!$C$1:$AJ$1,0))*10^12++INDEX(Data!$C$62:$AJ$62,MATCH(X$1,Data!$C$1:$AJ$1,0))*10^12</f>
        <v>5435300000000000</v>
      </c>
      <c r="Y5" s="6">
        <f>INDEX(Data!$C$50:$AJ$50,MATCH(Y$1,Data!$C$1:$AJ$1,0))*10^12+INDEX(Data!$C$60:$AJ$60,MATCH(Y$1,Data!$C$1:$AJ$1,0))*10^12++INDEX(Data!$C$62:$AJ$62,MATCH(Y$1,Data!$C$1:$AJ$1,0))*10^12</f>
        <v>5503500000000000</v>
      </c>
      <c r="Z5" s="6">
        <f>INDEX(Data!$C$50:$AJ$50,MATCH(Z$1,Data!$C$1:$AJ$1,0))*10^12+INDEX(Data!$C$60:$AJ$60,MATCH(Z$1,Data!$C$1:$AJ$1,0))*10^12++INDEX(Data!$C$62:$AJ$62,MATCH(Z$1,Data!$C$1:$AJ$1,0))*10^12</f>
        <v>5560800000000000</v>
      </c>
      <c r="AA5" s="6">
        <f>INDEX(Data!$C$50:$AJ$50,MATCH(AA$1,Data!$C$1:$AJ$1,0))*10^12+INDEX(Data!$C$60:$AJ$60,MATCH(AA$1,Data!$C$1:$AJ$1,0))*10^12++INDEX(Data!$C$62:$AJ$62,MATCH(AA$1,Data!$C$1:$AJ$1,0))*10^12</f>
        <v>5624800000000000</v>
      </c>
      <c r="AB5" s="6">
        <f>INDEX(Data!$C$50:$AJ$50,MATCH(AB$1,Data!$C$1:$AJ$1,0))*10^12+INDEX(Data!$C$60:$AJ$60,MATCH(AB$1,Data!$C$1:$AJ$1,0))*10^12++INDEX(Data!$C$62:$AJ$62,MATCH(AB$1,Data!$C$1:$AJ$1,0))*10^12</f>
        <v>5689000000000000</v>
      </c>
      <c r="AC5" s="6">
        <f>INDEX(Data!$C$50:$AJ$50,MATCH(AC$1,Data!$C$1:$AJ$1,0))*10^12+INDEX(Data!$C$60:$AJ$60,MATCH(AC$1,Data!$C$1:$AJ$1,0))*10^12++INDEX(Data!$C$62:$AJ$62,MATCH(AC$1,Data!$C$1:$AJ$1,0))*10^12</f>
        <v>5763600000000000</v>
      </c>
      <c r="AD5" s="6">
        <f>INDEX(Data!$C$50:$AJ$50,MATCH(AD$1,Data!$C$1:$AJ$1,0))*10^12+INDEX(Data!$C$60:$AJ$60,MATCH(AD$1,Data!$C$1:$AJ$1,0))*10^12++INDEX(Data!$C$62:$AJ$62,MATCH(AD$1,Data!$C$1:$AJ$1,0))*10^12</f>
        <v>5826300000000000</v>
      </c>
      <c r="AE5" s="6">
        <f>INDEX(Data!$C$50:$AJ$50,MATCH(AE$1,Data!$C$1:$AJ$1,0))*10^12+INDEX(Data!$C$60:$AJ$60,MATCH(AE$1,Data!$C$1:$AJ$1,0))*10^12++INDEX(Data!$C$62:$AJ$62,MATCH(AE$1,Data!$C$1:$AJ$1,0))*10^12</f>
        <v>5888800000000000</v>
      </c>
      <c r="AF5" s="6">
        <f>INDEX(Data!$C$50:$AJ$50,MATCH(AF$1,Data!$C$1:$AJ$1,0))*10^12+INDEX(Data!$C$60:$AJ$60,MATCH(AF$1,Data!$C$1:$AJ$1,0))*10^12++INDEX(Data!$C$62:$AJ$62,MATCH(AF$1,Data!$C$1:$AJ$1,0))*10^12</f>
        <v>5963400000000000</v>
      </c>
      <c r="AG5" s="6">
        <f>INDEX(Data!$C$50:$AJ$50,MATCH(AG$1,Data!$C$1:$AJ$1,0))*10^12+INDEX(Data!$C$60:$AJ$60,MATCH(AG$1,Data!$C$1:$AJ$1,0))*10^12++INDEX(Data!$C$62:$AJ$62,MATCH(AG$1,Data!$C$1:$AJ$1,0))*10^12</f>
        <v>6015600000000000</v>
      </c>
    </row>
    <row r="6" spans="1:35" x14ac:dyDescent="0.45">
      <c r="A6" s="6" t="s">
        <v>542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5" x14ac:dyDescent="0.45">
      <c r="A7" s="6" t="s">
        <v>543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45">
      <c r="A8" s="6" t="s">
        <v>544</v>
      </c>
      <c r="B8" s="32">
        <f>INDEX(Data!$C$86:$AJ$86,MATCH(B$1,Data!$C$1:$AJ$1,0))*10^12</f>
        <v>85500000000000</v>
      </c>
      <c r="C8" s="32">
        <f>INDEX(Data!$C$86:$AJ$86,MATCH(C$1,Data!$C$1:$AJ$1,0))*10^12</f>
        <v>81900000000000</v>
      </c>
      <c r="D8" s="32">
        <f>INDEX(Data!$C$86:$AJ$86,MATCH(D$1,Data!$C$1:$AJ$1,0))*10^12</f>
        <v>90800000000000</v>
      </c>
      <c r="E8" s="32">
        <f>INDEX(Data!$C$86:$AJ$86,MATCH(E$1,Data!$C$1:$AJ$1,0))*10^12</f>
        <v>91700000000000</v>
      </c>
      <c r="F8" s="32">
        <f>INDEX(Data!$C$86:$AJ$86,MATCH(F$1,Data!$C$1:$AJ$1,0))*10^12</f>
        <v>92100000000000</v>
      </c>
      <c r="G8" s="32">
        <f>INDEX(Data!$C$86:$AJ$86,MATCH(G$1,Data!$C$1:$AJ$1,0))*10^12</f>
        <v>92600000000000</v>
      </c>
      <c r="H8" s="32">
        <f>INDEX(Data!$C$86:$AJ$86,MATCH(H$1,Data!$C$1:$AJ$1,0))*10^12</f>
        <v>93200000000000</v>
      </c>
      <c r="I8" s="32">
        <f>INDEX(Data!$C$86:$AJ$86,MATCH(I$1,Data!$C$1:$AJ$1,0))*10^12</f>
        <v>93800000000000</v>
      </c>
      <c r="J8" s="32">
        <f>INDEX(Data!$C$86:$AJ$86,MATCH(J$1,Data!$C$1:$AJ$1,0))*10^12</f>
        <v>94300000000000</v>
      </c>
      <c r="K8" s="32">
        <f>INDEX(Data!$C$86:$AJ$86,MATCH(K$1,Data!$C$1:$AJ$1,0))*10^12</f>
        <v>94900000000000</v>
      </c>
      <c r="L8" s="32">
        <f>INDEX(Data!$C$86:$AJ$86,MATCH(L$1,Data!$C$1:$AJ$1,0))*10^12</f>
        <v>95500000000000</v>
      </c>
      <c r="M8" s="32">
        <f>INDEX(Data!$C$86:$AJ$86,MATCH(M$1,Data!$C$1:$AJ$1,0))*10^12</f>
        <v>96200000000000</v>
      </c>
      <c r="N8" s="32">
        <f>INDEX(Data!$C$86:$AJ$86,MATCH(N$1,Data!$C$1:$AJ$1,0))*10^12</f>
        <v>97000000000000</v>
      </c>
      <c r="O8" s="32">
        <f>INDEX(Data!$C$86:$AJ$86,MATCH(O$1,Data!$C$1:$AJ$1,0))*10^12</f>
        <v>98400000000000</v>
      </c>
      <c r="P8" s="32">
        <f>INDEX(Data!$C$86:$AJ$86,MATCH(P$1,Data!$C$1:$AJ$1,0))*10^12</f>
        <v>99000000000000</v>
      </c>
      <c r="Q8" s="32">
        <f>INDEX(Data!$C$86:$AJ$86,MATCH(Q$1,Data!$C$1:$AJ$1,0))*10^12</f>
        <v>99800000000000</v>
      </c>
      <c r="R8" s="32">
        <f>INDEX(Data!$C$86:$AJ$86,MATCH(R$1,Data!$C$1:$AJ$1,0))*10^12</f>
        <v>100600000000000</v>
      </c>
      <c r="S8" s="32">
        <f>INDEX(Data!$C$86:$AJ$86,MATCH(S$1,Data!$C$1:$AJ$1,0))*10^12</f>
        <v>101300000000000</v>
      </c>
      <c r="T8" s="32">
        <f>INDEX(Data!$C$86:$AJ$86,MATCH(T$1,Data!$C$1:$AJ$1,0))*10^12</f>
        <v>102300000000000</v>
      </c>
      <c r="U8" s="32">
        <f>INDEX(Data!$C$86:$AJ$86,MATCH(U$1,Data!$C$1:$AJ$1,0))*10^12</f>
        <v>103200000000000</v>
      </c>
      <c r="V8" s="32">
        <f>INDEX(Data!$C$86:$AJ$86,MATCH(V$1,Data!$C$1:$AJ$1,0))*10^12</f>
        <v>104100000000000</v>
      </c>
      <c r="W8" s="32">
        <f>INDEX(Data!$C$86:$AJ$86,MATCH(W$1,Data!$C$1:$AJ$1,0))*10^12</f>
        <v>104900000000000</v>
      </c>
      <c r="X8" s="32">
        <f>INDEX(Data!$C$86:$AJ$86,MATCH(X$1,Data!$C$1:$AJ$1,0))*10^12</f>
        <v>105700000000000</v>
      </c>
      <c r="Y8" s="32">
        <f>INDEX(Data!$C$86:$AJ$86,MATCH(Y$1,Data!$C$1:$AJ$1,0))*10^12</f>
        <v>106400000000000</v>
      </c>
      <c r="Z8" s="32">
        <f>INDEX(Data!$C$86:$AJ$86,MATCH(Z$1,Data!$C$1:$AJ$1,0))*10^12</f>
        <v>107300000000000</v>
      </c>
      <c r="AA8" s="32">
        <f>INDEX(Data!$C$86:$AJ$86,MATCH(AA$1,Data!$C$1:$AJ$1,0))*10^12</f>
        <v>108100000000000</v>
      </c>
      <c r="AB8" s="32">
        <f>INDEX(Data!$C$86:$AJ$86,MATCH(AB$1,Data!$C$1:$AJ$1,0))*10^12</f>
        <v>109000000000000</v>
      </c>
      <c r="AC8" s="32">
        <f>INDEX(Data!$C$86:$AJ$86,MATCH(AC$1,Data!$C$1:$AJ$1,0))*10^12</f>
        <v>109900000000000</v>
      </c>
      <c r="AD8" s="32">
        <f>INDEX(Data!$C$86:$AJ$86,MATCH(AD$1,Data!$C$1:$AJ$1,0))*10^12</f>
        <v>110700000000000</v>
      </c>
      <c r="AE8" s="32">
        <f>INDEX(Data!$C$86:$AJ$86,MATCH(AE$1,Data!$C$1:$AJ$1,0))*10^12</f>
        <v>111600000000000</v>
      </c>
      <c r="AF8" s="32">
        <f>INDEX(Data!$C$86:$AJ$86,MATCH(AF$1,Data!$C$1:$AJ$1,0))*10^12</f>
        <v>112600000000000</v>
      </c>
      <c r="AG8" s="32">
        <f>INDEX(Data!$C$86:$AJ$86,MATCH(AG$1,Data!$C$1:$AJ$1,0))*10^12</f>
        <v>113500000000000</v>
      </c>
      <c r="AH8" s="32"/>
      <c r="AI8" s="32"/>
    </row>
    <row r="9" spans="1:35" x14ac:dyDescent="0.45">
      <c r="A9" s="6" t="s">
        <v>545</v>
      </c>
      <c r="B9" s="6">
        <f>INDEX(Data!$C$96:$AJ$96,MATCH(B$1,Data!$C$1:$AJ$1,0))*10^15+INDEX(Data!$C$97:$AJ$97,MATCH(B$1,Data!$C$1:$AJ$1,0))*10^15+INDEX(Data!$C$102:$AJ$102,MATCH(B$1,Data!$C$1:$AJ$1,0))*10^15-SUM(B2:B8)</f>
        <v>91600000000000</v>
      </c>
      <c r="C9" s="6">
        <f>INDEX(Data!$C$96:$AJ$96,MATCH(C$1,Data!$C$1:$AJ$1,0))*10^15+INDEX(Data!$C$97:$AJ$97,MATCH(C$1,Data!$C$1:$AJ$1,0))*10^15+INDEX(Data!$C$102:$AJ$102,MATCH(C$1,Data!$C$1:$AJ$1,0))*10^15-SUM(C2:C8)</f>
        <v>95400000000000</v>
      </c>
      <c r="D9" s="6">
        <f>INDEX(Data!$C$96:$AJ$96,MATCH(D$1,Data!$C$1:$AJ$1,0))*10^15+INDEX(Data!$C$97:$AJ$97,MATCH(D$1,Data!$C$1:$AJ$1,0))*10^15+INDEX(Data!$C$102:$AJ$102,MATCH(D$1,Data!$C$1:$AJ$1,0))*10^15-SUM(D2:D8)</f>
        <v>98600000000000</v>
      </c>
      <c r="E9" s="6">
        <f>INDEX(Data!$C$96:$AJ$96,MATCH(E$1,Data!$C$1:$AJ$1,0))*10^15+INDEX(Data!$C$97:$AJ$97,MATCH(E$1,Data!$C$1:$AJ$1,0))*10^15+INDEX(Data!$C$102:$AJ$102,MATCH(E$1,Data!$C$1:$AJ$1,0))*10^15-SUM(E2:E8)</f>
        <v>98400000000000</v>
      </c>
      <c r="F9" s="6">
        <f>INDEX(Data!$C$96:$AJ$96,MATCH(F$1,Data!$C$1:$AJ$1,0))*10^15+INDEX(Data!$C$97:$AJ$97,MATCH(F$1,Data!$C$1:$AJ$1,0))*10^15+INDEX(Data!$C$102:$AJ$102,MATCH(F$1,Data!$C$1:$AJ$1,0))*10^15-SUM(F2:F8)</f>
        <v>107700000000000</v>
      </c>
      <c r="G9" s="6">
        <f>INDEX(Data!$C$96:$AJ$96,MATCH(G$1,Data!$C$1:$AJ$1,0))*10^15+INDEX(Data!$C$97:$AJ$97,MATCH(G$1,Data!$C$1:$AJ$1,0))*10^15+INDEX(Data!$C$102:$AJ$102,MATCH(G$1,Data!$C$1:$AJ$1,0))*10^15-SUM(G2:G8)</f>
        <v>92000000000000</v>
      </c>
      <c r="H9" s="6">
        <f>INDEX(Data!$C$96:$AJ$96,MATCH(H$1,Data!$C$1:$AJ$1,0))*10^15+INDEX(Data!$C$97:$AJ$97,MATCH(H$1,Data!$C$1:$AJ$1,0))*10^15+INDEX(Data!$C$102:$AJ$102,MATCH(H$1,Data!$C$1:$AJ$1,0))*10^15-SUM(H2:H8)</f>
        <v>94400000000000</v>
      </c>
      <c r="I9" s="6">
        <f>INDEX(Data!$C$96:$AJ$96,MATCH(I$1,Data!$C$1:$AJ$1,0))*10^15+INDEX(Data!$C$97:$AJ$97,MATCH(I$1,Data!$C$1:$AJ$1,0))*10^15+INDEX(Data!$C$102:$AJ$102,MATCH(I$1,Data!$C$1:$AJ$1,0))*10^15-SUM(I2:I8)</f>
        <v>99000000000000</v>
      </c>
      <c r="J9" s="6">
        <f>INDEX(Data!$C$96:$AJ$96,MATCH(J$1,Data!$C$1:$AJ$1,0))*10^15+INDEX(Data!$C$97:$AJ$97,MATCH(J$1,Data!$C$1:$AJ$1,0))*10^15+INDEX(Data!$C$102:$AJ$102,MATCH(J$1,Data!$C$1:$AJ$1,0))*10^15-SUM(J2:J8)</f>
        <v>99100000000000</v>
      </c>
      <c r="K9" s="6">
        <f>INDEX(Data!$C$96:$AJ$96,MATCH(K$1,Data!$C$1:$AJ$1,0))*10^15+INDEX(Data!$C$97:$AJ$97,MATCH(K$1,Data!$C$1:$AJ$1,0))*10^15+INDEX(Data!$C$102:$AJ$102,MATCH(K$1,Data!$C$1:$AJ$1,0))*10^15-SUM(K2:K8)</f>
        <v>91500000000000</v>
      </c>
      <c r="L9" s="6">
        <f>INDEX(Data!$C$96:$AJ$96,MATCH(L$1,Data!$C$1:$AJ$1,0))*10^15+INDEX(Data!$C$97:$AJ$97,MATCH(L$1,Data!$C$1:$AJ$1,0))*10^15+INDEX(Data!$C$102:$AJ$102,MATCH(L$1,Data!$C$1:$AJ$1,0))*10^15-SUM(L2:L8)</f>
        <v>94100000000000</v>
      </c>
      <c r="M9" s="6">
        <f>INDEX(Data!$C$96:$AJ$96,MATCH(M$1,Data!$C$1:$AJ$1,0))*10^15+INDEX(Data!$C$97:$AJ$97,MATCH(M$1,Data!$C$1:$AJ$1,0))*10^15+INDEX(Data!$C$102:$AJ$102,MATCH(M$1,Data!$C$1:$AJ$1,0))*10^15-SUM(M2:M8)</f>
        <v>97700000000000</v>
      </c>
      <c r="N9" s="6">
        <f>INDEX(Data!$C$96:$AJ$96,MATCH(N$1,Data!$C$1:$AJ$1,0))*10^15+INDEX(Data!$C$97:$AJ$97,MATCH(N$1,Data!$C$1:$AJ$1,0))*10^15+INDEX(Data!$C$102:$AJ$102,MATCH(N$1,Data!$C$1:$AJ$1,0))*10^15-SUM(N2:N8)</f>
        <v>102000000000000</v>
      </c>
      <c r="O9" s="6">
        <f>INDEX(Data!$C$96:$AJ$96,MATCH(O$1,Data!$C$1:$AJ$1,0))*10^15+INDEX(Data!$C$97:$AJ$97,MATCH(O$1,Data!$C$1:$AJ$1,0))*10^15+INDEX(Data!$C$102:$AJ$102,MATCH(O$1,Data!$C$1:$AJ$1,0))*10^15-SUM(O2:O8)</f>
        <v>101800000000000</v>
      </c>
      <c r="P9" s="6">
        <f>INDEX(Data!$C$96:$AJ$96,MATCH(P$1,Data!$C$1:$AJ$1,0))*10^15+INDEX(Data!$C$97:$AJ$97,MATCH(P$1,Data!$C$1:$AJ$1,0))*10^15+INDEX(Data!$C$102:$AJ$102,MATCH(P$1,Data!$C$1:$AJ$1,0))*10^15-SUM(P2:P8)</f>
        <v>103200000000000</v>
      </c>
      <c r="Q9" s="6">
        <f>INDEX(Data!$C$96:$AJ$96,MATCH(Q$1,Data!$C$1:$AJ$1,0))*10^15+INDEX(Data!$C$97:$AJ$97,MATCH(Q$1,Data!$C$1:$AJ$1,0))*10^15+INDEX(Data!$C$102:$AJ$102,MATCH(Q$1,Data!$C$1:$AJ$1,0))*10^15-SUM(Q2:Q8)</f>
        <v>101600000000000</v>
      </c>
      <c r="R9" s="6">
        <f>INDEX(Data!$C$96:$AJ$96,MATCH(R$1,Data!$C$1:$AJ$1,0))*10^15+INDEX(Data!$C$97:$AJ$97,MATCH(R$1,Data!$C$1:$AJ$1,0))*10^15+INDEX(Data!$C$102:$AJ$102,MATCH(R$1,Data!$C$1:$AJ$1,0))*10^15-SUM(R2:R8)</f>
        <v>105800000000000</v>
      </c>
      <c r="S9" s="6">
        <f>INDEX(Data!$C$96:$AJ$96,MATCH(S$1,Data!$C$1:$AJ$1,0))*10^15+INDEX(Data!$C$97:$AJ$97,MATCH(S$1,Data!$C$1:$AJ$1,0))*10^15+INDEX(Data!$C$102:$AJ$102,MATCH(S$1,Data!$C$1:$AJ$1,0))*10^15-SUM(S2:S8)</f>
        <v>104100000000001</v>
      </c>
      <c r="T9" s="6">
        <f>INDEX(Data!$C$96:$AJ$96,MATCH(T$1,Data!$C$1:$AJ$1,0))*10^15+INDEX(Data!$C$97:$AJ$97,MATCH(T$1,Data!$C$1:$AJ$1,0))*10^15+INDEX(Data!$C$102:$AJ$102,MATCH(T$1,Data!$C$1:$AJ$1,0))*10^15-SUM(T2:T8)</f>
        <v>102100000000000</v>
      </c>
      <c r="U9" s="6">
        <f>INDEX(Data!$C$96:$AJ$96,MATCH(U$1,Data!$C$1:$AJ$1,0))*10^15+INDEX(Data!$C$97:$AJ$97,MATCH(U$1,Data!$C$1:$AJ$1,0))*10^15+INDEX(Data!$C$102:$AJ$102,MATCH(U$1,Data!$C$1:$AJ$1,0))*10^15-SUM(U2:U8)</f>
        <v>110500000000000</v>
      </c>
      <c r="V9" s="6">
        <f>INDEX(Data!$C$96:$AJ$96,MATCH(V$1,Data!$C$1:$AJ$1,0))*10^15+INDEX(Data!$C$97:$AJ$97,MATCH(V$1,Data!$C$1:$AJ$1,0))*10^15+INDEX(Data!$C$102:$AJ$102,MATCH(V$1,Data!$C$1:$AJ$1,0))*10^15-SUM(V2:V8)</f>
        <v>113900000000000</v>
      </c>
      <c r="W9" s="6">
        <f>INDEX(Data!$C$96:$AJ$96,MATCH(W$1,Data!$C$1:$AJ$1,0))*10^15+INDEX(Data!$C$97:$AJ$97,MATCH(W$1,Data!$C$1:$AJ$1,0))*10^15+INDEX(Data!$C$102:$AJ$102,MATCH(W$1,Data!$C$1:$AJ$1,0))*10^15-SUM(W2:W8)</f>
        <v>103900000000000</v>
      </c>
      <c r="X9" s="6">
        <f>INDEX(Data!$C$96:$AJ$96,MATCH(X$1,Data!$C$1:$AJ$1,0))*10^15+INDEX(Data!$C$97:$AJ$97,MATCH(X$1,Data!$C$1:$AJ$1,0))*10^15+INDEX(Data!$C$102:$AJ$102,MATCH(X$1,Data!$C$1:$AJ$1,0))*10^15-SUM(X2:X8)</f>
        <v>108700000000000</v>
      </c>
      <c r="Y9" s="6">
        <f>INDEX(Data!$C$96:$AJ$96,MATCH(Y$1,Data!$C$1:$AJ$1,0))*10^15+INDEX(Data!$C$97:$AJ$97,MATCH(Y$1,Data!$C$1:$AJ$1,0))*10^15+INDEX(Data!$C$102:$AJ$102,MATCH(Y$1,Data!$C$1:$AJ$1,0))*10^15-SUM(Y2:Y8)</f>
        <v>99800000000000</v>
      </c>
      <c r="Z9" s="6">
        <f>INDEX(Data!$C$96:$AJ$96,MATCH(Z$1,Data!$C$1:$AJ$1,0))*10^15+INDEX(Data!$C$97:$AJ$97,MATCH(Z$1,Data!$C$1:$AJ$1,0))*10^15+INDEX(Data!$C$102:$AJ$102,MATCH(Z$1,Data!$C$1:$AJ$1,0))*10^15-SUM(Z2:Z8)</f>
        <v>101600000000000</v>
      </c>
      <c r="AA9" s="6">
        <f>INDEX(Data!$C$96:$AJ$96,MATCH(AA$1,Data!$C$1:$AJ$1,0))*10^15+INDEX(Data!$C$97:$AJ$97,MATCH(AA$1,Data!$C$1:$AJ$1,0))*10^15+INDEX(Data!$C$102:$AJ$102,MATCH(AA$1,Data!$C$1:$AJ$1,0))*10^15-SUM(AA2:AA8)</f>
        <v>106800000000000</v>
      </c>
      <c r="AB9" s="6">
        <f>INDEX(Data!$C$96:$AJ$96,MATCH(AB$1,Data!$C$1:$AJ$1,0))*10^15+INDEX(Data!$C$97:$AJ$97,MATCH(AB$1,Data!$C$1:$AJ$1,0))*10^15+INDEX(Data!$C$102:$AJ$102,MATCH(AB$1,Data!$C$1:$AJ$1,0))*10^15-SUM(AB2:AB8)</f>
        <v>111700000000000</v>
      </c>
      <c r="AC9" s="6">
        <f>INDEX(Data!$C$96:$AJ$96,MATCH(AC$1,Data!$C$1:$AJ$1,0))*10^15+INDEX(Data!$C$97:$AJ$97,MATCH(AC$1,Data!$C$1:$AJ$1,0))*10^15+INDEX(Data!$C$102:$AJ$102,MATCH(AC$1,Data!$C$1:$AJ$1,0))*10^15-SUM(AC2:AC8)</f>
        <v>116200000000000</v>
      </c>
      <c r="AD9" s="6">
        <f>INDEX(Data!$C$96:$AJ$96,MATCH(AD$1,Data!$C$1:$AJ$1,0))*10^15+INDEX(Data!$C$97:$AJ$97,MATCH(AD$1,Data!$C$1:$AJ$1,0))*10^15+INDEX(Data!$C$102:$AJ$102,MATCH(AD$1,Data!$C$1:$AJ$1,0))*10^15-SUM(AD2:AD8)</f>
        <v>112700000000000</v>
      </c>
      <c r="AE9" s="6">
        <f>INDEX(Data!$C$96:$AJ$96,MATCH(AE$1,Data!$C$1:$AJ$1,0))*10^15+INDEX(Data!$C$97:$AJ$97,MATCH(AE$1,Data!$C$1:$AJ$1,0))*10^15+INDEX(Data!$C$102:$AJ$102,MATCH(AE$1,Data!$C$1:$AJ$1,0))*10^15-SUM(AE2:AE8)</f>
        <v>109300000000000</v>
      </c>
      <c r="AF9" s="6">
        <f>INDEX(Data!$C$96:$AJ$96,MATCH(AF$1,Data!$C$1:$AJ$1,0))*10^15+INDEX(Data!$C$97:$AJ$97,MATCH(AF$1,Data!$C$1:$AJ$1,0))*10^15+INDEX(Data!$C$102:$AJ$102,MATCH(AF$1,Data!$C$1:$AJ$1,0))*10^15-SUM(AF2:AF8)</f>
        <v>103700000000000</v>
      </c>
      <c r="AG9" s="6">
        <f>INDEX(Data!$C$96:$AJ$96,MATCH(AG$1,Data!$C$1:$AJ$1,0))*10^15+INDEX(Data!$C$97:$AJ$97,MATCH(AG$1,Data!$C$1:$AJ$1,0))*10^15+INDEX(Data!$C$102:$AJ$102,MATCH(AG$1,Data!$C$1:$AJ$1,0))*10^15-SUM(AG2:AG8)</f>
        <v>120600000000000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9"/>
  <sheetViews>
    <sheetView topLeftCell="T1" workbookViewId="0">
      <selection activeCell="AF12" sqref="AF12"/>
    </sheetView>
  </sheetViews>
  <sheetFormatPr defaultColWidth="9.1328125" defaultRowHeight="14.25" x14ac:dyDescent="0.45"/>
  <cols>
    <col min="1" max="1" width="39.86328125" style="6" customWidth="1"/>
    <col min="2" max="16384" width="9.1328125" style="6"/>
  </cols>
  <sheetData>
    <row r="1" spans="1:35" x14ac:dyDescent="0.4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6" t="s">
        <v>538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5" x14ac:dyDescent="0.45">
      <c r="A3" s="6" t="s">
        <v>539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</row>
    <row r="4" spans="1:35" x14ac:dyDescent="0.45">
      <c r="A4" s="6" t="s">
        <v>540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5" x14ac:dyDescent="0.45">
      <c r="A5" s="6" t="s">
        <v>541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5" x14ac:dyDescent="0.45">
      <c r="A6" s="6" t="s">
        <v>542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5" x14ac:dyDescent="0.45">
      <c r="A7" s="6" t="s">
        <v>543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45">
      <c r="A8" s="6" t="s">
        <v>544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5" x14ac:dyDescent="0.45">
      <c r="A9" s="6" t="s">
        <v>545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9"/>
  <sheetViews>
    <sheetView topLeftCell="B76" workbookViewId="0">
      <selection activeCell="C105" sqref="C105"/>
    </sheetView>
  </sheetViews>
  <sheetFormatPr defaultColWidth="9.1328125" defaultRowHeight="14.25" x14ac:dyDescent="0.45"/>
  <cols>
    <col min="1" max="1" width="16" style="6" customWidth="1"/>
    <col min="2" max="2" width="45.73046875" style="6" customWidth="1"/>
    <col min="3" max="3" width="12" style="6" bestFit="1" customWidth="1"/>
    <col min="4" max="16384" width="9.1328125" style="6"/>
  </cols>
  <sheetData>
    <row r="1" spans="2:37" ht="15" customHeight="1" x14ac:dyDescent="0.5">
      <c r="B1" s="56" t="s">
        <v>572</v>
      </c>
    </row>
    <row r="2" spans="2:37" ht="15" customHeight="1" x14ac:dyDescent="0.45">
      <c r="B2" s="54"/>
    </row>
    <row r="3" spans="2:37" ht="15" customHeight="1" x14ac:dyDescent="0.45">
      <c r="B3" s="54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 t="s">
        <v>564</v>
      </c>
      <c r="AJ3" s="52"/>
      <c r="AK3" s="52"/>
    </row>
    <row r="4" spans="2:37" ht="15" customHeight="1" thickBot="1" x14ac:dyDescent="0.5">
      <c r="B4" s="55" t="s">
        <v>275</v>
      </c>
      <c r="C4" s="55">
        <v>2019</v>
      </c>
      <c r="D4" s="55">
        <v>2020</v>
      </c>
      <c r="E4" s="55">
        <v>2021</v>
      </c>
      <c r="F4" s="55">
        <v>2022</v>
      </c>
      <c r="G4" s="55">
        <v>2023</v>
      </c>
      <c r="H4" s="55">
        <v>2024</v>
      </c>
      <c r="I4" s="55">
        <v>2025</v>
      </c>
      <c r="J4" s="55">
        <v>2026</v>
      </c>
      <c r="K4" s="55">
        <v>2027</v>
      </c>
      <c r="L4" s="55">
        <v>2028</v>
      </c>
      <c r="M4" s="55">
        <v>2029</v>
      </c>
      <c r="N4" s="55">
        <v>2030</v>
      </c>
      <c r="O4" s="55">
        <v>2031</v>
      </c>
      <c r="P4" s="55">
        <v>2032</v>
      </c>
      <c r="Q4" s="55">
        <v>2033</v>
      </c>
      <c r="R4" s="55">
        <v>2034</v>
      </c>
      <c r="S4" s="55">
        <v>2035</v>
      </c>
      <c r="T4" s="55">
        <v>2036</v>
      </c>
      <c r="U4" s="55">
        <v>2037</v>
      </c>
      <c r="V4" s="55">
        <v>2038</v>
      </c>
      <c r="W4" s="55">
        <v>2039</v>
      </c>
      <c r="X4" s="55">
        <v>2040</v>
      </c>
      <c r="Y4" s="55">
        <v>2041</v>
      </c>
      <c r="Z4" s="55">
        <v>2042</v>
      </c>
      <c r="AA4" s="55">
        <v>2043</v>
      </c>
      <c r="AB4" s="55">
        <v>2044</v>
      </c>
      <c r="AC4" s="55">
        <v>2045</v>
      </c>
      <c r="AD4" s="55">
        <v>2046</v>
      </c>
      <c r="AE4" s="55">
        <v>2047</v>
      </c>
      <c r="AF4" s="55">
        <v>2048</v>
      </c>
      <c r="AG4" s="55">
        <v>2049</v>
      </c>
      <c r="AH4" s="55">
        <v>2050</v>
      </c>
      <c r="AI4" s="55">
        <v>2050</v>
      </c>
      <c r="AJ4" s="55"/>
      <c r="AK4" s="55"/>
    </row>
    <row r="5" spans="2:37" ht="15" customHeight="1" thickTop="1" x14ac:dyDescent="0.45"/>
    <row r="6" spans="2:37" ht="15" customHeight="1" x14ac:dyDescent="0.45">
      <c r="B6" s="57" t="s">
        <v>573</v>
      </c>
      <c r="C6" s="61">
        <v>831</v>
      </c>
      <c r="D6" s="61">
        <v>845</v>
      </c>
      <c r="E6" s="61">
        <v>843</v>
      </c>
      <c r="F6" s="61">
        <v>839</v>
      </c>
      <c r="G6" s="61">
        <v>835</v>
      </c>
      <c r="H6" s="61">
        <v>827</v>
      </c>
      <c r="I6" s="61">
        <v>822</v>
      </c>
      <c r="J6" s="61">
        <v>819</v>
      </c>
      <c r="K6" s="61">
        <v>814</v>
      </c>
      <c r="L6" s="61">
        <v>814</v>
      </c>
      <c r="M6" s="61">
        <v>812</v>
      </c>
      <c r="N6" s="61">
        <v>811</v>
      </c>
      <c r="O6" s="61">
        <v>809</v>
      </c>
      <c r="P6" s="61">
        <v>807</v>
      </c>
      <c r="Q6" s="61">
        <v>803</v>
      </c>
      <c r="R6" s="61">
        <v>803</v>
      </c>
      <c r="S6" s="61">
        <v>801</v>
      </c>
      <c r="T6" s="61">
        <v>800</v>
      </c>
      <c r="U6" s="61">
        <v>798</v>
      </c>
      <c r="V6" s="61">
        <v>797</v>
      </c>
      <c r="W6" s="61">
        <v>797</v>
      </c>
      <c r="X6" s="61">
        <v>797</v>
      </c>
      <c r="Y6" s="61">
        <v>798</v>
      </c>
      <c r="Z6" s="61">
        <v>800</v>
      </c>
      <c r="AA6" s="61">
        <v>802</v>
      </c>
      <c r="AB6" s="61">
        <v>805</v>
      </c>
      <c r="AC6" s="61">
        <v>808</v>
      </c>
      <c r="AD6" s="61">
        <v>810</v>
      </c>
      <c r="AE6" s="61">
        <v>814</v>
      </c>
      <c r="AF6" s="61">
        <v>816</v>
      </c>
      <c r="AG6" s="61">
        <v>820</v>
      </c>
      <c r="AH6" s="61">
        <v>821</v>
      </c>
      <c r="AI6" s="61">
        <v>0</v>
      </c>
      <c r="AJ6" s="61"/>
      <c r="AK6" s="62"/>
    </row>
    <row r="7" spans="2:37" x14ac:dyDescent="0.45">
      <c r="B7" s="57" t="s">
        <v>276</v>
      </c>
    </row>
    <row r="8" spans="2:37" x14ac:dyDescent="0.45">
      <c r="B8" s="57" t="s">
        <v>277</v>
      </c>
      <c r="C8" s="64">
        <v>17.5</v>
      </c>
      <c r="D8" s="64">
        <v>18.5</v>
      </c>
      <c r="E8" s="64">
        <v>18.2</v>
      </c>
      <c r="F8" s="64">
        <v>18.5</v>
      </c>
      <c r="G8" s="64">
        <v>18.399999999999999</v>
      </c>
      <c r="H8" s="64">
        <v>18.399999999999999</v>
      </c>
      <c r="I8" s="64">
        <v>18.5</v>
      </c>
      <c r="J8" s="64">
        <v>18.5</v>
      </c>
      <c r="K8" s="64">
        <v>18.3</v>
      </c>
      <c r="L8" s="64">
        <v>18.3</v>
      </c>
      <c r="M8" s="64">
        <v>18.3</v>
      </c>
      <c r="N8" s="64">
        <v>18.3</v>
      </c>
      <c r="O8" s="64">
        <v>18.3</v>
      </c>
      <c r="P8" s="64">
        <v>18.3</v>
      </c>
      <c r="Q8" s="64">
        <v>18.2</v>
      </c>
      <c r="R8" s="64">
        <v>18.3</v>
      </c>
      <c r="S8" s="64">
        <v>18.3</v>
      </c>
      <c r="T8" s="64">
        <v>18.3</v>
      </c>
      <c r="U8" s="64">
        <v>18.399999999999999</v>
      </c>
      <c r="V8" s="64">
        <v>18.399999999999999</v>
      </c>
      <c r="W8" s="64">
        <v>18.5</v>
      </c>
      <c r="X8" s="64">
        <v>18.399999999999999</v>
      </c>
      <c r="Y8" s="64">
        <v>18.5</v>
      </c>
      <c r="Z8" s="64">
        <v>18.5</v>
      </c>
      <c r="AA8" s="64">
        <v>18.5</v>
      </c>
      <c r="AB8" s="64">
        <v>18.5</v>
      </c>
      <c r="AC8" s="64">
        <v>18.5</v>
      </c>
      <c r="AD8" s="64">
        <v>18.5</v>
      </c>
      <c r="AE8" s="64">
        <v>18.399999999999999</v>
      </c>
      <c r="AF8" s="64">
        <v>18.399999999999999</v>
      </c>
      <c r="AG8" s="64">
        <v>18.399999999999999</v>
      </c>
      <c r="AH8" s="64">
        <v>18.5</v>
      </c>
      <c r="AI8" s="64">
        <v>2E-3</v>
      </c>
      <c r="AJ8" s="64"/>
      <c r="AK8" s="62"/>
    </row>
    <row r="10" spans="2:37" ht="15" customHeight="1" x14ac:dyDescent="0.45">
      <c r="B10" s="57" t="s">
        <v>278</v>
      </c>
    </row>
    <row r="11" spans="2:37" ht="15" customHeight="1" x14ac:dyDescent="0.45">
      <c r="B11" s="67" t="s">
        <v>13</v>
      </c>
      <c r="C11" s="65">
        <v>1.6</v>
      </c>
      <c r="D11" s="65">
        <v>1.6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65">
        <v>0</v>
      </c>
      <c r="W11" s="65">
        <v>0</v>
      </c>
      <c r="X11" s="65">
        <v>0</v>
      </c>
      <c r="Y11" s="65">
        <v>0</v>
      </c>
      <c r="Z11" s="65">
        <v>0</v>
      </c>
      <c r="AA11" s="65">
        <v>0</v>
      </c>
      <c r="AB11" s="65">
        <v>0</v>
      </c>
      <c r="AC11" s="65">
        <v>0</v>
      </c>
      <c r="AD11" s="65">
        <v>0</v>
      </c>
      <c r="AE11" s="65">
        <v>0</v>
      </c>
      <c r="AF11" s="65">
        <v>0</v>
      </c>
      <c r="AG11" s="65">
        <v>0</v>
      </c>
      <c r="AH11" s="65">
        <v>0</v>
      </c>
      <c r="AI11" s="65" t="s">
        <v>156</v>
      </c>
      <c r="AJ11" s="65"/>
      <c r="AK11" s="59"/>
    </row>
    <row r="12" spans="2:37" ht="15" customHeight="1" x14ac:dyDescent="0.45">
      <c r="B12" s="67" t="s">
        <v>12</v>
      </c>
      <c r="C12" s="65">
        <v>2.6</v>
      </c>
      <c r="D12" s="65">
        <v>2.6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5">
        <v>0</v>
      </c>
      <c r="P12" s="65">
        <v>0</v>
      </c>
      <c r="Q12" s="65">
        <v>0</v>
      </c>
      <c r="R12" s="65">
        <v>0</v>
      </c>
      <c r="S12" s="65">
        <v>0</v>
      </c>
      <c r="T12" s="65">
        <v>0</v>
      </c>
      <c r="U12" s="65">
        <v>0</v>
      </c>
      <c r="V12" s="65">
        <v>0</v>
      </c>
      <c r="W12" s="65">
        <v>0</v>
      </c>
      <c r="X12" s="65">
        <v>0</v>
      </c>
      <c r="Y12" s="65">
        <v>0</v>
      </c>
      <c r="Z12" s="65">
        <v>0</v>
      </c>
      <c r="AA12" s="65">
        <v>0</v>
      </c>
      <c r="AB12" s="65">
        <v>0</v>
      </c>
      <c r="AC12" s="65">
        <v>0</v>
      </c>
      <c r="AD12" s="65">
        <v>0</v>
      </c>
      <c r="AE12" s="65">
        <v>0</v>
      </c>
      <c r="AF12" s="65">
        <v>0</v>
      </c>
      <c r="AG12" s="65">
        <v>0</v>
      </c>
      <c r="AH12" s="65">
        <v>0</v>
      </c>
      <c r="AI12" s="65" t="s">
        <v>156</v>
      </c>
      <c r="AJ12" s="65"/>
      <c r="AK12" s="59"/>
    </row>
    <row r="13" spans="2:37" ht="15" customHeight="1" x14ac:dyDescent="0.45">
      <c r="B13" s="67" t="s">
        <v>14</v>
      </c>
      <c r="C13" s="65">
        <v>8.5</v>
      </c>
      <c r="D13" s="65">
        <v>8.5</v>
      </c>
      <c r="E13" s="65">
        <v>0</v>
      </c>
      <c r="F13" s="65">
        <v>0</v>
      </c>
      <c r="G13" s="65">
        <v>0</v>
      </c>
      <c r="H13" s="65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  <c r="R13" s="65">
        <v>0</v>
      </c>
      <c r="S13" s="65">
        <v>0</v>
      </c>
      <c r="T13" s="65">
        <v>0</v>
      </c>
      <c r="U13" s="65">
        <v>0</v>
      </c>
      <c r="V13" s="65">
        <v>0</v>
      </c>
      <c r="W13" s="65">
        <v>0</v>
      </c>
      <c r="X13" s="65">
        <v>0</v>
      </c>
      <c r="Y13" s="65">
        <v>0</v>
      </c>
      <c r="Z13" s="65">
        <v>0</v>
      </c>
      <c r="AA13" s="65">
        <v>0</v>
      </c>
      <c r="AB13" s="65">
        <v>0</v>
      </c>
      <c r="AC13" s="65">
        <v>0</v>
      </c>
      <c r="AD13" s="65">
        <v>0</v>
      </c>
      <c r="AE13" s="65">
        <v>0</v>
      </c>
      <c r="AF13" s="65">
        <v>0</v>
      </c>
      <c r="AG13" s="65">
        <v>0</v>
      </c>
      <c r="AH13" s="65">
        <v>0</v>
      </c>
      <c r="AI13" s="65" t="s">
        <v>156</v>
      </c>
      <c r="AJ13" s="65"/>
      <c r="AK13" s="59"/>
    </row>
    <row r="14" spans="2:37" ht="15" customHeight="1" x14ac:dyDescent="0.45">
      <c r="B14" s="67" t="s">
        <v>15</v>
      </c>
      <c r="C14" s="65">
        <v>521.1</v>
      </c>
      <c r="D14" s="65">
        <v>531.70000000000005</v>
      </c>
      <c r="E14" s="65">
        <v>518.79999999999995</v>
      </c>
      <c r="F14" s="65">
        <v>517.70000000000005</v>
      </c>
      <c r="G14" s="65">
        <v>515.20000000000005</v>
      </c>
      <c r="H14" s="65">
        <v>505</v>
      </c>
      <c r="I14" s="65">
        <v>508.5</v>
      </c>
      <c r="J14" s="65">
        <v>502.7</v>
      </c>
      <c r="K14" s="65">
        <v>504.1</v>
      </c>
      <c r="L14" s="65">
        <v>502.5</v>
      </c>
      <c r="M14" s="65">
        <v>502.7</v>
      </c>
      <c r="N14" s="65">
        <v>510</v>
      </c>
      <c r="O14" s="65">
        <v>509.1</v>
      </c>
      <c r="P14" s="65">
        <v>509.1</v>
      </c>
      <c r="Q14" s="65">
        <v>512.29999999999995</v>
      </c>
      <c r="R14" s="65">
        <v>509.7</v>
      </c>
      <c r="S14" s="65">
        <v>509.8</v>
      </c>
      <c r="T14" s="65">
        <v>514.9</v>
      </c>
      <c r="U14" s="65">
        <v>512.5</v>
      </c>
      <c r="V14" s="65">
        <v>514.29999999999995</v>
      </c>
      <c r="W14" s="65">
        <v>516.4</v>
      </c>
      <c r="X14" s="65">
        <v>522.6</v>
      </c>
      <c r="Y14" s="65">
        <v>522.70000000000005</v>
      </c>
      <c r="Z14" s="65">
        <v>529.20000000000005</v>
      </c>
      <c r="AA14" s="65">
        <v>529</v>
      </c>
      <c r="AB14" s="65">
        <v>531.1</v>
      </c>
      <c r="AC14" s="65">
        <v>534.79999999999995</v>
      </c>
      <c r="AD14" s="65">
        <v>537.70000000000005</v>
      </c>
      <c r="AE14" s="65">
        <v>538.5</v>
      </c>
      <c r="AF14" s="65">
        <v>541.4</v>
      </c>
      <c r="AG14" s="65">
        <v>540.79999999999995</v>
      </c>
      <c r="AH14" s="65">
        <v>551.4</v>
      </c>
      <c r="AI14" s="65">
        <v>2E-3</v>
      </c>
      <c r="AJ14" s="65"/>
      <c r="AK14" s="59"/>
    </row>
    <row r="15" spans="2:37" ht="15" customHeight="1" x14ac:dyDescent="0.45">
      <c r="B15" s="67" t="s">
        <v>23</v>
      </c>
      <c r="C15" s="65">
        <v>1504.8</v>
      </c>
      <c r="D15" s="65">
        <v>1504.8</v>
      </c>
      <c r="E15" s="65">
        <v>1516.7</v>
      </c>
      <c r="F15" s="65">
        <v>1531.5</v>
      </c>
      <c r="G15" s="65">
        <v>1527.8</v>
      </c>
      <c r="H15" s="65">
        <v>1486.2</v>
      </c>
      <c r="I15" s="65">
        <v>1497.7</v>
      </c>
      <c r="J15" s="65">
        <v>1511.5</v>
      </c>
      <c r="K15" s="65">
        <v>1448.6</v>
      </c>
      <c r="L15" s="65">
        <v>1509.1</v>
      </c>
      <c r="M15" s="65">
        <v>1513</v>
      </c>
      <c r="N15" s="65">
        <v>1517.8</v>
      </c>
      <c r="O15" s="65">
        <v>1519.8</v>
      </c>
      <c r="P15" s="65">
        <v>1520.1</v>
      </c>
      <c r="Q15" s="65">
        <v>1470</v>
      </c>
      <c r="R15" s="65">
        <v>1515.7</v>
      </c>
      <c r="S15" s="65">
        <v>1522.2</v>
      </c>
      <c r="T15" s="65">
        <v>1497.3</v>
      </c>
      <c r="U15" s="65">
        <v>1503.9</v>
      </c>
      <c r="V15" s="65">
        <v>1510.5</v>
      </c>
      <c r="W15" s="65">
        <v>1515.7</v>
      </c>
      <c r="X15" s="65">
        <v>1464</v>
      </c>
      <c r="Y15" s="65">
        <v>1471.3</v>
      </c>
      <c r="Z15" s="65">
        <v>1472.9</v>
      </c>
      <c r="AA15" s="65">
        <v>1473.8</v>
      </c>
      <c r="AB15" s="65">
        <v>1476.3</v>
      </c>
      <c r="AC15" s="65">
        <v>1492</v>
      </c>
      <c r="AD15" s="65">
        <v>1484.4</v>
      </c>
      <c r="AE15" s="65">
        <v>1487.9</v>
      </c>
      <c r="AF15" s="65">
        <v>1498.3</v>
      </c>
      <c r="AG15" s="65">
        <v>1499.4</v>
      </c>
      <c r="AH15" s="65">
        <v>1525.8</v>
      </c>
      <c r="AI15" s="65">
        <v>0</v>
      </c>
      <c r="AJ15" s="65"/>
      <c r="AK15" s="59"/>
    </row>
    <row r="16" spans="2:37" ht="15" customHeight="1" x14ac:dyDescent="0.45">
      <c r="B16" s="67" t="s">
        <v>16</v>
      </c>
      <c r="C16" s="65">
        <v>5.4</v>
      </c>
      <c r="D16" s="65">
        <v>5.4</v>
      </c>
      <c r="E16" s="65">
        <v>0</v>
      </c>
      <c r="F16" s="65">
        <v>0.2</v>
      </c>
      <c r="G16" s="65">
        <v>1</v>
      </c>
      <c r="H16" s="65">
        <v>0</v>
      </c>
      <c r="I16" s="65">
        <v>1.1000000000000001</v>
      </c>
      <c r="J16" s="65">
        <v>0.1</v>
      </c>
      <c r="K16" s="65">
        <v>0</v>
      </c>
      <c r="L16" s="65">
        <v>0</v>
      </c>
      <c r="M16" s="65">
        <v>0.1</v>
      </c>
      <c r="N16" s="65">
        <v>0.2</v>
      </c>
      <c r="O16" s="65">
        <v>0.2</v>
      </c>
      <c r="P16" s="65">
        <v>0.3</v>
      </c>
      <c r="Q16" s="65">
        <v>0</v>
      </c>
      <c r="R16" s="65">
        <v>0.1</v>
      </c>
      <c r="S16" s="65">
        <v>0.1</v>
      </c>
      <c r="T16" s="65">
        <v>0.1</v>
      </c>
      <c r="U16" s="65">
        <v>0.1</v>
      </c>
      <c r="V16" s="65">
        <v>0.1</v>
      </c>
      <c r="W16" s="65">
        <v>0.2</v>
      </c>
      <c r="X16" s="65">
        <v>0</v>
      </c>
      <c r="Y16" s="65">
        <v>0</v>
      </c>
      <c r="Z16" s="65">
        <v>0</v>
      </c>
      <c r="AA16" s="65">
        <v>0</v>
      </c>
      <c r="AB16" s="65">
        <v>0</v>
      </c>
      <c r="AC16" s="65">
        <v>0</v>
      </c>
      <c r="AD16" s="65">
        <v>0</v>
      </c>
      <c r="AE16" s="65">
        <v>0</v>
      </c>
      <c r="AF16" s="65">
        <v>0.1</v>
      </c>
      <c r="AG16" s="65">
        <v>0.2</v>
      </c>
      <c r="AH16" s="65">
        <v>0.1</v>
      </c>
      <c r="AI16" s="65">
        <v>-0.11899999999999999</v>
      </c>
      <c r="AJ16" s="65"/>
      <c r="AK16" s="59"/>
    </row>
    <row r="17" spans="2:37" ht="15" customHeight="1" x14ac:dyDescent="0.45">
      <c r="B17" s="67" t="s">
        <v>81</v>
      </c>
      <c r="C17" s="65">
        <v>2043.8</v>
      </c>
      <c r="D17" s="65">
        <v>2054.5</v>
      </c>
      <c r="E17" s="65">
        <v>2035.6</v>
      </c>
      <c r="F17" s="65">
        <v>2049.4</v>
      </c>
      <c r="G17" s="65">
        <v>2044</v>
      </c>
      <c r="H17" s="65">
        <v>1991.3</v>
      </c>
      <c r="I17" s="65">
        <v>2007.3</v>
      </c>
      <c r="J17" s="65">
        <v>2014.3</v>
      </c>
      <c r="K17" s="65">
        <v>1952.7</v>
      </c>
      <c r="L17" s="65">
        <v>2011.6</v>
      </c>
      <c r="M17" s="65">
        <v>2015.8</v>
      </c>
      <c r="N17" s="65">
        <v>2028</v>
      </c>
      <c r="O17" s="65">
        <v>2029</v>
      </c>
      <c r="P17" s="65">
        <v>2029.5</v>
      </c>
      <c r="Q17" s="65">
        <v>1982.3</v>
      </c>
      <c r="R17" s="65">
        <v>2025.6</v>
      </c>
      <c r="S17" s="65">
        <v>2032</v>
      </c>
      <c r="T17" s="65">
        <v>2012.3</v>
      </c>
      <c r="U17" s="65">
        <v>2016.5</v>
      </c>
      <c r="V17" s="65">
        <v>2025</v>
      </c>
      <c r="W17" s="65">
        <v>2032.3</v>
      </c>
      <c r="X17" s="65">
        <v>1986.6</v>
      </c>
      <c r="Y17" s="65">
        <v>1994</v>
      </c>
      <c r="Z17" s="65">
        <v>2002.1</v>
      </c>
      <c r="AA17" s="65">
        <v>2002.8</v>
      </c>
      <c r="AB17" s="65">
        <v>2007.4</v>
      </c>
      <c r="AC17" s="65">
        <v>2026.8</v>
      </c>
      <c r="AD17" s="65">
        <v>2022.1</v>
      </c>
      <c r="AE17" s="65">
        <v>2026.4</v>
      </c>
      <c r="AF17" s="65">
        <v>2039.7</v>
      </c>
      <c r="AG17" s="65">
        <v>2040.4</v>
      </c>
      <c r="AH17" s="65">
        <v>2077.4</v>
      </c>
      <c r="AI17" s="65">
        <v>1E-3</v>
      </c>
      <c r="AJ17" s="65"/>
      <c r="AK17" s="59"/>
    </row>
    <row r="18" spans="2:37" ht="15" customHeight="1" x14ac:dyDescent="0.45">
      <c r="B18" s="58" t="s">
        <v>17</v>
      </c>
      <c r="C18" s="65">
        <v>1521.8</v>
      </c>
      <c r="D18" s="65">
        <v>1541.8</v>
      </c>
      <c r="E18" s="65">
        <v>1491.6</v>
      </c>
      <c r="F18" s="65">
        <v>1502.9</v>
      </c>
      <c r="G18" s="65">
        <v>1498.6</v>
      </c>
      <c r="H18" s="65">
        <v>1509.9</v>
      </c>
      <c r="I18" s="65">
        <v>1484.1</v>
      </c>
      <c r="J18" s="65">
        <v>1510.9</v>
      </c>
      <c r="K18" s="65">
        <v>1478.2</v>
      </c>
      <c r="L18" s="65">
        <v>1489.1</v>
      </c>
      <c r="M18" s="65">
        <v>1485.6</v>
      </c>
      <c r="N18" s="65">
        <v>1408.9</v>
      </c>
      <c r="O18" s="65">
        <v>1394.7</v>
      </c>
      <c r="P18" s="65">
        <v>1416.5</v>
      </c>
      <c r="Q18" s="65">
        <v>1398.3</v>
      </c>
      <c r="R18" s="65">
        <v>1447.7</v>
      </c>
      <c r="S18" s="65">
        <v>1458.5</v>
      </c>
      <c r="T18" s="65">
        <v>1435.3</v>
      </c>
      <c r="U18" s="65">
        <v>1521.3</v>
      </c>
      <c r="V18" s="65">
        <v>1529.4</v>
      </c>
      <c r="W18" s="65">
        <v>1534.4</v>
      </c>
      <c r="X18" s="65">
        <v>1553.1</v>
      </c>
      <c r="Y18" s="65">
        <v>1577.6</v>
      </c>
      <c r="Z18" s="65">
        <v>1591.1</v>
      </c>
      <c r="AA18" s="65">
        <v>1605.7</v>
      </c>
      <c r="AB18" s="65">
        <v>1626</v>
      </c>
      <c r="AC18" s="65">
        <v>1660</v>
      </c>
      <c r="AD18" s="65">
        <v>1648.3</v>
      </c>
      <c r="AE18" s="65">
        <v>1722.1</v>
      </c>
      <c r="AF18" s="65">
        <v>1756.8</v>
      </c>
      <c r="AG18" s="65">
        <v>1782.4</v>
      </c>
      <c r="AH18" s="65">
        <v>1769.5</v>
      </c>
      <c r="AI18" s="65">
        <v>5.0000000000000001E-3</v>
      </c>
      <c r="AJ18" s="65"/>
      <c r="AK18" s="59"/>
    </row>
    <row r="19" spans="2:37" ht="15" customHeight="1" x14ac:dyDescent="0.45">
      <c r="B19" s="58" t="s">
        <v>24</v>
      </c>
      <c r="C19" s="65">
        <v>1306.8</v>
      </c>
      <c r="D19" s="65">
        <v>1306.8</v>
      </c>
      <c r="E19" s="65">
        <v>1243.4000000000001</v>
      </c>
      <c r="F19" s="65">
        <v>1256.9000000000001</v>
      </c>
      <c r="G19" s="65">
        <v>1251.9000000000001</v>
      </c>
      <c r="H19" s="65">
        <v>1271</v>
      </c>
      <c r="I19" s="65">
        <v>1249</v>
      </c>
      <c r="J19" s="65">
        <v>1263.4000000000001</v>
      </c>
      <c r="K19" s="65">
        <v>1256.5999999999999</v>
      </c>
      <c r="L19" s="65">
        <v>1250.0999999999999</v>
      </c>
      <c r="M19" s="65">
        <v>1245.4000000000001</v>
      </c>
      <c r="N19" s="65">
        <v>1203.4000000000001</v>
      </c>
      <c r="O19" s="65">
        <v>1196.2</v>
      </c>
      <c r="P19" s="65">
        <v>1210.9000000000001</v>
      </c>
      <c r="Q19" s="65">
        <v>1210.7</v>
      </c>
      <c r="R19" s="65">
        <v>1231.3</v>
      </c>
      <c r="S19" s="65">
        <v>1239.9000000000001</v>
      </c>
      <c r="T19" s="65">
        <v>1230.7</v>
      </c>
      <c r="U19" s="65">
        <v>1281</v>
      </c>
      <c r="V19" s="65">
        <v>1286.3</v>
      </c>
      <c r="W19" s="65">
        <v>1290.4000000000001</v>
      </c>
      <c r="X19" s="65">
        <v>1315.8</v>
      </c>
      <c r="Y19" s="65">
        <v>1332.4</v>
      </c>
      <c r="Z19" s="65">
        <v>1344.3</v>
      </c>
      <c r="AA19" s="65">
        <v>1353.9</v>
      </c>
      <c r="AB19" s="65">
        <v>1366.6</v>
      </c>
      <c r="AC19" s="65">
        <v>1391.2</v>
      </c>
      <c r="AD19" s="65">
        <v>1383.3</v>
      </c>
      <c r="AE19" s="65">
        <v>1432</v>
      </c>
      <c r="AF19" s="65">
        <v>1453.8</v>
      </c>
      <c r="AG19" s="65">
        <v>1470</v>
      </c>
      <c r="AH19" s="65">
        <v>1457.6</v>
      </c>
      <c r="AI19" s="65">
        <v>4.0000000000000001E-3</v>
      </c>
      <c r="AJ19" s="65"/>
      <c r="AK19" s="59"/>
    </row>
    <row r="20" spans="2:37" ht="15" customHeight="1" x14ac:dyDescent="0.45">
      <c r="B20" s="58" t="s">
        <v>25</v>
      </c>
      <c r="C20" s="65">
        <v>215</v>
      </c>
      <c r="D20" s="65">
        <v>235</v>
      </c>
      <c r="E20" s="65">
        <v>248.2</v>
      </c>
      <c r="F20" s="65">
        <v>246</v>
      </c>
      <c r="G20" s="65">
        <v>246.8</v>
      </c>
      <c r="H20" s="65">
        <v>238.9</v>
      </c>
      <c r="I20" s="65">
        <v>235.2</v>
      </c>
      <c r="J20" s="65">
        <v>247.5</v>
      </c>
      <c r="K20" s="65">
        <v>221.6</v>
      </c>
      <c r="L20" s="65">
        <v>238.9</v>
      </c>
      <c r="M20" s="65">
        <v>240.2</v>
      </c>
      <c r="N20" s="65">
        <v>205.5</v>
      </c>
      <c r="O20" s="65">
        <v>198.6</v>
      </c>
      <c r="P20" s="65">
        <v>205.6</v>
      </c>
      <c r="Q20" s="65">
        <v>187.6</v>
      </c>
      <c r="R20" s="65">
        <v>216.4</v>
      </c>
      <c r="S20" s="65">
        <v>218.6</v>
      </c>
      <c r="T20" s="65">
        <v>204.6</v>
      </c>
      <c r="U20" s="65">
        <v>240.2</v>
      </c>
      <c r="V20" s="65">
        <v>243.1</v>
      </c>
      <c r="W20" s="65">
        <v>244</v>
      </c>
      <c r="X20" s="65">
        <v>237.3</v>
      </c>
      <c r="Y20" s="65">
        <v>245.2</v>
      </c>
      <c r="Z20" s="65">
        <v>246.8</v>
      </c>
      <c r="AA20" s="65">
        <v>251.8</v>
      </c>
      <c r="AB20" s="65">
        <v>259.39999999999998</v>
      </c>
      <c r="AC20" s="65">
        <v>268.8</v>
      </c>
      <c r="AD20" s="65">
        <v>265.10000000000002</v>
      </c>
      <c r="AE20" s="65">
        <v>290</v>
      </c>
      <c r="AF20" s="65">
        <v>303.10000000000002</v>
      </c>
      <c r="AG20" s="65">
        <v>312.39999999999998</v>
      </c>
      <c r="AH20" s="65">
        <v>311.89999999999998</v>
      </c>
      <c r="AI20" s="65">
        <v>1.2E-2</v>
      </c>
      <c r="AJ20" s="65"/>
      <c r="AK20" s="59"/>
    </row>
    <row r="21" spans="2:37" ht="15" customHeight="1" x14ac:dyDescent="0.45">
      <c r="B21" s="58" t="s">
        <v>26</v>
      </c>
      <c r="C21" s="65">
        <v>0</v>
      </c>
      <c r="D21" s="65">
        <v>0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>
        <v>0</v>
      </c>
      <c r="L21" s="65">
        <v>0</v>
      </c>
      <c r="M21" s="65">
        <v>0</v>
      </c>
      <c r="N21" s="65">
        <v>0</v>
      </c>
      <c r="O21" s="65">
        <v>0</v>
      </c>
      <c r="P21" s="65">
        <v>0</v>
      </c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65">
        <v>0</v>
      </c>
      <c r="X21" s="65">
        <v>0</v>
      </c>
      <c r="Y21" s="65">
        <v>0</v>
      </c>
      <c r="Z21" s="65">
        <v>0</v>
      </c>
      <c r="AA21" s="65">
        <v>0</v>
      </c>
      <c r="AB21" s="65">
        <v>0</v>
      </c>
      <c r="AC21" s="65">
        <v>0</v>
      </c>
      <c r="AD21" s="65">
        <v>0</v>
      </c>
      <c r="AE21" s="65">
        <v>0</v>
      </c>
      <c r="AF21" s="65">
        <v>0</v>
      </c>
      <c r="AG21" s="65">
        <v>0</v>
      </c>
      <c r="AH21" s="65">
        <v>0</v>
      </c>
      <c r="AI21" s="65" t="s">
        <v>156</v>
      </c>
      <c r="AJ21" s="65"/>
      <c r="AK21" s="59"/>
    </row>
    <row r="22" spans="2:37" ht="15" customHeight="1" x14ac:dyDescent="0.45">
      <c r="B22" s="58" t="s">
        <v>27</v>
      </c>
      <c r="C22" s="65">
        <v>24</v>
      </c>
      <c r="D22" s="65">
        <v>24</v>
      </c>
      <c r="E22" s="65">
        <v>32.6</v>
      </c>
      <c r="F22" s="65">
        <v>32.6</v>
      </c>
      <c r="G22" s="65">
        <v>32.6</v>
      </c>
      <c r="H22" s="65">
        <v>32.6</v>
      </c>
      <c r="I22" s="65">
        <v>32.6</v>
      </c>
      <c r="J22" s="65">
        <v>32.6</v>
      </c>
      <c r="K22" s="65">
        <v>32.6</v>
      </c>
      <c r="L22" s="65">
        <v>32.6</v>
      </c>
      <c r="M22" s="65">
        <v>32.6</v>
      </c>
      <c r="N22" s="65">
        <v>32.6</v>
      </c>
      <c r="O22" s="65">
        <v>32.6</v>
      </c>
      <c r="P22" s="65">
        <v>32.6</v>
      </c>
      <c r="Q22" s="65">
        <v>32.6</v>
      </c>
      <c r="R22" s="65">
        <v>32.6</v>
      </c>
      <c r="S22" s="65">
        <v>32.6</v>
      </c>
      <c r="T22" s="65">
        <v>32.6</v>
      </c>
      <c r="U22" s="65">
        <v>32.6</v>
      </c>
      <c r="V22" s="65">
        <v>32.6</v>
      </c>
      <c r="W22" s="65">
        <v>32.6</v>
      </c>
      <c r="X22" s="65">
        <v>32.6</v>
      </c>
      <c r="Y22" s="65">
        <v>32.6</v>
      </c>
      <c r="Z22" s="65">
        <v>32.6</v>
      </c>
      <c r="AA22" s="65">
        <v>32.6</v>
      </c>
      <c r="AB22" s="65">
        <v>32.6</v>
      </c>
      <c r="AC22" s="65">
        <v>32.6</v>
      </c>
      <c r="AD22" s="65">
        <v>32.6</v>
      </c>
      <c r="AE22" s="65">
        <v>32.6</v>
      </c>
      <c r="AF22" s="65">
        <v>32.6</v>
      </c>
      <c r="AG22" s="65">
        <v>32.6</v>
      </c>
      <c r="AH22" s="65">
        <v>32.6</v>
      </c>
      <c r="AI22" s="65">
        <v>0.01</v>
      </c>
      <c r="AJ22" s="65"/>
      <c r="AK22" s="59"/>
    </row>
    <row r="23" spans="2:37" ht="15" customHeight="1" x14ac:dyDescent="0.45">
      <c r="B23" s="58" t="s">
        <v>115</v>
      </c>
      <c r="C23" s="65">
        <v>902.4</v>
      </c>
      <c r="D23" s="65">
        <v>889.3</v>
      </c>
      <c r="E23" s="65">
        <v>873.5</v>
      </c>
      <c r="F23" s="65">
        <v>868.4</v>
      </c>
      <c r="G23" s="65">
        <v>856.7</v>
      </c>
      <c r="H23" s="65">
        <v>850</v>
      </c>
      <c r="I23" s="65">
        <v>842.7</v>
      </c>
      <c r="J23" s="65">
        <v>842.6</v>
      </c>
      <c r="K23" s="65">
        <v>845.1</v>
      </c>
      <c r="L23" s="65">
        <v>851.8</v>
      </c>
      <c r="M23" s="65">
        <v>850.6</v>
      </c>
      <c r="N23" s="65">
        <v>854.1</v>
      </c>
      <c r="O23" s="65">
        <v>855.4</v>
      </c>
      <c r="P23" s="65">
        <v>857</v>
      </c>
      <c r="Q23" s="65">
        <v>858.5</v>
      </c>
      <c r="R23" s="65">
        <v>860.2</v>
      </c>
      <c r="S23" s="65">
        <v>861.5</v>
      </c>
      <c r="T23" s="65">
        <v>864.2</v>
      </c>
      <c r="U23" s="65">
        <v>867.2</v>
      </c>
      <c r="V23" s="65">
        <v>870.2</v>
      </c>
      <c r="W23" s="65">
        <v>873.9</v>
      </c>
      <c r="X23" s="65">
        <v>879.2</v>
      </c>
      <c r="Y23" s="65">
        <v>885.2</v>
      </c>
      <c r="Z23" s="65">
        <v>890.9</v>
      </c>
      <c r="AA23" s="65">
        <v>896.6</v>
      </c>
      <c r="AB23" s="65">
        <v>898.3</v>
      </c>
      <c r="AC23" s="65">
        <v>900.8</v>
      </c>
      <c r="AD23" s="65">
        <v>901.1</v>
      </c>
      <c r="AE23" s="65">
        <v>908.1</v>
      </c>
      <c r="AF23" s="65">
        <v>915.1</v>
      </c>
      <c r="AG23" s="65">
        <v>922</v>
      </c>
      <c r="AH23" s="65">
        <v>932.1</v>
      </c>
      <c r="AI23" s="65">
        <v>1E-3</v>
      </c>
      <c r="AJ23" s="65"/>
      <c r="AK23" s="59"/>
    </row>
    <row r="24" spans="2:37" x14ac:dyDescent="0.45">
      <c r="B24" s="58" t="s">
        <v>22</v>
      </c>
      <c r="C24" s="65">
        <v>201.1</v>
      </c>
      <c r="D24" s="65">
        <v>201.1</v>
      </c>
      <c r="E24" s="65">
        <v>197.9</v>
      </c>
      <c r="F24" s="65">
        <v>198.1</v>
      </c>
      <c r="G24" s="65">
        <v>196.2</v>
      </c>
      <c r="H24" s="65">
        <v>190.7</v>
      </c>
      <c r="I24" s="65">
        <v>190.5</v>
      </c>
      <c r="J24" s="65">
        <v>191.3</v>
      </c>
      <c r="K24" s="65">
        <v>184.8</v>
      </c>
      <c r="L24" s="65">
        <v>188.3</v>
      </c>
      <c r="M24" s="65">
        <v>188.2</v>
      </c>
      <c r="N24" s="65">
        <v>185.2</v>
      </c>
      <c r="O24" s="65">
        <v>184.3</v>
      </c>
      <c r="P24" s="65">
        <v>184.7</v>
      </c>
      <c r="Q24" s="65">
        <v>185.5</v>
      </c>
      <c r="R24" s="65">
        <v>188.5</v>
      </c>
      <c r="S24" s="65">
        <v>189.1</v>
      </c>
      <c r="T24" s="65">
        <v>189.8</v>
      </c>
      <c r="U24" s="65">
        <v>197.8</v>
      </c>
      <c r="V24" s="65">
        <v>200.3</v>
      </c>
      <c r="W24" s="65">
        <v>201.7</v>
      </c>
      <c r="X24" s="65">
        <v>203.6</v>
      </c>
      <c r="Y24" s="65">
        <v>205.5</v>
      </c>
      <c r="Z24" s="65">
        <v>206.9</v>
      </c>
      <c r="AA24" s="65">
        <v>208.1</v>
      </c>
      <c r="AB24" s="65">
        <v>210</v>
      </c>
      <c r="AC24" s="65">
        <v>212</v>
      </c>
      <c r="AD24" s="65">
        <v>212.7</v>
      </c>
      <c r="AE24" s="65">
        <v>216.4</v>
      </c>
      <c r="AF24" s="65">
        <v>220.5</v>
      </c>
      <c r="AG24" s="65">
        <v>222.9</v>
      </c>
      <c r="AH24" s="65">
        <v>227.8</v>
      </c>
      <c r="AI24" s="65">
        <v>4.0000000000000001E-3</v>
      </c>
      <c r="AJ24" s="65"/>
      <c r="AK24" s="59"/>
    </row>
    <row r="25" spans="2:37" ht="15" customHeight="1" x14ac:dyDescent="0.45">
      <c r="B25" s="57" t="s">
        <v>1</v>
      </c>
      <c r="C25" s="64">
        <v>4693</v>
      </c>
      <c r="D25" s="64">
        <v>4710.6000000000004</v>
      </c>
      <c r="E25" s="64">
        <v>4631.2</v>
      </c>
      <c r="F25" s="64">
        <v>4651.3999999999996</v>
      </c>
      <c r="G25" s="64">
        <v>4628.2</v>
      </c>
      <c r="H25" s="64">
        <v>4574.5</v>
      </c>
      <c r="I25" s="64">
        <v>4557.3</v>
      </c>
      <c r="J25" s="64">
        <v>4591.7</v>
      </c>
      <c r="K25" s="64">
        <v>4493.3999999999996</v>
      </c>
      <c r="L25" s="64">
        <v>4573.3</v>
      </c>
      <c r="M25" s="64">
        <v>4572.8</v>
      </c>
      <c r="N25" s="64">
        <v>4508.8</v>
      </c>
      <c r="O25" s="64">
        <v>4496.1000000000004</v>
      </c>
      <c r="P25" s="64">
        <v>4520.3999999999996</v>
      </c>
      <c r="Q25" s="64">
        <v>4457.2</v>
      </c>
      <c r="R25" s="64">
        <v>4554.5</v>
      </c>
      <c r="S25" s="64">
        <v>4573.7</v>
      </c>
      <c r="T25" s="64">
        <v>4534.2</v>
      </c>
      <c r="U25" s="64">
        <v>4635.3</v>
      </c>
      <c r="V25" s="64">
        <v>4657.5</v>
      </c>
      <c r="W25" s="64">
        <v>4675</v>
      </c>
      <c r="X25" s="64">
        <v>4655.1000000000004</v>
      </c>
      <c r="Y25" s="64">
        <v>4695</v>
      </c>
      <c r="Z25" s="64">
        <v>4723.7</v>
      </c>
      <c r="AA25" s="64">
        <v>4745.8999999999996</v>
      </c>
      <c r="AB25" s="64">
        <v>4774.3</v>
      </c>
      <c r="AC25" s="64">
        <v>4832.2</v>
      </c>
      <c r="AD25" s="64">
        <v>4816.8</v>
      </c>
      <c r="AE25" s="64">
        <v>4905.6000000000004</v>
      </c>
      <c r="AF25" s="64">
        <v>4964.7</v>
      </c>
      <c r="AG25" s="64">
        <v>5000.3</v>
      </c>
      <c r="AH25" s="64">
        <v>5039.3</v>
      </c>
      <c r="AI25" s="64">
        <v>2E-3</v>
      </c>
      <c r="AJ25" s="64"/>
      <c r="AK25" s="62"/>
    </row>
    <row r="26" spans="2:37" ht="15" customHeight="1" x14ac:dyDescent="0.45"/>
    <row r="27" spans="2:37" ht="15" customHeight="1" x14ac:dyDescent="0.45">
      <c r="B27" s="57" t="s">
        <v>279</v>
      </c>
    </row>
    <row r="28" spans="2:37" ht="15" customHeight="1" x14ac:dyDescent="0.45">
      <c r="B28" s="57" t="s">
        <v>280</v>
      </c>
      <c r="C28" s="61">
        <v>259</v>
      </c>
      <c r="D28" s="61">
        <v>259</v>
      </c>
      <c r="E28" s="61">
        <v>254</v>
      </c>
      <c r="F28" s="61">
        <v>255</v>
      </c>
      <c r="G28" s="61">
        <v>253</v>
      </c>
      <c r="H28" s="61">
        <v>249</v>
      </c>
      <c r="I28" s="61">
        <v>248</v>
      </c>
      <c r="J28" s="61">
        <v>250</v>
      </c>
      <c r="K28" s="61">
        <v>244</v>
      </c>
      <c r="L28" s="61">
        <v>248</v>
      </c>
      <c r="M28" s="61">
        <v>248</v>
      </c>
      <c r="N28" s="61">
        <v>245</v>
      </c>
      <c r="O28" s="61">
        <v>244</v>
      </c>
      <c r="P28" s="61">
        <v>245</v>
      </c>
      <c r="Q28" s="61">
        <v>241</v>
      </c>
      <c r="R28" s="61">
        <v>247</v>
      </c>
      <c r="S28" s="61">
        <v>248</v>
      </c>
      <c r="T28" s="61">
        <v>245</v>
      </c>
      <c r="U28" s="61">
        <v>251</v>
      </c>
      <c r="V28" s="61">
        <v>252</v>
      </c>
      <c r="W28" s="61">
        <v>253</v>
      </c>
      <c r="X28" s="61">
        <v>251</v>
      </c>
      <c r="Y28" s="61">
        <v>253</v>
      </c>
      <c r="Z28" s="61">
        <v>254</v>
      </c>
      <c r="AA28" s="61">
        <v>255</v>
      </c>
      <c r="AB28" s="61">
        <v>256</v>
      </c>
      <c r="AC28" s="61">
        <v>259</v>
      </c>
      <c r="AD28" s="61">
        <v>259</v>
      </c>
      <c r="AE28" s="61">
        <v>263</v>
      </c>
      <c r="AF28" s="61">
        <v>266</v>
      </c>
      <c r="AG28" s="61">
        <v>267</v>
      </c>
      <c r="AH28" s="61">
        <v>270</v>
      </c>
      <c r="AI28" s="61">
        <v>1E-3</v>
      </c>
      <c r="AJ28" s="61"/>
      <c r="AK28" s="62"/>
    </row>
    <row r="29" spans="2:37" ht="15" customHeight="1" x14ac:dyDescent="0.45"/>
    <row r="30" spans="2:37" ht="15" customHeight="1" x14ac:dyDescent="0.45">
      <c r="B30" s="57" t="s">
        <v>281</v>
      </c>
    </row>
    <row r="31" spans="2:37" ht="15" customHeight="1" x14ac:dyDescent="0.45">
      <c r="B31" s="57" t="s">
        <v>282</v>
      </c>
    </row>
    <row r="32" spans="2:37" ht="15" customHeight="1" x14ac:dyDescent="0.45">
      <c r="B32" s="58" t="s">
        <v>30</v>
      </c>
      <c r="C32" s="65">
        <v>1.6</v>
      </c>
      <c r="D32" s="65">
        <v>1.6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0</v>
      </c>
      <c r="P32" s="65">
        <v>0</v>
      </c>
      <c r="Q32" s="65">
        <v>0</v>
      </c>
      <c r="R32" s="65">
        <v>0</v>
      </c>
      <c r="S32" s="65">
        <v>0</v>
      </c>
      <c r="T32" s="65">
        <v>0</v>
      </c>
      <c r="U32" s="65">
        <v>0</v>
      </c>
      <c r="V32" s="65">
        <v>0</v>
      </c>
      <c r="W32" s="65">
        <v>0</v>
      </c>
      <c r="X32" s="65">
        <v>0</v>
      </c>
      <c r="Y32" s="65">
        <v>0</v>
      </c>
      <c r="Z32" s="65">
        <v>0</v>
      </c>
      <c r="AA32" s="65">
        <v>0</v>
      </c>
      <c r="AB32" s="65">
        <v>0</v>
      </c>
      <c r="AC32" s="65">
        <v>0</v>
      </c>
      <c r="AD32" s="65">
        <v>0</v>
      </c>
      <c r="AE32" s="65">
        <v>0</v>
      </c>
      <c r="AF32" s="65">
        <v>0</v>
      </c>
      <c r="AG32" s="65">
        <v>0</v>
      </c>
      <c r="AH32" s="65">
        <v>0</v>
      </c>
      <c r="AI32" s="65" t="s">
        <v>156</v>
      </c>
      <c r="AJ32" s="65"/>
      <c r="AK32" s="59"/>
    </row>
    <row r="33" spans="2:37" ht="15" customHeight="1" x14ac:dyDescent="0.45">
      <c r="B33" s="58" t="s">
        <v>31</v>
      </c>
      <c r="C33" s="65">
        <v>2.6</v>
      </c>
      <c r="D33" s="65">
        <v>2.6</v>
      </c>
      <c r="E33" s="65">
        <v>0</v>
      </c>
      <c r="F33" s="65">
        <v>0</v>
      </c>
      <c r="G33" s="65">
        <v>0</v>
      </c>
      <c r="H33" s="65">
        <v>0</v>
      </c>
      <c r="I33" s="65">
        <v>0</v>
      </c>
      <c r="J33" s="65">
        <v>0</v>
      </c>
      <c r="K33" s="65">
        <v>0</v>
      </c>
      <c r="L33" s="65">
        <v>0</v>
      </c>
      <c r="M33" s="65">
        <v>0</v>
      </c>
      <c r="N33" s="65">
        <v>0</v>
      </c>
      <c r="O33" s="65">
        <v>0</v>
      </c>
      <c r="P33" s="65">
        <v>0</v>
      </c>
      <c r="Q33" s="65">
        <v>0</v>
      </c>
      <c r="R33" s="65">
        <v>0</v>
      </c>
      <c r="S33" s="65">
        <v>0</v>
      </c>
      <c r="T33" s="65">
        <v>0</v>
      </c>
      <c r="U33" s="65">
        <v>0</v>
      </c>
      <c r="V33" s="65">
        <v>0</v>
      </c>
      <c r="W33" s="65">
        <v>0</v>
      </c>
      <c r="X33" s="65">
        <v>0</v>
      </c>
      <c r="Y33" s="65">
        <v>0</v>
      </c>
      <c r="Z33" s="65">
        <v>0</v>
      </c>
      <c r="AA33" s="65">
        <v>0</v>
      </c>
      <c r="AB33" s="65">
        <v>0</v>
      </c>
      <c r="AC33" s="65">
        <v>0</v>
      </c>
      <c r="AD33" s="65">
        <v>0</v>
      </c>
      <c r="AE33" s="65">
        <v>0</v>
      </c>
      <c r="AF33" s="65">
        <v>0</v>
      </c>
      <c r="AG33" s="65">
        <v>0</v>
      </c>
      <c r="AH33" s="65">
        <v>0</v>
      </c>
      <c r="AI33" s="65" t="s">
        <v>156</v>
      </c>
      <c r="AJ33" s="65"/>
      <c r="AK33" s="59"/>
    </row>
    <row r="34" spans="2:37" ht="15" customHeight="1" x14ac:dyDescent="0.45">
      <c r="B34" s="58" t="s">
        <v>283</v>
      </c>
      <c r="C34" s="65">
        <v>8.5</v>
      </c>
      <c r="D34" s="65">
        <v>8.5</v>
      </c>
      <c r="E34" s="65">
        <v>0</v>
      </c>
      <c r="F34" s="65">
        <v>0</v>
      </c>
      <c r="G34" s="65">
        <v>0</v>
      </c>
      <c r="H34" s="65">
        <v>0</v>
      </c>
      <c r="I34" s="65">
        <v>0</v>
      </c>
      <c r="J34" s="65">
        <v>0</v>
      </c>
      <c r="K34" s="65">
        <v>0</v>
      </c>
      <c r="L34" s="65">
        <v>0</v>
      </c>
      <c r="M34" s="65">
        <v>0</v>
      </c>
      <c r="N34" s="65">
        <v>0</v>
      </c>
      <c r="O34" s="65">
        <v>0</v>
      </c>
      <c r="P34" s="65">
        <v>0</v>
      </c>
      <c r="Q34" s="65">
        <v>0</v>
      </c>
      <c r="R34" s="65">
        <v>0</v>
      </c>
      <c r="S34" s="65">
        <v>0</v>
      </c>
      <c r="T34" s="65">
        <v>0</v>
      </c>
      <c r="U34" s="65">
        <v>0</v>
      </c>
      <c r="V34" s="65">
        <v>0</v>
      </c>
      <c r="W34" s="65">
        <v>0</v>
      </c>
      <c r="X34" s="65">
        <v>0</v>
      </c>
      <c r="Y34" s="65">
        <v>0</v>
      </c>
      <c r="Z34" s="65">
        <v>0</v>
      </c>
      <c r="AA34" s="65">
        <v>0</v>
      </c>
      <c r="AB34" s="65">
        <v>0</v>
      </c>
      <c r="AC34" s="65">
        <v>0</v>
      </c>
      <c r="AD34" s="65">
        <v>0</v>
      </c>
      <c r="AE34" s="65">
        <v>0</v>
      </c>
      <c r="AF34" s="65">
        <v>0</v>
      </c>
      <c r="AG34" s="65">
        <v>0</v>
      </c>
      <c r="AH34" s="65">
        <v>0</v>
      </c>
      <c r="AI34" s="65" t="s">
        <v>156</v>
      </c>
      <c r="AJ34" s="65"/>
      <c r="AK34" s="59"/>
    </row>
    <row r="35" spans="2:37" ht="15" customHeight="1" x14ac:dyDescent="0.45">
      <c r="B35" s="58" t="s">
        <v>32</v>
      </c>
      <c r="C35" s="65">
        <v>519.4</v>
      </c>
      <c r="D35" s="65">
        <v>530.1</v>
      </c>
      <c r="E35" s="65">
        <v>518.79999999999995</v>
      </c>
      <c r="F35" s="65">
        <v>517.70000000000005</v>
      </c>
      <c r="G35" s="65">
        <v>515.20000000000005</v>
      </c>
      <c r="H35" s="65">
        <v>505</v>
      </c>
      <c r="I35" s="65">
        <v>508.5</v>
      </c>
      <c r="J35" s="65">
        <v>502.7</v>
      </c>
      <c r="K35" s="65">
        <v>504.1</v>
      </c>
      <c r="L35" s="65">
        <v>502.5</v>
      </c>
      <c r="M35" s="65">
        <v>502.7</v>
      </c>
      <c r="N35" s="65">
        <v>510</v>
      </c>
      <c r="O35" s="65">
        <v>509.1</v>
      </c>
      <c r="P35" s="65">
        <v>509.1</v>
      </c>
      <c r="Q35" s="65">
        <v>512.29999999999995</v>
      </c>
      <c r="R35" s="65">
        <v>509.7</v>
      </c>
      <c r="S35" s="65">
        <v>509.8</v>
      </c>
      <c r="T35" s="65">
        <v>514.9</v>
      </c>
      <c r="U35" s="65">
        <v>512.5</v>
      </c>
      <c r="V35" s="65">
        <v>514.29999999999995</v>
      </c>
      <c r="W35" s="65">
        <v>516.4</v>
      </c>
      <c r="X35" s="65">
        <v>522.6</v>
      </c>
      <c r="Y35" s="65">
        <v>522.70000000000005</v>
      </c>
      <c r="Z35" s="65">
        <v>529.20000000000005</v>
      </c>
      <c r="AA35" s="65">
        <v>529</v>
      </c>
      <c r="AB35" s="65">
        <v>531.1</v>
      </c>
      <c r="AC35" s="65">
        <v>534.79999999999995</v>
      </c>
      <c r="AD35" s="65">
        <v>537.70000000000005</v>
      </c>
      <c r="AE35" s="65">
        <v>538.5</v>
      </c>
      <c r="AF35" s="65">
        <v>541.4</v>
      </c>
      <c r="AG35" s="65">
        <v>540.79999999999995</v>
      </c>
      <c r="AH35" s="65">
        <v>551.4</v>
      </c>
      <c r="AI35" s="65">
        <v>2E-3</v>
      </c>
      <c r="AJ35" s="65"/>
      <c r="AK35" s="59"/>
    </row>
    <row r="36" spans="2:37" ht="15" customHeight="1" x14ac:dyDescent="0.45">
      <c r="B36" s="58" t="s">
        <v>284</v>
      </c>
      <c r="C36" s="65">
        <v>1413.6</v>
      </c>
      <c r="D36" s="65">
        <v>1413.6</v>
      </c>
      <c r="E36" s="65">
        <v>1401.7</v>
      </c>
      <c r="F36" s="65">
        <v>1415.6</v>
      </c>
      <c r="G36" s="65">
        <v>1411.6</v>
      </c>
      <c r="H36" s="65">
        <v>1369.5</v>
      </c>
      <c r="I36" s="65">
        <v>1380.9</v>
      </c>
      <c r="J36" s="65">
        <v>1394.7</v>
      </c>
      <c r="K36" s="65">
        <v>1331.8</v>
      </c>
      <c r="L36" s="65">
        <v>1392.3</v>
      </c>
      <c r="M36" s="65">
        <v>1396.3</v>
      </c>
      <c r="N36" s="65">
        <v>1402.1</v>
      </c>
      <c r="O36" s="65">
        <v>1403.8</v>
      </c>
      <c r="P36" s="65">
        <v>1403.4</v>
      </c>
      <c r="Q36" s="65">
        <v>1356.3</v>
      </c>
      <c r="R36" s="65">
        <v>1400.2</v>
      </c>
      <c r="S36" s="65">
        <v>1406.1</v>
      </c>
      <c r="T36" s="65">
        <v>1382.1</v>
      </c>
      <c r="U36" s="65">
        <v>1390.4</v>
      </c>
      <c r="V36" s="65">
        <v>1396.9</v>
      </c>
      <c r="W36" s="65">
        <v>1401.9</v>
      </c>
      <c r="X36" s="65">
        <v>1352</v>
      </c>
      <c r="Y36" s="65">
        <v>1359.2</v>
      </c>
      <c r="Z36" s="65">
        <v>1359.9</v>
      </c>
      <c r="AA36" s="65">
        <v>1360.5</v>
      </c>
      <c r="AB36" s="65">
        <v>1362.9</v>
      </c>
      <c r="AC36" s="65">
        <v>1376.2</v>
      </c>
      <c r="AD36" s="65">
        <v>1369.7</v>
      </c>
      <c r="AE36" s="65">
        <v>1371.2</v>
      </c>
      <c r="AF36" s="65">
        <v>1381.5</v>
      </c>
      <c r="AG36" s="65">
        <v>1382.7</v>
      </c>
      <c r="AH36" s="65">
        <v>1409.1</v>
      </c>
      <c r="AI36" s="65">
        <v>0</v>
      </c>
      <c r="AJ36" s="65"/>
      <c r="AK36" s="59"/>
    </row>
    <row r="37" spans="2:37" ht="15" customHeight="1" x14ac:dyDescent="0.45">
      <c r="B37" s="58" t="s">
        <v>33</v>
      </c>
      <c r="C37" s="65">
        <v>5.4</v>
      </c>
      <c r="D37" s="65">
        <v>5.4</v>
      </c>
      <c r="E37" s="65">
        <v>0</v>
      </c>
      <c r="F37" s="65">
        <v>0.2</v>
      </c>
      <c r="G37" s="65">
        <v>1</v>
      </c>
      <c r="H37" s="65">
        <v>0</v>
      </c>
      <c r="I37" s="65">
        <v>1.1000000000000001</v>
      </c>
      <c r="J37" s="65">
        <v>0.1</v>
      </c>
      <c r="K37" s="65">
        <v>0</v>
      </c>
      <c r="L37" s="65">
        <v>0</v>
      </c>
      <c r="M37" s="65">
        <v>0.1</v>
      </c>
      <c r="N37" s="65">
        <v>0.2</v>
      </c>
      <c r="O37" s="65">
        <v>0.2</v>
      </c>
      <c r="P37" s="65">
        <v>0.3</v>
      </c>
      <c r="Q37" s="65">
        <v>0</v>
      </c>
      <c r="R37" s="65">
        <v>0.1</v>
      </c>
      <c r="S37" s="65">
        <v>0.1</v>
      </c>
      <c r="T37" s="65">
        <v>0.1</v>
      </c>
      <c r="U37" s="65">
        <v>0.1</v>
      </c>
      <c r="V37" s="65">
        <v>0.1</v>
      </c>
      <c r="W37" s="65">
        <v>0.2</v>
      </c>
      <c r="X37" s="65">
        <v>0</v>
      </c>
      <c r="Y37" s="65">
        <v>0</v>
      </c>
      <c r="Z37" s="65">
        <v>0</v>
      </c>
      <c r="AA37" s="65">
        <v>0</v>
      </c>
      <c r="AB37" s="65">
        <v>0</v>
      </c>
      <c r="AC37" s="65">
        <v>0</v>
      </c>
      <c r="AD37" s="65">
        <v>0</v>
      </c>
      <c r="AE37" s="65">
        <v>0</v>
      </c>
      <c r="AF37" s="65">
        <v>0.1</v>
      </c>
      <c r="AG37" s="65">
        <v>0.2</v>
      </c>
      <c r="AH37" s="65">
        <v>0.1</v>
      </c>
      <c r="AI37" s="65">
        <v>-0.11899999999999999</v>
      </c>
      <c r="AJ37" s="65"/>
      <c r="AK37" s="59"/>
    </row>
    <row r="38" spans="2:37" ht="15" customHeight="1" x14ac:dyDescent="0.45">
      <c r="B38" s="58" t="s">
        <v>83</v>
      </c>
      <c r="C38" s="65">
        <v>1951</v>
      </c>
      <c r="D38" s="65">
        <v>1961.6</v>
      </c>
      <c r="E38" s="65">
        <v>1920.5</v>
      </c>
      <c r="F38" s="65">
        <v>1933.4</v>
      </c>
      <c r="G38" s="65">
        <v>1927.8</v>
      </c>
      <c r="H38" s="65">
        <v>1874.5</v>
      </c>
      <c r="I38" s="65">
        <v>1890.5</v>
      </c>
      <c r="J38" s="65">
        <v>1897.5</v>
      </c>
      <c r="K38" s="65">
        <v>1835.9</v>
      </c>
      <c r="L38" s="65">
        <v>1894.8</v>
      </c>
      <c r="M38" s="65">
        <v>1899</v>
      </c>
      <c r="N38" s="65">
        <v>1912.3</v>
      </c>
      <c r="O38" s="65">
        <v>1913.1</v>
      </c>
      <c r="P38" s="65">
        <v>1912.8</v>
      </c>
      <c r="Q38" s="65">
        <v>1868.6</v>
      </c>
      <c r="R38" s="65">
        <v>1910.1</v>
      </c>
      <c r="S38" s="65">
        <v>1916</v>
      </c>
      <c r="T38" s="65">
        <v>1897.1</v>
      </c>
      <c r="U38" s="65">
        <v>1903</v>
      </c>
      <c r="V38" s="65">
        <v>1911.4</v>
      </c>
      <c r="W38" s="65">
        <v>1918.5</v>
      </c>
      <c r="X38" s="65">
        <v>1874.6</v>
      </c>
      <c r="Y38" s="65">
        <v>1881.9</v>
      </c>
      <c r="Z38" s="65">
        <v>1889.1</v>
      </c>
      <c r="AA38" s="65">
        <v>1889.6</v>
      </c>
      <c r="AB38" s="65">
        <v>1894</v>
      </c>
      <c r="AC38" s="65">
        <v>1911</v>
      </c>
      <c r="AD38" s="65">
        <v>1907.4</v>
      </c>
      <c r="AE38" s="65">
        <v>1909.7</v>
      </c>
      <c r="AF38" s="65">
        <v>1923</v>
      </c>
      <c r="AG38" s="65">
        <v>1923.7</v>
      </c>
      <c r="AH38" s="65">
        <v>1960.6</v>
      </c>
      <c r="AI38" s="65">
        <v>0</v>
      </c>
      <c r="AJ38" s="65"/>
      <c r="AK38" s="59"/>
    </row>
    <row r="39" spans="2:37" ht="15" customHeight="1" x14ac:dyDescent="0.45">
      <c r="B39" s="58" t="s">
        <v>34</v>
      </c>
      <c r="C39" s="65">
        <v>730.2</v>
      </c>
      <c r="D39" s="65">
        <v>730.2</v>
      </c>
      <c r="E39" s="65">
        <v>601.29999999999995</v>
      </c>
      <c r="F39" s="65">
        <v>615.6</v>
      </c>
      <c r="G39" s="65">
        <v>615.6</v>
      </c>
      <c r="H39" s="65">
        <v>636.9</v>
      </c>
      <c r="I39" s="65">
        <v>618.29999999999995</v>
      </c>
      <c r="J39" s="65">
        <v>633.4</v>
      </c>
      <c r="K39" s="65">
        <v>625.9</v>
      </c>
      <c r="L39" s="65">
        <v>616.4</v>
      </c>
      <c r="M39" s="65">
        <v>612.29999999999995</v>
      </c>
      <c r="N39" s="65">
        <v>570.4</v>
      </c>
      <c r="O39" s="65">
        <v>562.20000000000005</v>
      </c>
      <c r="P39" s="65">
        <v>574.79999999999995</v>
      </c>
      <c r="Q39" s="65">
        <v>579.79999999999995</v>
      </c>
      <c r="R39" s="65">
        <v>596.20000000000005</v>
      </c>
      <c r="S39" s="65">
        <v>603.1</v>
      </c>
      <c r="T39" s="65">
        <v>594.4</v>
      </c>
      <c r="U39" s="65">
        <v>646.70000000000005</v>
      </c>
      <c r="V39" s="65">
        <v>650.5</v>
      </c>
      <c r="W39" s="65">
        <v>652.4</v>
      </c>
      <c r="X39" s="65">
        <v>679</v>
      </c>
      <c r="Y39" s="65">
        <v>692.6</v>
      </c>
      <c r="Z39" s="65">
        <v>700</v>
      </c>
      <c r="AA39" s="65">
        <v>706.1</v>
      </c>
      <c r="AB39" s="65">
        <v>717.6</v>
      </c>
      <c r="AC39" s="65">
        <v>735.7</v>
      </c>
      <c r="AD39" s="65">
        <v>727.8</v>
      </c>
      <c r="AE39" s="65">
        <v>769.5</v>
      </c>
      <c r="AF39" s="65">
        <v>787.4</v>
      </c>
      <c r="AG39" s="65">
        <v>799.6</v>
      </c>
      <c r="AH39" s="65">
        <v>782.4</v>
      </c>
      <c r="AI39" s="65">
        <v>2E-3</v>
      </c>
      <c r="AJ39" s="65"/>
      <c r="AK39" s="59"/>
    </row>
    <row r="40" spans="2:37" ht="15" customHeight="1" x14ac:dyDescent="0.45">
      <c r="B40" s="58" t="s">
        <v>35</v>
      </c>
      <c r="C40" s="65">
        <v>0</v>
      </c>
      <c r="D40" s="65">
        <v>0</v>
      </c>
      <c r="E40" s="65">
        <v>0</v>
      </c>
      <c r="F40" s="65">
        <v>0</v>
      </c>
      <c r="G40" s="65">
        <v>0</v>
      </c>
      <c r="H40" s="65">
        <v>0</v>
      </c>
      <c r="I40" s="65">
        <v>0</v>
      </c>
      <c r="J40" s="65">
        <v>0</v>
      </c>
      <c r="K40" s="65">
        <v>0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  <c r="Q40" s="65">
        <v>0</v>
      </c>
      <c r="R40" s="65">
        <v>0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5">
        <v>0</v>
      </c>
      <c r="Y40" s="65">
        <v>0</v>
      </c>
      <c r="Z40" s="65">
        <v>0</v>
      </c>
      <c r="AA40" s="65">
        <v>0</v>
      </c>
      <c r="AB40" s="65">
        <v>0</v>
      </c>
      <c r="AC40" s="65">
        <v>0</v>
      </c>
      <c r="AD40" s="65">
        <v>0</v>
      </c>
      <c r="AE40" s="65">
        <v>0</v>
      </c>
      <c r="AF40" s="65">
        <v>0</v>
      </c>
      <c r="AG40" s="65">
        <v>0</v>
      </c>
      <c r="AH40" s="65">
        <v>0</v>
      </c>
      <c r="AI40" s="65" t="s">
        <v>156</v>
      </c>
      <c r="AJ40" s="65"/>
      <c r="AK40" s="59"/>
    </row>
    <row r="41" spans="2:37" ht="15" customHeight="1" x14ac:dyDescent="0.45">
      <c r="B41" s="58" t="s">
        <v>37</v>
      </c>
      <c r="C41" s="65">
        <v>164.1</v>
      </c>
      <c r="D41" s="65">
        <v>164.1</v>
      </c>
      <c r="E41" s="65">
        <v>157.30000000000001</v>
      </c>
      <c r="F41" s="65">
        <v>157.80000000000001</v>
      </c>
      <c r="G41" s="65">
        <v>156.4</v>
      </c>
      <c r="H41" s="65">
        <v>151.19999999999999</v>
      </c>
      <c r="I41" s="65">
        <v>151.4</v>
      </c>
      <c r="J41" s="65">
        <v>152.19999999999999</v>
      </c>
      <c r="K41" s="65">
        <v>145.69999999999999</v>
      </c>
      <c r="L41" s="65">
        <v>148.80000000000001</v>
      </c>
      <c r="M41" s="65">
        <v>148.80000000000001</v>
      </c>
      <c r="N41" s="65">
        <v>145.6</v>
      </c>
      <c r="O41" s="65">
        <v>144.6</v>
      </c>
      <c r="P41" s="65">
        <v>145</v>
      </c>
      <c r="Q41" s="65">
        <v>145.69999999999999</v>
      </c>
      <c r="R41" s="65">
        <v>148.69999999999999</v>
      </c>
      <c r="S41" s="65">
        <v>149.19999999999999</v>
      </c>
      <c r="T41" s="65">
        <v>149.80000000000001</v>
      </c>
      <c r="U41" s="65">
        <v>157.69999999999999</v>
      </c>
      <c r="V41" s="65">
        <v>160.1</v>
      </c>
      <c r="W41" s="65">
        <v>161.30000000000001</v>
      </c>
      <c r="X41" s="65">
        <v>162.9</v>
      </c>
      <c r="Y41" s="65">
        <v>164.6</v>
      </c>
      <c r="Z41" s="65">
        <v>165.7</v>
      </c>
      <c r="AA41" s="65">
        <v>166.6</v>
      </c>
      <c r="AB41" s="65">
        <v>168.4</v>
      </c>
      <c r="AC41" s="65">
        <v>170.2</v>
      </c>
      <c r="AD41" s="65">
        <v>170.5</v>
      </c>
      <c r="AE41" s="65">
        <v>173.8</v>
      </c>
      <c r="AF41" s="65">
        <v>177.5</v>
      </c>
      <c r="AG41" s="65">
        <v>179.5</v>
      </c>
      <c r="AH41" s="65">
        <v>183.9</v>
      </c>
      <c r="AI41" s="65">
        <v>4.0000000000000001E-3</v>
      </c>
      <c r="AJ41" s="65"/>
      <c r="AK41" s="59"/>
    </row>
    <row r="42" spans="2:37" ht="15" customHeight="1" x14ac:dyDescent="0.45">
      <c r="B42" s="57" t="s">
        <v>285</v>
      </c>
      <c r="C42" s="64">
        <v>2845.2</v>
      </c>
      <c r="D42" s="64">
        <v>2855.9</v>
      </c>
      <c r="E42" s="64">
        <v>2679.2</v>
      </c>
      <c r="F42" s="64">
        <v>2706.7</v>
      </c>
      <c r="G42" s="64">
        <v>2699.8</v>
      </c>
      <c r="H42" s="64">
        <v>2662.5</v>
      </c>
      <c r="I42" s="64">
        <v>2660.2</v>
      </c>
      <c r="J42" s="64">
        <v>2683</v>
      </c>
      <c r="K42" s="64">
        <v>2607.4</v>
      </c>
      <c r="L42" s="64">
        <v>2660</v>
      </c>
      <c r="M42" s="64">
        <v>2660.2</v>
      </c>
      <c r="N42" s="64">
        <v>2628.3</v>
      </c>
      <c r="O42" s="64">
        <v>2619.9</v>
      </c>
      <c r="P42" s="64">
        <v>2632.6</v>
      </c>
      <c r="Q42" s="64">
        <v>2594.1999999999998</v>
      </c>
      <c r="R42" s="64">
        <v>2655</v>
      </c>
      <c r="S42" s="64">
        <v>2668.3</v>
      </c>
      <c r="T42" s="64">
        <v>2641.3</v>
      </c>
      <c r="U42" s="64">
        <v>2707.4</v>
      </c>
      <c r="V42" s="64">
        <v>2722</v>
      </c>
      <c r="W42" s="64">
        <v>2732.2</v>
      </c>
      <c r="X42" s="64">
        <v>2716.5</v>
      </c>
      <c r="Y42" s="64">
        <v>2739.1</v>
      </c>
      <c r="Z42" s="64">
        <v>2754.8</v>
      </c>
      <c r="AA42" s="64">
        <v>2762.3</v>
      </c>
      <c r="AB42" s="64">
        <v>2779.9</v>
      </c>
      <c r="AC42" s="64">
        <v>2816.9</v>
      </c>
      <c r="AD42" s="64">
        <v>2805.7</v>
      </c>
      <c r="AE42" s="64">
        <v>2853</v>
      </c>
      <c r="AF42" s="64">
        <v>2887.9</v>
      </c>
      <c r="AG42" s="64">
        <v>2902.8</v>
      </c>
      <c r="AH42" s="64">
        <v>2926.9</v>
      </c>
      <c r="AI42" s="64">
        <v>1E-3</v>
      </c>
      <c r="AJ42" s="64"/>
      <c r="AK42" s="62"/>
    </row>
    <row r="43" spans="2:37" ht="15" customHeight="1" x14ac:dyDescent="0.45"/>
    <row r="44" spans="2:37" ht="15" customHeight="1" x14ac:dyDescent="0.45">
      <c r="B44" s="57" t="s">
        <v>286</v>
      </c>
    </row>
    <row r="45" spans="2:37" ht="15" customHeight="1" x14ac:dyDescent="0.45">
      <c r="B45" s="57" t="s">
        <v>287</v>
      </c>
      <c r="C45" s="61">
        <v>203</v>
      </c>
      <c r="D45" s="61">
        <v>203</v>
      </c>
      <c r="E45" s="61">
        <v>191</v>
      </c>
      <c r="F45" s="61">
        <v>192</v>
      </c>
      <c r="G45" s="61">
        <v>191</v>
      </c>
      <c r="H45" s="61">
        <v>187</v>
      </c>
      <c r="I45" s="61">
        <v>187</v>
      </c>
      <c r="J45" s="61">
        <v>188</v>
      </c>
      <c r="K45" s="61">
        <v>183</v>
      </c>
      <c r="L45" s="61">
        <v>187</v>
      </c>
      <c r="M45" s="61">
        <v>187</v>
      </c>
      <c r="N45" s="61">
        <v>185</v>
      </c>
      <c r="O45" s="61">
        <v>185</v>
      </c>
      <c r="P45" s="61">
        <v>185</v>
      </c>
      <c r="Q45" s="61">
        <v>183</v>
      </c>
      <c r="R45" s="61">
        <v>187</v>
      </c>
      <c r="S45" s="61">
        <v>187</v>
      </c>
      <c r="T45" s="61">
        <v>186</v>
      </c>
      <c r="U45" s="61">
        <v>189</v>
      </c>
      <c r="V45" s="61">
        <v>190</v>
      </c>
      <c r="W45" s="61">
        <v>191</v>
      </c>
      <c r="X45" s="61">
        <v>190</v>
      </c>
      <c r="Y45" s="61">
        <v>191</v>
      </c>
      <c r="Z45" s="61">
        <v>192</v>
      </c>
      <c r="AA45" s="61">
        <v>192</v>
      </c>
      <c r="AB45" s="61">
        <v>193</v>
      </c>
      <c r="AC45" s="61">
        <v>195</v>
      </c>
      <c r="AD45" s="61">
        <v>195</v>
      </c>
      <c r="AE45" s="61">
        <v>197</v>
      </c>
      <c r="AF45" s="61">
        <v>200</v>
      </c>
      <c r="AG45" s="61">
        <v>200</v>
      </c>
      <c r="AH45" s="61">
        <v>202</v>
      </c>
      <c r="AI45" s="61">
        <v>0</v>
      </c>
      <c r="AJ45" s="61"/>
      <c r="AK45" s="62"/>
    </row>
    <row r="46" spans="2:37" ht="15" customHeight="1" x14ac:dyDescent="0.45"/>
    <row r="47" spans="2:37" ht="15" customHeight="1" x14ac:dyDescent="0.45"/>
    <row r="48" spans="2:37" ht="15" customHeight="1" x14ac:dyDescent="0.45">
      <c r="B48" s="57" t="s">
        <v>288</v>
      </c>
    </row>
    <row r="49" spans="2:37" x14ac:dyDescent="0.45">
      <c r="B49" s="57" t="s">
        <v>289</v>
      </c>
    </row>
    <row r="50" spans="2:37" ht="15" customHeight="1" x14ac:dyDescent="0.45">
      <c r="B50" s="58" t="s">
        <v>30</v>
      </c>
      <c r="C50" s="65">
        <v>0.3</v>
      </c>
      <c r="D50" s="65">
        <v>0.2</v>
      </c>
      <c r="E50" s="65">
        <v>0</v>
      </c>
      <c r="F50" s="65">
        <v>0</v>
      </c>
      <c r="G50" s="65">
        <v>0</v>
      </c>
      <c r="H50" s="65">
        <v>0</v>
      </c>
      <c r="I50" s="65">
        <v>0</v>
      </c>
      <c r="J50" s="65">
        <v>0</v>
      </c>
      <c r="K50" s="65">
        <v>0</v>
      </c>
      <c r="L50" s="65">
        <v>0</v>
      </c>
      <c r="M50" s="65">
        <v>0</v>
      </c>
      <c r="N50" s="65">
        <v>0</v>
      </c>
      <c r="O50" s="65">
        <v>0</v>
      </c>
      <c r="P50" s="65">
        <v>0</v>
      </c>
      <c r="Q50" s="65">
        <v>0</v>
      </c>
      <c r="R50" s="65">
        <v>0</v>
      </c>
      <c r="S50" s="65">
        <v>0</v>
      </c>
      <c r="T50" s="65">
        <v>0</v>
      </c>
      <c r="U50" s="65">
        <v>0</v>
      </c>
      <c r="V50" s="65">
        <v>0</v>
      </c>
      <c r="W50" s="65">
        <v>0</v>
      </c>
      <c r="X50" s="65">
        <v>0</v>
      </c>
      <c r="Y50" s="65">
        <v>0</v>
      </c>
      <c r="Z50" s="65">
        <v>0</v>
      </c>
      <c r="AA50" s="65">
        <v>0</v>
      </c>
      <c r="AB50" s="65">
        <v>0</v>
      </c>
      <c r="AC50" s="65">
        <v>0</v>
      </c>
      <c r="AD50" s="65">
        <v>0</v>
      </c>
      <c r="AE50" s="65">
        <v>0</v>
      </c>
      <c r="AF50" s="65">
        <v>0</v>
      </c>
      <c r="AG50" s="65">
        <v>0</v>
      </c>
      <c r="AH50" s="65">
        <v>0</v>
      </c>
      <c r="AI50" s="65" t="s">
        <v>156</v>
      </c>
      <c r="AJ50" s="65"/>
      <c r="AK50" s="59"/>
    </row>
    <row r="51" spans="2:37" x14ac:dyDescent="0.45">
      <c r="B51" s="58" t="s">
        <v>31</v>
      </c>
      <c r="C51" s="65">
        <v>0.4</v>
      </c>
      <c r="D51" s="65">
        <v>0.4</v>
      </c>
      <c r="E51" s="65">
        <v>0</v>
      </c>
      <c r="F51" s="65">
        <v>0</v>
      </c>
      <c r="G51" s="65">
        <v>0</v>
      </c>
      <c r="H51" s="65">
        <v>0</v>
      </c>
      <c r="I51" s="65">
        <v>0</v>
      </c>
      <c r="J51" s="65">
        <v>0</v>
      </c>
      <c r="K51" s="65">
        <v>0</v>
      </c>
      <c r="L51" s="65">
        <v>0</v>
      </c>
      <c r="M51" s="65">
        <v>0</v>
      </c>
      <c r="N51" s="65">
        <v>0</v>
      </c>
      <c r="O51" s="65">
        <v>0</v>
      </c>
      <c r="P51" s="65">
        <v>0</v>
      </c>
      <c r="Q51" s="65">
        <v>0</v>
      </c>
      <c r="R51" s="65">
        <v>0</v>
      </c>
      <c r="S51" s="65">
        <v>0</v>
      </c>
      <c r="T51" s="65">
        <v>0</v>
      </c>
      <c r="U51" s="65">
        <v>0</v>
      </c>
      <c r="V51" s="65">
        <v>0</v>
      </c>
      <c r="W51" s="65">
        <v>0</v>
      </c>
      <c r="X51" s="65">
        <v>0</v>
      </c>
      <c r="Y51" s="65">
        <v>0</v>
      </c>
      <c r="Z51" s="65">
        <v>0</v>
      </c>
      <c r="AA51" s="65">
        <v>0</v>
      </c>
      <c r="AB51" s="65">
        <v>0</v>
      </c>
      <c r="AC51" s="65">
        <v>0</v>
      </c>
      <c r="AD51" s="65">
        <v>0</v>
      </c>
      <c r="AE51" s="65">
        <v>0</v>
      </c>
      <c r="AF51" s="65">
        <v>0</v>
      </c>
      <c r="AG51" s="65">
        <v>0</v>
      </c>
      <c r="AH51" s="65">
        <v>0</v>
      </c>
      <c r="AI51" s="65" t="s">
        <v>156</v>
      </c>
      <c r="AJ51" s="65"/>
      <c r="AK51" s="59"/>
    </row>
    <row r="52" spans="2:37" x14ac:dyDescent="0.45">
      <c r="B52" s="58" t="s">
        <v>283</v>
      </c>
      <c r="C52" s="65">
        <v>1.3</v>
      </c>
      <c r="D52" s="65">
        <v>1.3</v>
      </c>
      <c r="E52" s="65">
        <v>0</v>
      </c>
      <c r="F52" s="65">
        <v>0</v>
      </c>
      <c r="G52" s="65">
        <v>0</v>
      </c>
      <c r="H52" s="65">
        <v>0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  <c r="N52" s="65">
        <v>0</v>
      </c>
      <c r="O52" s="65">
        <v>0</v>
      </c>
      <c r="P52" s="65">
        <v>0</v>
      </c>
      <c r="Q52" s="65">
        <v>0</v>
      </c>
      <c r="R52" s="65">
        <v>0</v>
      </c>
      <c r="S52" s="65">
        <v>0</v>
      </c>
      <c r="T52" s="65">
        <v>0</v>
      </c>
      <c r="U52" s="65">
        <v>0</v>
      </c>
      <c r="V52" s="65">
        <v>0</v>
      </c>
      <c r="W52" s="65">
        <v>0</v>
      </c>
      <c r="X52" s="65">
        <v>0</v>
      </c>
      <c r="Y52" s="65">
        <v>0</v>
      </c>
      <c r="Z52" s="65">
        <v>0</v>
      </c>
      <c r="AA52" s="65">
        <v>0</v>
      </c>
      <c r="AB52" s="65">
        <v>0</v>
      </c>
      <c r="AC52" s="65">
        <v>0</v>
      </c>
      <c r="AD52" s="65">
        <v>0</v>
      </c>
      <c r="AE52" s="65">
        <v>0</v>
      </c>
      <c r="AF52" s="65">
        <v>0</v>
      </c>
      <c r="AG52" s="65">
        <v>0</v>
      </c>
      <c r="AH52" s="65">
        <v>0</v>
      </c>
      <c r="AI52" s="65" t="s">
        <v>156</v>
      </c>
      <c r="AJ52" s="65"/>
      <c r="AK52" s="59"/>
    </row>
    <row r="53" spans="2:37" ht="15" customHeight="1" x14ac:dyDescent="0.45">
      <c r="B53" s="58" t="s">
        <v>32</v>
      </c>
      <c r="C53" s="65">
        <v>81.2</v>
      </c>
      <c r="D53" s="65">
        <v>78.599999999999994</v>
      </c>
      <c r="E53" s="65">
        <v>77.900000000000006</v>
      </c>
      <c r="F53" s="65">
        <v>76.8</v>
      </c>
      <c r="G53" s="65">
        <v>76.5</v>
      </c>
      <c r="H53" s="65">
        <v>75.2</v>
      </c>
      <c r="I53" s="65">
        <v>75.400000000000006</v>
      </c>
      <c r="J53" s="65">
        <v>74.599999999999994</v>
      </c>
      <c r="K53" s="65">
        <v>75.3</v>
      </c>
      <c r="L53" s="65">
        <v>75.099999999999994</v>
      </c>
      <c r="M53" s="65">
        <v>75.3</v>
      </c>
      <c r="N53" s="65">
        <v>76.400000000000006</v>
      </c>
      <c r="O53" s="65">
        <v>76.099999999999994</v>
      </c>
      <c r="P53" s="65">
        <v>76.2</v>
      </c>
      <c r="Q53" s="65">
        <v>77</v>
      </c>
      <c r="R53" s="65">
        <v>76.5</v>
      </c>
      <c r="S53" s="65">
        <v>76.2</v>
      </c>
      <c r="T53" s="65">
        <v>77.2</v>
      </c>
      <c r="U53" s="65">
        <v>76.5</v>
      </c>
      <c r="V53" s="65">
        <v>76.400000000000006</v>
      </c>
      <c r="W53" s="65">
        <v>76.599999999999994</v>
      </c>
      <c r="X53" s="65">
        <v>77.7</v>
      </c>
      <c r="Y53" s="65">
        <v>77.400000000000006</v>
      </c>
      <c r="Z53" s="65">
        <v>78.3</v>
      </c>
      <c r="AA53" s="65">
        <v>78.5</v>
      </c>
      <c r="AB53" s="65">
        <v>78.599999999999994</v>
      </c>
      <c r="AC53" s="65">
        <v>79.099999999999994</v>
      </c>
      <c r="AD53" s="65">
        <v>79.599999999999994</v>
      </c>
      <c r="AE53" s="65">
        <v>80.3</v>
      </c>
      <c r="AF53" s="65">
        <v>80.5</v>
      </c>
      <c r="AG53" s="65">
        <v>80.5</v>
      </c>
      <c r="AH53" s="65">
        <v>81.5</v>
      </c>
      <c r="AI53" s="65">
        <v>0</v>
      </c>
      <c r="AJ53" s="65"/>
      <c r="AK53" s="59"/>
    </row>
    <row r="54" spans="2:37" ht="15" customHeight="1" x14ac:dyDescent="0.45">
      <c r="B54" s="58" t="s">
        <v>284</v>
      </c>
      <c r="C54" s="65">
        <v>221</v>
      </c>
      <c r="D54" s="65">
        <v>209.6</v>
      </c>
      <c r="E54" s="65">
        <v>210.6</v>
      </c>
      <c r="F54" s="65">
        <v>210.1</v>
      </c>
      <c r="G54" s="65">
        <v>209.6</v>
      </c>
      <c r="H54" s="65">
        <v>203.8</v>
      </c>
      <c r="I54" s="65">
        <v>204.8</v>
      </c>
      <c r="J54" s="65">
        <v>206.9</v>
      </c>
      <c r="K54" s="65">
        <v>198.8</v>
      </c>
      <c r="L54" s="65">
        <v>208.1</v>
      </c>
      <c r="M54" s="65">
        <v>209.2</v>
      </c>
      <c r="N54" s="65">
        <v>210.1</v>
      </c>
      <c r="O54" s="65">
        <v>209.9</v>
      </c>
      <c r="P54" s="65">
        <v>210</v>
      </c>
      <c r="Q54" s="65">
        <v>203.9</v>
      </c>
      <c r="R54" s="65">
        <v>210.1</v>
      </c>
      <c r="S54" s="65">
        <v>210.1</v>
      </c>
      <c r="T54" s="65">
        <v>207.1</v>
      </c>
      <c r="U54" s="65">
        <v>207.6</v>
      </c>
      <c r="V54" s="65">
        <v>207.5</v>
      </c>
      <c r="W54" s="65">
        <v>208</v>
      </c>
      <c r="X54" s="65">
        <v>201</v>
      </c>
      <c r="Y54" s="65">
        <v>201.3</v>
      </c>
      <c r="Z54" s="65">
        <v>201.1</v>
      </c>
      <c r="AA54" s="65">
        <v>201.8</v>
      </c>
      <c r="AB54" s="65">
        <v>201.8</v>
      </c>
      <c r="AC54" s="65">
        <v>203.5</v>
      </c>
      <c r="AD54" s="65">
        <v>202.8</v>
      </c>
      <c r="AE54" s="65">
        <v>204.4</v>
      </c>
      <c r="AF54" s="65">
        <v>205.5</v>
      </c>
      <c r="AG54" s="65">
        <v>205.8</v>
      </c>
      <c r="AH54" s="65">
        <v>208.3</v>
      </c>
      <c r="AI54" s="65">
        <v>-2E-3</v>
      </c>
      <c r="AJ54" s="65"/>
      <c r="AK54" s="59"/>
    </row>
    <row r="55" spans="2:37" ht="15" customHeight="1" x14ac:dyDescent="0.45">
      <c r="B55" s="58" t="s">
        <v>33</v>
      </c>
      <c r="C55" s="65">
        <v>0.8</v>
      </c>
      <c r="D55" s="65">
        <v>0.8</v>
      </c>
      <c r="E55" s="65">
        <v>0</v>
      </c>
      <c r="F55" s="65">
        <v>0</v>
      </c>
      <c r="G55" s="65">
        <v>0.2</v>
      </c>
      <c r="H55" s="65">
        <v>0</v>
      </c>
      <c r="I55" s="65">
        <v>0.2</v>
      </c>
      <c r="J55" s="65">
        <v>0</v>
      </c>
      <c r="K55" s="65">
        <v>0</v>
      </c>
      <c r="L55" s="65">
        <v>0</v>
      </c>
      <c r="M55" s="65">
        <v>0</v>
      </c>
      <c r="N55" s="65">
        <v>0</v>
      </c>
      <c r="O55" s="65">
        <v>0</v>
      </c>
      <c r="P55" s="65">
        <v>0</v>
      </c>
      <c r="Q55" s="65">
        <v>0</v>
      </c>
      <c r="R55" s="65">
        <v>0</v>
      </c>
      <c r="S55" s="65">
        <v>0</v>
      </c>
      <c r="T55" s="65">
        <v>0</v>
      </c>
      <c r="U55" s="65">
        <v>0</v>
      </c>
      <c r="V55" s="65">
        <v>0</v>
      </c>
      <c r="W55" s="65">
        <v>0</v>
      </c>
      <c r="X55" s="65">
        <v>0</v>
      </c>
      <c r="Y55" s="65">
        <v>0</v>
      </c>
      <c r="Z55" s="65">
        <v>0</v>
      </c>
      <c r="AA55" s="65">
        <v>0</v>
      </c>
      <c r="AB55" s="65">
        <v>0</v>
      </c>
      <c r="AC55" s="65">
        <v>0</v>
      </c>
      <c r="AD55" s="65">
        <v>0</v>
      </c>
      <c r="AE55" s="65">
        <v>0</v>
      </c>
      <c r="AF55" s="65">
        <v>0</v>
      </c>
      <c r="AG55" s="65">
        <v>0</v>
      </c>
      <c r="AH55" s="65">
        <v>0</v>
      </c>
      <c r="AI55" s="65">
        <v>-0.12</v>
      </c>
      <c r="AJ55" s="65"/>
      <c r="AK55" s="59"/>
    </row>
    <row r="56" spans="2:37" ht="15" customHeight="1" x14ac:dyDescent="0.45">
      <c r="B56" s="58" t="s">
        <v>83</v>
      </c>
      <c r="C56" s="65">
        <v>305</v>
      </c>
      <c r="D56" s="65">
        <v>290.89999999999998</v>
      </c>
      <c r="E56" s="65">
        <v>288.5</v>
      </c>
      <c r="F56" s="65">
        <v>287</v>
      </c>
      <c r="G56" s="65">
        <v>286.3</v>
      </c>
      <c r="H56" s="65">
        <v>279</v>
      </c>
      <c r="I56" s="65">
        <v>280.39999999999998</v>
      </c>
      <c r="J56" s="65">
        <v>281.5</v>
      </c>
      <c r="K56" s="65">
        <v>274.10000000000002</v>
      </c>
      <c r="L56" s="65">
        <v>283.2</v>
      </c>
      <c r="M56" s="65">
        <v>284.60000000000002</v>
      </c>
      <c r="N56" s="65">
        <v>286.5</v>
      </c>
      <c r="O56" s="65">
        <v>286</v>
      </c>
      <c r="P56" s="65">
        <v>286.2</v>
      </c>
      <c r="Q56" s="65">
        <v>280.89999999999998</v>
      </c>
      <c r="R56" s="65">
        <v>286.60000000000002</v>
      </c>
      <c r="S56" s="65">
        <v>286.2</v>
      </c>
      <c r="T56" s="65">
        <v>284.2</v>
      </c>
      <c r="U56" s="65">
        <v>284.10000000000002</v>
      </c>
      <c r="V56" s="65">
        <v>284</v>
      </c>
      <c r="W56" s="65">
        <v>284.7</v>
      </c>
      <c r="X56" s="65">
        <v>278.7</v>
      </c>
      <c r="Y56" s="65">
        <v>278.7</v>
      </c>
      <c r="Z56" s="65">
        <v>279.39999999999998</v>
      </c>
      <c r="AA56" s="65">
        <v>280.3</v>
      </c>
      <c r="AB56" s="65">
        <v>280.39999999999998</v>
      </c>
      <c r="AC56" s="65">
        <v>282.60000000000002</v>
      </c>
      <c r="AD56" s="65">
        <v>282.39999999999998</v>
      </c>
      <c r="AE56" s="65">
        <v>284.60000000000002</v>
      </c>
      <c r="AF56" s="65">
        <v>286</v>
      </c>
      <c r="AG56" s="65">
        <v>286.3</v>
      </c>
      <c r="AH56" s="65">
        <v>289.8</v>
      </c>
      <c r="AI56" s="65">
        <v>-2E-3</v>
      </c>
      <c r="AJ56" s="65"/>
      <c r="AK56" s="59"/>
    </row>
    <row r="57" spans="2:37" ht="15" customHeight="1" x14ac:dyDescent="0.45">
      <c r="B57" s="58" t="s">
        <v>34</v>
      </c>
      <c r="C57" s="65">
        <v>114.1</v>
      </c>
      <c r="D57" s="65">
        <v>108.3</v>
      </c>
      <c r="E57" s="65">
        <v>90.3</v>
      </c>
      <c r="F57" s="65">
        <v>91.4</v>
      </c>
      <c r="G57" s="65">
        <v>91.4</v>
      </c>
      <c r="H57" s="65">
        <v>94.8</v>
      </c>
      <c r="I57" s="65">
        <v>91.7</v>
      </c>
      <c r="J57" s="65">
        <v>94</v>
      </c>
      <c r="K57" s="65">
        <v>93.4</v>
      </c>
      <c r="L57" s="65">
        <v>92.1</v>
      </c>
      <c r="M57" s="65">
        <v>91.8</v>
      </c>
      <c r="N57" s="65">
        <v>85.5</v>
      </c>
      <c r="O57" s="65">
        <v>84</v>
      </c>
      <c r="P57" s="65">
        <v>86</v>
      </c>
      <c r="Q57" s="65">
        <v>87.2</v>
      </c>
      <c r="R57" s="65">
        <v>89.5</v>
      </c>
      <c r="S57" s="65">
        <v>90.1</v>
      </c>
      <c r="T57" s="65">
        <v>89.1</v>
      </c>
      <c r="U57" s="65">
        <v>96.5</v>
      </c>
      <c r="V57" s="65">
        <v>96.6</v>
      </c>
      <c r="W57" s="65">
        <v>96.8</v>
      </c>
      <c r="X57" s="65">
        <v>100.9</v>
      </c>
      <c r="Y57" s="65">
        <v>102.6</v>
      </c>
      <c r="Z57" s="65">
        <v>103.5</v>
      </c>
      <c r="AA57" s="65">
        <v>104.7</v>
      </c>
      <c r="AB57" s="65">
        <v>106.2</v>
      </c>
      <c r="AC57" s="65">
        <v>108.8</v>
      </c>
      <c r="AD57" s="65">
        <v>107.8</v>
      </c>
      <c r="AE57" s="65">
        <v>114.7</v>
      </c>
      <c r="AF57" s="65">
        <v>117.1</v>
      </c>
      <c r="AG57" s="65">
        <v>119</v>
      </c>
      <c r="AH57" s="65">
        <v>115.6</v>
      </c>
      <c r="AI57" s="65">
        <v>0</v>
      </c>
      <c r="AJ57" s="65"/>
      <c r="AK57" s="59"/>
    </row>
    <row r="58" spans="2:37" ht="15" customHeight="1" x14ac:dyDescent="0.45">
      <c r="B58" s="58" t="s">
        <v>290</v>
      </c>
      <c r="C58" s="65">
        <v>0</v>
      </c>
      <c r="D58" s="65">
        <v>0</v>
      </c>
      <c r="E58" s="65">
        <v>0</v>
      </c>
      <c r="F58" s="65">
        <v>0</v>
      </c>
      <c r="G58" s="65">
        <v>0</v>
      </c>
      <c r="H58" s="65">
        <v>0</v>
      </c>
      <c r="I58" s="65">
        <v>0</v>
      </c>
      <c r="J58" s="65">
        <v>0</v>
      </c>
      <c r="K58" s="65">
        <v>0</v>
      </c>
      <c r="L58" s="65">
        <v>0</v>
      </c>
      <c r="M58" s="65">
        <v>0</v>
      </c>
      <c r="N58" s="65">
        <v>0</v>
      </c>
      <c r="O58" s="65">
        <v>0</v>
      </c>
      <c r="P58" s="65">
        <v>0</v>
      </c>
      <c r="Q58" s="65">
        <v>0</v>
      </c>
      <c r="R58" s="65">
        <v>0</v>
      </c>
      <c r="S58" s="65">
        <v>0</v>
      </c>
      <c r="T58" s="65">
        <v>0</v>
      </c>
      <c r="U58" s="65">
        <v>0</v>
      </c>
      <c r="V58" s="65">
        <v>0</v>
      </c>
      <c r="W58" s="65">
        <v>0</v>
      </c>
      <c r="X58" s="65">
        <v>0</v>
      </c>
      <c r="Y58" s="65">
        <v>0</v>
      </c>
      <c r="Z58" s="65">
        <v>0</v>
      </c>
      <c r="AA58" s="65">
        <v>0</v>
      </c>
      <c r="AB58" s="65">
        <v>0</v>
      </c>
      <c r="AC58" s="65">
        <v>0</v>
      </c>
      <c r="AD58" s="65">
        <v>0</v>
      </c>
      <c r="AE58" s="65">
        <v>0</v>
      </c>
      <c r="AF58" s="65">
        <v>0</v>
      </c>
      <c r="AG58" s="65">
        <v>0</v>
      </c>
      <c r="AH58" s="65">
        <v>0</v>
      </c>
      <c r="AI58" s="65" t="s">
        <v>156</v>
      </c>
      <c r="AJ58" s="65"/>
      <c r="AK58" s="59"/>
    </row>
    <row r="59" spans="2:37" ht="15" customHeight="1" x14ac:dyDescent="0.45">
      <c r="B59" s="58" t="s">
        <v>37</v>
      </c>
      <c r="C59" s="65">
        <v>25.6</v>
      </c>
      <c r="D59" s="65">
        <v>24.3</v>
      </c>
      <c r="E59" s="65">
        <v>23.6</v>
      </c>
      <c r="F59" s="65">
        <v>23.4</v>
      </c>
      <c r="G59" s="65">
        <v>23.2</v>
      </c>
      <c r="H59" s="65">
        <v>22.5</v>
      </c>
      <c r="I59" s="65">
        <v>22.4</v>
      </c>
      <c r="J59" s="65">
        <v>22.6</v>
      </c>
      <c r="K59" s="65">
        <v>21.7</v>
      </c>
      <c r="L59" s="65">
        <v>22.2</v>
      </c>
      <c r="M59" s="65">
        <v>22.3</v>
      </c>
      <c r="N59" s="65">
        <v>21.8</v>
      </c>
      <c r="O59" s="65">
        <v>21.6</v>
      </c>
      <c r="P59" s="65">
        <v>21.7</v>
      </c>
      <c r="Q59" s="65">
        <v>21.9</v>
      </c>
      <c r="R59" s="65">
        <v>22.3</v>
      </c>
      <c r="S59" s="65">
        <v>22.3</v>
      </c>
      <c r="T59" s="65">
        <v>22.4</v>
      </c>
      <c r="U59" s="65">
        <v>23.5</v>
      </c>
      <c r="V59" s="65">
        <v>23.8</v>
      </c>
      <c r="W59" s="65">
        <v>23.9</v>
      </c>
      <c r="X59" s="65">
        <v>24.2</v>
      </c>
      <c r="Y59" s="65">
        <v>24.4</v>
      </c>
      <c r="Z59" s="65">
        <v>24.5</v>
      </c>
      <c r="AA59" s="65">
        <v>24.7</v>
      </c>
      <c r="AB59" s="65">
        <v>24.9</v>
      </c>
      <c r="AC59" s="65">
        <v>25.2</v>
      </c>
      <c r="AD59" s="65">
        <v>25.2</v>
      </c>
      <c r="AE59" s="65">
        <v>25.9</v>
      </c>
      <c r="AF59" s="65">
        <v>26.4</v>
      </c>
      <c r="AG59" s="65">
        <v>26.7</v>
      </c>
      <c r="AH59" s="65">
        <v>27.2</v>
      </c>
      <c r="AI59" s="65">
        <v>2E-3</v>
      </c>
      <c r="AJ59" s="65"/>
      <c r="AK59" s="59"/>
    </row>
    <row r="60" spans="2:37" ht="15" customHeight="1" x14ac:dyDescent="0.45">
      <c r="B60" s="57" t="s">
        <v>1</v>
      </c>
      <c r="C60" s="64">
        <v>444.8</v>
      </c>
      <c r="D60" s="64">
        <v>423.5</v>
      </c>
      <c r="E60" s="64">
        <v>402.5</v>
      </c>
      <c r="F60" s="64">
        <v>401.7</v>
      </c>
      <c r="G60" s="64">
        <v>400.9</v>
      </c>
      <c r="H60" s="64">
        <v>396.2</v>
      </c>
      <c r="I60" s="64">
        <v>394.6</v>
      </c>
      <c r="J60" s="64">
        <v>398.1</v>
      </c>
      <c r="K60" s="64">
        <v>389.3</v>
      </c>
      <c r="L60" s="64">
        <v>397.5</v>
      </c>
      <c r="M60" s="64">
        <v>398.6</v>
      </c>
      <c r="N60" s="64">
        <v>393.8</v>
      </c>
      <c r="O60" s="64">
        <v>391.7</v>
      </c>
      <c r="P60" s="64">
        <v>393.9</v>
      </c>
      <c r="Q60" s="64">
        <v>389.9</v>
      </c>
      <c r="R60" s="64">
        <v>398.4</v>
      </c>
      <c r="S60" s="64">
        <v>398.6</v>
      </c>
      <c r="T60" s="64">
        <v>395.8</v>
      </c>
      <c r="U60" s="64">
        <v>404.2</v>
      </c>
      <c r="V60" s="64">
        <v>404.4</v>
      </c>
      <c r="W60" s="64">
        <v>405.4</v>
      </c>
      <c r="X60" s="64">
        <v>403.9</v>
      </c>
      <c r="Y60" s="64">
        <v>405.7</v>
      </c>
      <c r="Z60" s="64">
        <v>407.5</v>
      </c>
      <c r="AA60" s="64">
        <v>409.7</v>
      </c>
      <c r="AB60" s="64">
        <v>411.6</v>
      </c>
      <c r="AC60" s="64">
        <v>416.6</v>
      </c>
      <c r="AD60" s="64">
        <v>415.4</v>
      </c>
      <c r="AE60" s="64">
        <v>425.2</v>
      </c>
      <c r="AF60" s="64">
        <v>429.5</v>
      </c>
      <c r="AG60" s="64">
        <v>432</v>
      </c>
      <c r="AH60" s="64">
        <v>432.6</v>
      </c>
      <c r="AI60" s="64">
        <v>-1E-3</v>
      </c>
      <c r="AJ60" s="64"/>
      <c r="AK60" s="62"/>
    </row>
    <row r="61" spans="2:37" ht="15" customHeight="1" x14ac:dyDescent="0.45"/>
    <row r="62" spans="2:37" ht="15" customHeight="1" x14ac:dyDescent="0.45">
      <c r="B62" s="57" t="s">
        <v>291</v>
      </c>
    </row>
    <row r="63" spans="2:37" ht="15" customHeight="1" x14ac:dyDescent="0.45">
      <c r="B63" s="57" t="s">
        <v>292</v>
      </c>
    </row>
    <row r="64" spans="2:37" ht="15" customHeight="1" x14ac:dyDescent="0.45">
      <c r="B64" s="58" t="s">
        <v>293</v>
      </c>
      <c r="C64" s="60">
        <v>0.04</v>
      </c>
      <c r="D64" s="60">
        <v>0.04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0</v>
      </c>
      <c r="AH64" s="60">
        <v>0</v>
      </c>
      <c r="AI64" s="60" t="s">
        <v>156</v>
      </c>
      <c r="AJ64" s="60"/>
      <c r="AK64" s="59"/>
    </row>
    <row r="65" spans="2:37" ht="15" customHeight="1" x14ac:dyDescent="0.45">
      <c r="B65" s="58" t="s">
        <v>34</v>
      </c>
      <c r="C65" s="60">
        <v>3.13</v>
      </c>
      <c r="D65" s="60">
        <v>3.13</v>
      </c>
      <c r="E65" s="60">
        <v>3.02</v>
      </c>
      <c r="F65" s="60">
        <v>3.04</v>
      </c>
      <c r="G65" s="60">
        <v>3.05</v>
      </c>
      <c r="H65" s="60">
        <v>3.07</v>
      </c>
      <c r="I65" s="60">
        <v>3.07</v>
      </c>
      <c r="J65" s="60">
        <v>3.07</v>
      </c>
      <c r="K65" s="60">
        <v>3.07</v>
      </c>
      <c r="L65" s="60">
        <v>3.07</v>
      </c>
      <c r="M65" s="60">
        <v>3.07</v>
      </c>
      <c r="N65" s="60">
        <v>3.04</v>
      </c>
      <c r="O65" s="60">
        <v>3.04</v>
      </c>
      <c r="P65" s="60">
        <v>3.06</v>
      </c>
      <c r="Q65" s="60">
        <v>2.99</v>
      </c>
      <c r="R65" s="60">
        <v>3.03</v>
      </c>
      <c r="S65" s="60">
        <v>3.05</v>
      </c>
      <c r="T65" s="60">
        <v>3.02</v>
      </c>
      <c r="U65" s="60">
        <v>2.98</v>
      </c>
      <c r="V65" s="60">
        <v>2.98</v>
      </c>
      <c r="W65" s="60">
        <v>2.99</v>
      </c>
      <c r="X65" s="60">
        <v>2.94</v>
      </c>
      <c r="Y65" s="60">
        <v>2.94</v>
      </c>
      <c r="Z65" s="60">
        <v>2.97</v>
      </c>
      <c r="AA65" s="60">
        <v>2.97</v>
      </c>
      <c r="AB65" s="60">
        <v>2.98</v>
      </c>
      <c r="AC65" s="60">
        <v>3.04</v>
      </c>
      <c r="AD65" s="60">
        <v>3.01</v>
      </c>
      <c r="AE65" s="60">
        <v>3.06</v>
      </c>
      <c r="AF65" s="60">
        <v>3.07</v>
      </c>
      <c r="AG65" s="60">
        <v>3.07</v>
      </c>
      <c r="AH65" s="60">
        <v>3.07</v>
      </c>
      <c r="AI65" s="60">
        <v>-1E-3</v>
      </c>
      <c r="AJ65" s="60"/>
      <c r="AK65" s="59"/>
    </row>
    <row r="66" spans="2:37" ht="15" customHeight="1" x14ac:dyDescent="0.45">
      <c r="B66" s="58" t="s">
        <v>294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>
        <v>0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0</v>
      </c>
      <c r="AF66" s="60">
        <v>0</v>
      </c>
      <c r="AG66" s="60">
        <v>0</v>
      </c>
      <c r="AH66" s="60">
        <v>0</v>
      </c>
      <c r="AI66" s="60" t="s">
        <v>156</v>
      </c>
      <c r="AJ66" s="60"/>
      <c r="AK66" s="59"/>
    </row>
    <row r="67" spans="2:37" ht="15" customHeight="1" x14ac:dyDescent="0.45">
      <c r="B67" s="58" t="s">
        <v>295</v>
      </c>
      <c r="C67" s="60">
        <v>1.62</v>
      </c>
      <c r="D67" s="60">
        <v>1.62</v>
      </c>
      <c r="E67" s="60">
        <v>1.89</v>
      </c>
      <c r="F67" s="60">
        <v>1.9</v>
      </c>
      <c r="G67" s="60">
        <v>1.91</v>
      </c>
      <c r="H67" s="60">
        <v>1.91</v>
      </c>
      <c r="I67" s="60">
        <v>1.91</v>
      </c>
      <c r="J67" s="60">
        <v>1.91</v>
      </c>
      <c r="K67" s="60">
        <v>1.91</v>
      </c>
      <c r="L67" s="60">
        <v>1.91</v>
      </c>
      <c r="M67" s="60">
        <v>1.91</v>
      </c>
      <c r="N67" s="60">
        <v>1.9</v>
      </c>
      <c r="O67" s="60">
        <v>1.9</v>
      </c>
      <c r="P67" s="60">
        <v>1.91</v>
      </c>
      <c r="Q67" s="60">
        <v>1.87</v>
      </c>
      <c r="R67" s="60">
        <v>1.9</v>
      </c>
      <c r="S67" s="60">
        <v>1.9</v>
      </c>
      <c r="T67" s="60">
        <v>1.89</v>
      </c>
      <c r="U67" s="60">
        <v>1.87</v>
      </c>
      <c r="V67" s="60">
        <v>1.87</v>
      </c>
      <c r="W67" s="60">
        <v>1.88</v>
      </c>
      <c r="X67" s="60">
        <v>1.85</v>
      </c>
      <c r="Y67" s="60">
        <v>1.85</v>
      </c>
      <c r="Z67" s="60">
        <v>1.86</v>
      </c>
      <c r="AA67" s="60">
        <v>1.87</v>
      </c>
      <c r="AB67" s="60">
        <v>1.87</v>
      </c>
      <c r="AC67" s="60">
        <v>1.9</v>
      </c>
      <c r="AD67" s="60">
        <v>1.93</v>
      </c>
      <c r="AE67" s="60">
        <v>1.96</v>
      </c>
      <c r="AF67" s="60">
        <v>1.97</v>
      </c>
      <c r="AG67" s="60">
        <v>1.98</v>
      </c>
      <c r="AH67" s="60">
        <v>1.99</v>
      </c>
      <c r="AI67" s="60">
        <v>7.0000000000000001E-3</v>
      </c>
      <c r="AJ67" s="60"/>
      <c r="AK67" s="59"/>
    </row>
    <row r="68" spans="2:37" ht="15" customHeight="1" x14ac:dyDescent="0.45">
      <c r="B68" s="57" t="s">
        <v>285</v>
      </c>
      <c r="C68" s="66">
        <v>4.79</v>
      </c>
      <c r="D68" s="66">
        <v>4.79</v>
      </c>
      <c r="E68" s="66">
        <v>4.91</v>
      </c>
      <c r="F68" s="66">
        <v>4.95</v>
      </c>
      <c r="G68" s="66">
        <v>4.96</v>
      </c>
      <c r="H68" s="66">
        <v>4.9800000000000004</v>
      </c>
      <c r="I68" s="66">
        <v>4.9800000000000004</v>
      </c>
      <c r="J68" s="66">
        <v>4.9800000000000004</v>
      </c>
      <c r="K68" s="66">
        <v>4.9800000000000004</v>
      </c>
      <c r="L68" s="66">
        <v>4.9800000000000004</v>
      </c>
      <c r="M68" s="66">
        <v>4.9800000000000004</v>
      </c>
      <c r="N68" s="66">
        <v>4.9400000000000004</v>
      </c>
      <c r="O68" s="66">
        <v>4.95</v>
      </c>
      <c r="P68" s="66">
        <v>4.9800000000000004</v>
      </c>
      <c r="Q68" s="66">
        <v>4.8600000000000003</v>
      </c>
      <c r="R68" s="66">
        <v>4.93</v>
      </c>
      <c r="S68" s="66">
        <v>4.95</v>
      </c>
      <c r="T68" s="66">
        <v>4.92</v>
      </c>
      <c r="U68" s="66">
        <v>4.8499999999999996</v>
      </c>
      <c r="V68" s="66">
        <v>4.8499999999999996</v>
      </c>
      <c r="W68" s="66">
        <v>4.8600000000000003</v>
      </c>
      <c r="X68" s="66">
        <v>4.79</v>
      </c>
      <c r="Y68" s="66">
        <v>4.8</v>
      </c>
      <c r="Z68" s="66">
        <v>4.83</v>
      </c>
      <c r="AA68" s="66">
        <v>4.84</v>
      </c>
      <c r="AB68" s="66">
        <v>4.8499999999999996</v>
      </c>
      <c r="AC68" s="66">
        <v>4.9400000000000004</v>
      </c>
      <c r="AD68" s="66">
        <v>4.9400000000000004</v>
      </c>
      <c r="AE68" s="66">
        <v>5.0199999999999996</v>
      </c>
      <c r="AF68" s="66">
        <v>5.03</v>
      </c>
      <c r="AG68" s="66">
        <v>5.05</v>
      </c>
      <c r="AH68" s="66">
        <v>5.05</v>
      </c>
      <c r="AI68" s="66">
        <v>2E-3</v>
      </c>
      <c r="AJ68" s="66"/>
      <c r="AK68" s="62"/>
    </row>
    <row r="69" spans="2:37" ht="15" customHeight="1" x14ac:dyDescent="0.45">
      <c r="B69" s="57" t="s">
        <v>296</v>
      </c>
    </row>
    <row r="70" spans="2:37" x14ac:dyDescent="0.45">
      <c r="B70" s="58" t="s">
        <v>293</v>
      </c>
      <c r="C70" s="60">
        <v>0.17</v>
      </c>
      <c r="D70" s="60">
        <v>0.17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 t="s">
        <v>156</v>
      </c>
      <c r="AJ70" s="60"/>
      <c r="AK70" s="59"/>
    </row>
    <row r="71" spans="2:37" ht="15" customHeight="1" x14ac:dyDescent="0.45">
      <c r="B71" s="58" t="s">
        <v>34</v>
      </c>
      <c r="C71" s="60">
        <v>25.57</v>
      </c>
      <c r="D71" s="60">
        <v>25.57</v>
      </c>
      <c r="E71" s="60">
        <v>26.46</v>
      </c>
      <c r="F71" s="60">
        <v>26.66</v>
      </c>
      <c r="G71" s="60">
        <v>26.72</v>
      </c>
      <c r="H71" s="60">
        <v>26.86</v>
      </c>
      <c r="I71" s="60">
        <v>26.86</v>
      </c>
      <c r="J71" s="60">
        <v>26.86</v>
      </c>
      <c r="K71" s="60">
        <v>26.86</v>
      </c>
      <c r="L71" s="60">
        <v>26.86</v>
      </c>
      <c r="M71" s="60">
        <v>26.86</v>
      </c>
      <c r="N71" s="60">
        <v>26.63</v>
      </c>
      <c r="O71" s="60">
        <v>26.67</v>
      </c>
      <c r="P71" s="60">
        <v>26.84</v>
      </c>
      <c r="Q71" s="60">
        <v>26.16</v>
      </c>
      <c r="R71" s="60">
        <v>26.56</v>
      </c>
      <c r="S71" s="60">
        <v>26.7</v>
      </c>
      <c r="T71" s="60">
        <v>26.5</v>
      </c>
      <c r="U71" s="60">
        <v>26.11</v>
      </c>
      <c r="V71" s="60">
        <v>26.13</v>
      </c>
      <c r="W71" s="60">
        <v>26.18</v>
      </c>
      <c r="X71" s="60">
        <v>25.76</v>
      </c>
      <c r="Y71" s="60">
        <v>25.79</v>
      </c>
      <c r="Z71" s="60">
        <v>26</v>
      </c>
      <c r="AA71" s="60">
        <v>26.05</v>
      </c>
      <c r="AB71" s="60">
        <v>26.09</v>
      </c>
      <c r="AC71" s="60">
        <v>26.63</v>
      </c>
      <c r="AD71" s="60">
        <v>26.39</v>
      </c>
      <c r="AE71" s="60">
        <v>26.84</v>
      </c>
      <c r="AF71" s="60">
        <v>26.86</v>
      </c>
      <c r="AG71" s="60">
        <v>26.86</v>
      </c>
      <c r="AH71" s="60">
        <v>26.86</v>
      </c>
      <c r="AI71" s="60">
        <v>2E-3</v>
      </c>
      <c r="AJ71" s="60"/>
      <c r="AK71" s="59"/>
    </row>
    <row r="72" spans="2:37" x14ac:dyDescent="0.45">
      <c r="B72" s="58" t="s">
        <v>294</v>
      </c>
      <c r="C72" s="60">
        <v>0</v>
      </c>
      <c r="D72" s="60">
        <v>0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0</v>
      </c>
      <c r="AI72" s="60" t="s">
        <v>156</v>
      </c>
      <c r="AJ72" s="60"/>
      <c r="AK72" s="59"/>
    </row>
    <row r="73" spans="2:37" ht="15" customHeight="1" x14ac:dyDescent="0.45">
      <c r="B73" s="58" t="s">
        <v>295</v>
      </c>
      <c r="C73" s="60">
        <v>10.65</v>
      </c>
      <c r="D73" s="60">
        <v>10.65</v>
      </c>
      <c r="E73" s="60">
        <v>13.21</v>
      </c>
      <c r="F73" s="60">
        <v>13.31</v>
      </c>
      <c r="G73" s="60">
        <v>13.34</v>
      </c>
      <c r="H73" s="60">
        <v>13.41</v>
      </c>
      <c r="I73" s="60">
        <v>13.41</v>
      </c>
      <c r="J73" s="60">
        <v>13.41</v>
      </c>
      <c r="K73" s="60">
        <v>13.41</v>
      </c>
      <c r="L73" s="60">
        <v>13.41</v>
      </c>
      <c r="M73" s="60">
        <v>13.41</v>
      </c>
      <c r="N73" s="60">
        <v>13.29</v>
      </c>
      <c r="O73" s="60">
        <v>13.32</v>
      </c>
      <c r="P73" s="60">
        <v>13.4</v>
      </c>
      <c r="Q73" s="60">
        <v>13.06</v>
      </c>
      <c r="R73" s="60">
        <v>13.26</v>
      </c>
      <c r="S73" s="60">
        <v>13.33</v>
      </c>
      <c r="T73" s="60">
        <v>13.23</v>
      </c>
      <c r="U73" s="60">
        <v>13.04</v>
      </c>
      <c r="V73" s="60">
        <v>13.04</v>
      </c>
      <c r="W73" s="60">
        <v>13.07</v>
      </c>
      <c r="X73" s="60">
        <v>12.86</v>
      </c>
      <c r="Y73" s="60">
        <v>12.87</v>
      </c>
      <c r="Z73" s="60">
        <v>12.98</v>
      </c>
      <c r="AA73" s="60">
        <v>13.01</v>
      </c>
      <c r="AB73" s="60">
        <v>13.03</v>
      </c>
      <c r="AC73" s="60">
        <v>13.3</v>
      </c>
      <c r="AD73" s="60">
        <v>13.17</v>
      </c>
      <c r="AE73" s="60">
        <v>13.4</v>
      </c>
      <c r="AF73" s="60">
        <v>13.41</v>
      </c>
      <c r="AG73" s="60">
        <v>13.41</v>
      </c>
      <c r="AH73" s="60">
        <v>13.41</v>
      </c>
      <c r="AI73" s="60">
        <v>7.0000000000000001E-3</v>
      </c>
      <c r="AJ73" s="60"/>
      <c r="AK73" s="59"/>
    </row>
    <row r="74" spans="2:37" ht="15" customHeight="1" x14ac:dyDescent="0.45">
      <c r="B74" s="57" t="s">
        <v>285</v>
      </c>
      <c r="C74" s="66">
        <v>36.39</v>
      </c>
      <c r="D74" s="66">
        <v>36.39</v>
      </c>
      <c r="E74" s="66">
        <v>39.68</v>
      </c>
      <c r="F74" s="66">
        <v>39.97</v>
      </c>
      <c r="G74" s="66">
        <v>40.06</v>
      </c>
      <c r="H74" s="66">
        <v>40.270000000000003</v>
      </c>
      <c r="I74" s="66">
        <v>40.270000000000003</v>
      </c>
      <c r="J74" s="66">
        <v>40.270000000000003</v>
      </c>
      <c r="K74" s="66">
        <v>40.270000000000003</v>
      </c>
      <c r="L74" s="66">
        <v>40.270000000000003</v>
      </c>
      <c r="M74" s="66">
        <v>40.270000000000003</v>
      </c>
      <c r="N74" s="66">
        <v>39.92</v>
      </c>
      <c r="O74" s="66">
        <v>39.99</v>
      </c>
      <c r="P74" s="66">
        <v>40.24</v>
      </c>
      <c r="Q74" s="66">
        <v>39.22</v>
      </c>
      <c r="R74" s="66">
        <v>39.82</v>
      </c>
      <c r="S74" s="66">
        <v>40.03</v>
      </c>
      <c r="T74" s="66">
        <v>39.72</v>
      </c>
      <c r="U74" s="66">
        <v>39.15</v>
      </c>
      <c r="V74" s="66">
        <v>39.17</v>
      </c>
      <c r="W74" s="66">
        <v>39.25</v>
      </c>
      <c r="X74" s="66">
        <v>38.630000000000003</v>
      </c>
      <c r="Y74" s="66">
        <v>38.659999999999997</v>
      </c>
      <c r="Z74" s="66">
        <v>38.97</v>
      </c>
      <c r="AA74" s="66">
        <v>39.06</v>
      </c>
      <c r="AB74" s="66">
        <v>39.119999999999997</v>
      </c>
      <c r="AC74" s="66">
        <v>39.93</v>
      </c>
      <c r="AD74" s="66">
        <v>39.56</v>
      </c>
      <c r="AE74" s="66">
        <v>40.229999999999997</v>
      </c>
      <c r="AF74" s="66">
        <v>40.270000000000003</v>
      </c>
      <c r="AG74" s="66">
        <v>40.270000000000003</v>
      </c>
      <c r="AH74" s="66">
        <v>40.270000000000003</v>
      </c>
      <c r="AI74" s="66">
        <v>3.0000000000000001E-3</v>
      </c>
      <c r="AJ74" s="66"/>
      <c r="AK74" s="62"/>
    </row>
    <row r="75" spans="2:37" ht="15" customHeight="1" x14ac:dyDescent="0.45">
      <c r="B75" s="57" t="s">
        <v>297</v>
      </c>
    </row>
    <row r="76" spans="2:37" ht="15" customHeight="1" x14ac:dyDescent="0.45">
      <c r="B76" s="58" t="s">
        <v>298</v>
      </c>
      <c r="C76" s="60">
        <v>3.17</v>
      </c>
      <c r="D76" s="60">
        <v>3.17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>
        <v>0</v>
      </c>
      <c r="AE76" s="60">
        <v>0</v>
      </c>
      <c r="AF76" s="60">
        <v>0</v>
      </c>
      <c r="AG76" s="60">
        <v>0</v>
      </c>
      <c r="AH76" s="60">
        <v>0</v>
      </c>
      <c r="AI76" s="60" t="s">
        <v>156</v>
      </c>
      <c r="AJ76" s="60"/>
      <c r="AK76" s="59"/>
    </row>
    <row r="77" spans="2:37" ht="15" customHeight="1" x14ac:dyDescent="0.45">
      <c r="B77" s="58" t="s">
        <v>299</v>
      </c>
      <c r="C77" s="60">
        <v>33.22</v>
      </c>
      <c r="D77" s="60">
        <v>33.22</v>
      </c>
      <c r="E77" s="60">
        <v>39.68</v>
      </c>
      <c r="F77" s="60">
        <v>39.97</v>
      </c>
      <c r="G77" s="60">
        <v>40.06</v>
      </c>
      <c r="H77" s="60">
        <v>40.270000000000003</v>
      </c>
      <c r="I77" s="60">
        <v>40.270000000000003</v>
      </c>
      <c r="J77" s="60">
        <v>40.270000000000003</v>
      </c>
      <c r="K77" s="60">
        <v>40.270000000000003</v>
      </c>
      <c r="L77" s="60">
        <v>40.270000000000003</v>
      </c>
      <c r="M77" s="60">
        <v>40.270000000000003</v>
      </c>
      <c r="N77" s="60">
        <v>39.92</v>
      </c>
      <c r="O77" s="60">
        <v>39.99</v>
      </c>
      <c r="P77" s="60">
        <v>40.24</v>
      </c>
      <c r="Q77" s="60">
        <v>39.22</v>
      </c>
      <c r="R77" s="60">
        <v>39.82</v>
      </c>
      <c r="S77" s="60">
        <v>40.03</v>
      </c>
      <c r="T77" s="60">
        <v>39.72</v>
      </c>
      <c r="U77" s="60">
        <v>39.15</v>
      </c>
      <c r="V77" s="60">
        <v>39.17</v>
      </c>
      <c r="W77" s="60">
        <v>39.25</v>
      </c>
      <c r="X77" s="60">
        <v>38.630000000000003</v>
      </c>
      <c r="Y77" s="60">
        <v>38.659999999999997</v>
      </c>
      <c r="Z77" s="60">
        <v>38.97</v>
      </c>
      <c r="AA77" s="60">
        <v>39.06</v>
      </c>
      <c r="AB77" s="60">
        <v>39.119999999999997</v>
      </c>
      <c r="AC77" s="60">
        <v>39.93</v>
      </c>
      <c r="AD77" s="60">
        <v>39.56</v>
      </c>
      <c r="AE77" s="60">
        <v>40.229999999999997</v>
      </c>
      <c r="AF77" s="60">
        <v>40.270000000000003</v>
      </c>
      <c r="AG77" s="60">
        <v>40.270000000000003</v>
      </c>
      <c r="AH77" s="60">
        <v>40.270000000000003</v>
      </c>
      <c r="AI77" s="60">
        <v>6.0000000000000001E-3</v>
      </c>
      <c r="AJ77" s="60"/>
      <c r="AK77" s="59"/>
    </row>
    <row r="78" spans="2:37" ht="15" customHeight="1" x14ac:dyDescent="0.45"/>
    <row r="79" spans="2:37" ht="15" customHeight="1" x14ac:dyDescent="0.45">
      <c r="B79" s="57" t="s">
        <v>300</v>
      </c>
    </row>
    <row r="80" spans="2:37" ht="15" customHeight="1" x14ac:dyDescent="0.45">
      <c r="B80" s="57" t="s">
        <v>301</v>
      </c>
    </row>
    <row r="81" spans="1:37" x14ac:dyDescent="0.45">
      <c r="B81" s="58" t="s">
        <v>302</v>
      </c>
      <c r="C81" s="65">
        <v>368</v>
      </c>
      <c r="D81" s="65">
        <v>368</v>
      </c>
      <c r="E81" s="65">
        <v>411.6</v>
      </c>
      <c r="F81" s="65">
        <v>409.2</v>
      </c>
      <c r="G81" s="65">
        <v>403.6</v>
      </c>
      <c r="H81" s="65">
        <v>400.2</v>
      </c>
      <c r="I81" s="65">
        <v>396.7</v>
      </c>
      <c r="J81" s="65">
        <v>396.2</v>
      </c>
      <c r="K81" s="65">
        <v>396.8</v>
      </c>
      <c r="L81" s="65">
        <v>399.9</v>
      </c>
      <c r="M81" s="65">
        <v>399.2</v>
      </c>
      <c r="N81" s="65">
        <v>401.2</v>
      </c>
      <c r="O81" s="65">
        <v>401.7</v>
      </c>
      <c r="P81" s="65">
        <v>402.4</v>
      </c>
      <c r="Q81" s="65">
        <v>403</v>
      </c>
      <c r="R81" s="65">
        <v>403.8</v>
      </c>
      <c r="S81" s="65">
        <v>404.3</v>
      </c>
      <c r="T81" s="65">
        <v>405.5</v>
      </c>
      <c r="U81" s="65">
        <v>406.9</v>
      </c>
      <c r="V81" s="65">
        <v>408.3</v>
      </c>
      <c r="W81" s="65">
        <v>410</v>
      </c>
      <c r="X81" s="65">
        <v>412.5</v>
      </c>
      <c r="Y81" s="65">
        <v>415.3</v>
      </c>
      <c r="Z81" s="65">
        <v>417.9</v>
      </c>
      <c r="AA81" s="65">
        <v>420.9</v>
      </c>
      <c r="AB81" s="65">
        <v>421.9</v>
      </c>
      <c r="AC81" s="65">
        <v>423.6</v>
      </c>
      <c r="AD81" s="65">
        <v>425.7</v>
      </c>
      <c r="AE81" s="65">
        <v>428.9</v>
      </c>
      <c r="AF81" s="65">
        <v>432.5</v>
      </c>
      <c r="AG81" s="65">
        <v>436.5</v>
      </c>
      <c r="AH81" s="65">
        <v>441.3</v>
      </c>
      <c r="AI81" s="65">
        <v>6.0000000000000001E-3</v>
      </c>
      <c r="AJ81" s="65"/>
      <c r="AK81" s="59"/>
    </row>
    <row r="82" spans="1:37" ht="15" customHeight="1" x14ac:dyDescent="0.45">
      <c r="B82" s="58" t="s">
        <v>303</v>
      </c>
      <c r="C82" s="65">
        <v>24</v>
      </c>
      <c r="D82" s="65">
        <v>24</v>
      </c>
      <c r="E82" s="65">
        <v>32.6</v>
      </c>
      <c r="F82" s="65">
        <v>32.6</v>
      </c>
      <c r="G82" s="65">
        <v>32.6</v>
      </c>
      <c r="H82" s="65">
        <v>32.6</v>
      </c>
      <c r="I82" s="65">
        <v>32.6</v>
      </c>
      <c r="J82" s="65">
        <v>32.6</v>
      </c>
      <c r="K82" s="65">
        <v>32.6</v>
      </c>
      <c r="L82" s="65">
        <v>32.6</v>
      </c>
      <c r="M82" s="65">
        <v>32.6</v>
      </c>
      <c r="N82" s="65">
        <v>32.6</v>
      </c>
      <c r="O82" s="65">
        <v>32.6</v>
      </c>
      <c r="P82" s="65">
        <v>32.6</v>
      </c>
      <c r="Q82" s="65">
        <v>32.6</v>
      </c>
      <c r="R82" s="65">
        <v>32.6</v>
      </c>
      <c r="S82" s="65">
        <v>32.6</v>
      </c>
      <c r="T82" s="65">
        <v>32.6</v>
      </c>
      <c r="U82" s="65">
        <v>32.6</v>
      </c>
      <c r="V82" s="65">
        <v>32.6</v>
      </c>
      <c r="W82" s="65">
        <v>32.6</v>
      </c>
      <c r="X82" s="65">
        <v>32.6</v>
      </c>
      <c r="Y82" s="65">
        <v>32.6</v>
      </c>
      <c r="Z82" s="65">
        <v>32.6</v>
      </c>
      <c r="AA82" s="65">
        <v>32.6</v>
      </c>
      <c r="AB82" s="65">
        <v>32.6</v>
      </c>
      <c r="AC82" s="65">
        <v>32.6</v>
      </c>
      <c r="AD82" s="65">
        <v>32.6</v>
      </c>
      <c r="AE82" s="65">
        <v>32.6</v>
      </c>
      <c r="AF82" s="65">
        <v>32.6</v>
      </c>
      <c r="AG82" s="65">
        <v>32.6</v>
      </c>
      <c r="AH82" s="65">
        <v>32.6</v>
      </c>
      <c r="AI82" s="65">
        <v>0.01</v>
      </c>
      <c r="AJ82" s="65"/>
      <c r="AK82" s="59"/>
    </row>
    <row r="83" spans="1:37" ht="15" customHeight="1" x14ac:dyDescent="0.45">
      <c r="B83" s="58" t="s">
        <v>304</v>
      </c>
      <c r="C83" s="65">
        <v>37</v>
      </c>
      <c r="D83" s="65">
        <v>37</v>
      </c>
      <c r="E83" s="65">
        <v>40.6</v>
      </c>
      <c r="F83" s="65">
        <v>40.4</v>
      </c>
      <c r="G83" s="65">
        <v>39.799999999999997</v>
      </c>
      <c r="H83" s="65">
        <v>39.5</v>
      </c>
      <c r="I83" s="65">
        <v>39.200000000000003</v>
      </c>
      <c r="J83" s="65">
        <v>39.1</v>
      </c>
      <c r="K83" s="65">
        <v>39.200000000000003</v>
      </c>
      <c r="L83" s="65">
        <v>39.5</v>
      </c>
      <c r="M83" s="65">
        <v>39.4</v>
      </c>
      <c r="N83" s="65">
        <v>39.6</v>
      </c>
      <c r="O83" s="65">
        <v>39.700000000000003</v>
      </c>
      <c r="P83" s="65">
        <v>39.700000000000003</v>
      </c>
      <c r="Q83" s="65">
        <v>39.799999999999997</v>
      </c>
      <c r="R83" s="65">
        <v>39.799999999999997</v>
      </c>
      <c r="S83" s="65">
        <v>39.9</v>
      </c>
      <c r="T83" s="65">
        <v>40</v>
      </c>
      <c r="U83" s="65">
        <v>40.1</v>
      </c>
      <c r="V83" s="65">
        <v>40.299999999999997</v>
      </c>
      <c r="W83" s="65">
        <v>40.4</v>
      </c>
      <c r="X83" s="65">
        <v>40.700000000000003</v>
      </c>
      <c r="Y83" s="65">
        <v>40.9</v>
      </c>
      <c r="Z83" s="65">
        <v>41.2</v>
      </c>
      <c r="AA83" s="65">
        <v>41.5</v>
      </c>
      <c r="AB83" s="65">
        <v>41.6</v>
      </c>
      <c r="AC83" s="65">
        <v>41.8</v>
      </c>
      <c r="AD83" s="65">
        <v>42.2</v>
      </c>
      <c r="AE83" s="65">
        <v>42.5</v>
      </c>
      <c r="AF83" s="65">
        <v>42.9</v>
      </c>
      <c r="AG83" s="65">
        <v>43.4</v>
      </c>
      <c r="AH83" s="65">
        <v>43.9</v>
      </c>
      <c r="AI83" s="65">
        <v>6.0000000000000001E-3</v>
      </c>
      <c r="AJ83" s="65"/>
      <c r="AK83" s="59"/>
    </row>
    <row r="84" spans="1:37" ht="15" customHeight="1" x14ac:dyDescent="0.45">
      <c r="B84" s="57" t="s">
        <v>305</v>
      </c>
      <c r="C84" s="64">
        <v>429</v>
      </c>
      <c r="D84" s="64">
        <v>429</v>
      </c>
      <c r="E84" s="64">
        <v>484.8</v>
      </c>
      <c r="F84" s="64">
        <v>482.1</v>
      </c>
      <c r="G84" s="64">
        <v>476</v>
      </c>
      <c r="H84" s="64">
        <v>472.4</v>
      </c>
      <c r="I84" s="64">
        <v>468.5</v>
      </c>
      <c r="J84" s="64">
        <v>467.9</v>
      </c>
      <c r="K84" s="64">
        <v>468.6</v>
      </c>
      <c r="L84" s="64">
        <v>471.9</v>
      </c>
      <c r="M84" s="64">
        <v>471.2</v>
      </c>
      <c r="N84" s="64">
        <v>473.4</v>
      </c>
      <c r="O84" s="64">
        <v>474</v>
      </c>
      <c r="P84" s="64">
        <v>474.7</v>
      </c>
      <c r="Q84" s="64">
        <v>475.4</v>
      </c>
      <c r="R84" s="64">
        <v>476.2</v>
      </c>
      <c r="S84" s="64">
        <v>476.8</v>
      </c>
      <c r="T84" s="64">
        <v>478.2</v>
      </c>
      <c r="U84" s="64">
        <v>479.7</v>
      </c>
      <c r="V84" s="64">
        <v>481.2</v>
      </c>
      <c r="W84" s="64">
        <v>483.1</v>
      </c>
      <c r="X84" s="64">
        <v>485.7</v>
      </c>
      <c r="Y84" s="64">
        <v>488.8</v>
      </c>
      <c r="Z84" s="64">
        <v>491.7</v>
      </c>
      <c r="AA84" s="64">
        <v>495</v>
      </c>
      <c r="AB84" s="64">
        <v>496.1</v>
      </c>
      <c r="AC84" s="64">
        <v>498</v>
      </c>
      <c r="AD84" s="64">
        <v>500.4</v>
      </c>
      <c r="AE84" s="64">
        <v>504</v>
      </c>
      <c r="AF84" s="64">
        <v>508</v>
      </c>
      <c r="AG84" s="64">
        <v>512.5</v>
      </c>
      <c r="AH84" s="64">
        <v>517.79999999999995</v>
      </c>
      <c r="AI84" s="64">
        <v>6.0000000000000001E-3</v>
      </c>
      <c r="AJ84" s="64"/>
      <c r="AK84" s="62"/>
    </row>
    <row r="85" spans="1:37" ht="15" customHeight="1" x14ac:dyDescent="0.45"/>
    <row r="87" spans="1:37" ht="15.75" x14ac:dyDescent="0.5">
      <c r="A87" s="117" t="s">
        <v>574</v>
      </c>
      <c r="B87" s="118" t="s">
        <v>144</v>
      </c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</row>
    <row r="88" spans="1:37" x14ac:dyDescent="0.45">
      <c r="A88" s="114"/>
      <c r="B88" s="115" t="s">
        <v>145</v>
      </c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</row>
    <row r="89" spans="1:37" x14ac:dyDescent="0.45">
      <c r="A89" s="114"/>
      <c r="B89" s="115" t="s">
        <v>146</v>
      </c>
      <c r="C89" s="119" t="s">
        <v>146</v>
      </c>
      <c r="D89" s="119" t="s">
        <v>146</v>
      </c>
      <c r="E89" s="119" t="s">
        <v>146</v>
      </c>
      <c r="F89" s="119" t="s">
        <v>146</v>
      </c>
      <c r="G89" s="119" t="s">
        <v>146</v>
      </c>
      <c r="H89" s="119" t="s">
        <v>146</v>
      </c>
      <c r="I89" s="119" t="s">
        <v>146</v>
      </c>
      <c r="J89" s="119" t="s">
        <v>146</v>
      </c>
      <c r="K89" s="119" t="s">
        <v>146</v>
      </c>
      <c r="L89" s="119" t="s">
        <v>146</v>
      </c>
      <c r="M89" s="119" t="s">
        <v>146</v>
      </c>
      <c r="N89" s="119" t="s">
        <v>146</v>
      </c>
      <c r="O89" s="119" t="s">
        <v>146</v>
      </c>
      <c r="P89" s="119" t="s">
        <v>146</v>
      </c>
      <c r="Q89" s="119" t="s">
        <v>146</v>
      </c>
      <c r="R89" s="119" t="s">
        <v>146</v>
      </c>
      <c r="S89" s="119" t="s">
        <v>146</v>
      </c>
      <c r="T89" s="119" t="s">
        <v>146</v>
      </c>
      <c r="U89" s="119" t="s">
        <v>146</v>
      </c>
      <c r="V89" s="119" t="s">
        <v>146</v>
      </c>
      <c r="W89" s="119" t="s">
        <v>146</v>
      </c>
      <c r="X89" s="119" t="s">
        <v>146</v>
      </c>
      <c r="Y89" s="119" t="s">
        <v>146</v>
      </c>
      <c r="Z89" s="119" t="s">
        <v>146</v>
      </c>
      <c r="AA89" s="119" t="s">
        <v>146</v>
      </c>
      <c r="AB89" s="119" t="s">
        <v>146</v>
      </c>
      <c r="AC89" s="119" t="s">
        <v>146</v>
      </c>
      <c r="AD89" s="119" t="s">
        <v>146</v>
      </c>
      <c r="AE89" s="119" t="s">
        <v>146</v>
      </c>
      <c r="AF89" s="119" t="s">
        <v>146</v>
      </c>
      <c r="AG89" s="119" t="s">
        <v>146</v>
      </c>
      <c r="AH89" s="119" t="s">
        <v>146</v>
      </c>
      <c r="AI89" s="119" t="s">
        <v>564</v>
      </c>
      <c r="AJ89" s="52"/>
      <c r="AK89" s="52"/>
    </row>
    <row r="90" spans="1:37" ht="14.65" thickBot="1" x14ac:dyDescent="0.5">
      <c r="A90" s="114"/>
      <c r="B90" s="116" t="s">
        <v>147</v>
      </c>
      <c r="C90" s="116">
        <v>2019</v>
      </c>
      <c r="D90" s="116">
        <v>2020</v>
      </c>
      <c r="E90" s="116">
        <v>2021</v>
      </c>
      <c r="F90" s="116">
        <v>2022</v>
      </c>
      <c r="G90" s="116">
        <v>2023</v>
      </c>
      <c r="H90" s="116">
        <v>2024</v>
      </c>
      <c r="I90" s="116">
        <v>2025</v>
      </c>
      <c r="J90" s="116">
        <v>2026</v>
      </c>
      <c r="K90" s="116">
        <v>2027</v>
      </c>
      <c r="L90" s="116">
        <v>2028</v>
      </c>
      <c r="M90" s="116">
        <v>2029</v>
      </c>
      <c r="N90" s="116">
        <v>2030</v>
      </c>
      <c r="O90" s="116">
        <v>2031</v>
      </c>
      <c r="P90" s="116">
        <v>2032</v>
      </c>
      <c r="Q90" s="116">
        <v>2033</v>
      </c>
      <c r="R90" s="116">
        <v>2034</v>
      </c>
      <c r="S90" s="116">
        <v>2035</v>
      </c>
      <c r="T90" s="116">
        <v>2036</v>
      </c>
      <c r="U90" s="116">
        <v>2037</v>
      </c>
      <c r="V90" s="116">
        <v>2038</v>
      </c>
      <c r="W90" s="116">
        <v>2039</v>
      </c>
      <c r="X90" s="116">
        <v>2040</v>
      </c>
      <c r="Y90" s="116">
        <v>2041</v>
      </c>
      <c r="Z90" s="116">
        <v>2042</v>
      </c>
      <c r="AA90" s="116">
        <v>2043</v>
      </c>
      <c r="AB90" s="116">
        <v>2044</v>
      </c>
      <c r="AC90" s="116">
        <v>2045</v>
      </c>
      <c r="AD90" s="116">
        <v>2046</v>
      </c>
      <c r="AE90" s="116">
        <v>2047</v>
      </c>
      <c r="AF90" s="116">
        <v>2048</v>
      </c>
      <c r="AG90" s="116">
        <v>2049</v>
      </c>
      <c r="AH90" s="116">
        <v>2050</v>
      </c>
      <c r="AI90" s="116">
        <v>2050</v>
      </c>
      <c r="AJ90" s="55"/>
      <c r="AK90" s="55"/>
    </row>
    <row r="91" spans="1:37" ht="14.65" thickTop="1" x14ac:dyDescent="0.45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</row>
    <row r="92" spans="1:37" x14ac:dyDescent="0.45">
      <c r="A92" s="114"/>
      <c r="B92" s="120" t="s">
        <v>148</v>
      </c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</row>
    <row r="93" spans="1:37" x14ac:dyDescent="0.45">
      <c r="A93" s="117" t="s">
        <v>575</v>
      </c>
      <c r="B93" s="121" t="s">
        <v>149</v>
      </c>
      <c r="C93" s="122">
        <v>12.261958999999999</v>
      </c>
      <c r="D93" s="122">
        <v>13.172337000000001</v>
      </c>
      <c r="E93" s="122">
        <v>13.680125</v>
      </c>
      <c r="F93" s="122">
        <v>14.066001</v>
      </c>
      <c r="G93" s="122">
        <v>14.14066</v>
      </c>
      <c r="H93" s="122">
        <v>14.241999</v>
      </c>
      <c r="I93" s="122">
        <v>14.240686</v>
      </c>
      <c r="J93" s="122">
        <v>14.309774000000001</v>
      </c>
      <c r="K93" s="122">
        <v>14.302415999999999</v>
      </c>
      <c r="L93" s="122">
        <v>14.180683</v>
      </c>
      <c r="M93" s="122">
        <v>14.190842</v>
      </c>
      <c r="N93" s="122">
        <v>14.294427000000001</v>
      </c>
      <c r="O93" s="122">
        <v>14.363591</v>
      </c>
      <c r="P93" s="122">
        <v>14.458278</v>
      </c>
      <c r="Q93" s="122">
        <v>14.448694</v>
      </c>
      <c r="R93" s="122">
        <v>14.351179999999999</v>
      </c>
      <c r="S93" s="122">
        <v>14.269263</v>
      </c>
      <c r="T93" s="122">
        <v>14.149504</v>
      </c>
      <c r="U93" s="122">
        <v>13.968852999999999</v>
      </c>
      <c r="V93" s="122">
        <v>13.821403999999999</v>
      </c>
      <c r="W93" s="122">
        <v>13.750157</v>
      </c>
      <c r="X93" s="122">
        <v>13.901033</v>
      </c>
      <c r="Y93" s="122">
        <v>13.992407999999999</v>
      </c>
      <c r="Z93" s="122">
        <v>14.00568</v>
      </c>
      <c r="AA93" s="122">
        <v>13.959783</v>
      </c>
      <c r="AB93" s="122">
        <v>13.803350999999999</v>
      </c>
      <c r="AC93" s="122">
        <v>13.581116</v>
      </c>
      <c r="AD93" s="122">
        <v>13.321483000000001</v>
      </c>
      <c r="AE93" s="122">
        <v>13.036129000000001</v>
      </c>
      <c r="AF93" s="122">
        <v>12.781387</v>
      </c>
      <c r="AG93" s="122">
        <v>12.489962999999999</v>
      </c>
      <c r="AH93" s="122">
        <v>11.961895</v>
      </c>
      <c r="AI93" s="123">
        <v>-7.9900000000000001E-4</v>
      </c>
      <c r="AJ93" s="60"/>
      <c r="AK93" s="59"/>
    </row>
    <row r="94" spans="1:37" x14ac:dyDescent="0.45">
      <c r="A94" s="117" t="s">
        <v>576</v>
      </c>
      <c r="B94" s="121" t="s">
        <v>150</v>
      </c>
      <c r="C94" s="122">
        <v>0.48017399999999999</v>
      </c>
      <c r="D94" s="122">
        <v>0.48907800000000001</v>
      </c>
      <c r="E94" s="122">
        <v>0.504</v>
      </c>
      <c r="F94" s="122">
        <v>0.50458400000000003</v>
      </c>
      <c r="G94" s="122">
        <v>0.52394600000000002</v>
      </c>
      <c r="H94" s="122">
        <v>0.54244199999999998</v>
      </c>
      <c r="I94" s="122">
        <v>0.54896199999999995</v>
      </c>
      <c r="J94" s="122">
        <v>0.57622600000000002</v>
      </c>
      <c r="K94" s="122">
        <v>0.61392199999999997</v>
      </c>
      <c r="L94" s="122">
        <v>0.59808099999999997</v>
      </c>
      <c r="M94" s="122">
        <v>0.57658900000000002</v>
      </c>
      <c r="N94" s="122">
        <v>0.54971099999999995</v>
      </c>
      <c r="O94" s="122">
        <v>0.56239600000000001</v>
      </c>
      <c r="P94" s="122">
        <v>0.61480000000000001</v>
      </c>
      <c r="Q94" s="122">
        <v>0.657169</v>
      </c>
      <c r="R94" s="122">
        <v>0.67719099999999999</v>
      </c>
      <c r="S94" s="122">
        <v>0.65788000000000002</v>
      </c>
      <c r="T94" s="122">
        <v>0.62977399999999994</v>
      </c>
      <c r="U94" s="122">
        <v>0.59951600000000005</v>
      </c>
      <c r="V94" s="122">
        <v>0.62898799999999999</v>
      </c>
      <c r="W94" s="122">
        <v>0.66081000000000001</v>
      </c>
      <c r="X94" s="122">
        <v>0.83472100000000005</v>
      </c>
      <c r="Y94" s="122">
        <v>0.90727800000000003</v>
      </c>
      <c r="Z94" s="122">
        <v>0.86194300000000001</v>
      </c>
      <c r="AA94" s="122">
        <v>0.82131699999999996</v>
      </c>
      <c r="AB94" s="122">
        <v>0.78542699999999999</v>
      </c>
      <c r="AC94" s="122">
        <v>0.75369600000000003</v>
      </c>
      <c r="AD94" s="122">
        <v>0.72562099999999996</v>
      </c>
      <c r="AE94" s="122">
        <v>0.67879800000000001</v>
      </c>
      <c r="AF94" s="122">
        <v>0.60139900000000002</v>
      </c>
      <c r="AG94" s="122">
        <v>0.534721</v>
      </c>
      <c r="AH94" s="122">
        <v>0.47724100000000003</v>
      </c>
      <c r="AI94" s="123">
        <v>-1.9799999999999999E-4</v>
      </c>
      <c r="AJ94" s="60"/>
      <c r="AK94" s="59"/>
    </row>
    <row r="95" spans="1:37" x14ac:dyDescent="0.45">
      <c r="A95" s="117" t="s">
        <v>577</v>
      </c>
      <c r="B95" s="121" t="s">
        <v>151</v>
      </c>
      <c r="C95" s="122">
        <v>11.781784</v>
      </c>
      <c r="D95" s="122">
        <v>12.683258</v>
      </c>
      <c r="E95" s="122">
        <v>13.176125000000001</v>
      </c>
      <c r="F95" s="122">
        <v>13.561418</v>
      </c>
      <c r="G95" s="122">
        <v>13.616714</v>
      </c>
      <c r="H95" s="122">
        <v>13.699555999999999</v>
      </c>
      <c r="I95" s="122">
        <v>13.691725</v>
      </c>
      <c r="J95" s="122">
        <v>13.733547</v>
      </c>
      <c r="K95" s="122">
        <v>13.688494</v>
      </c>
      <c r="L95" s="122">
        <v>13.582602</v>
      </c>
      <c r="M95" s="122">
        <v>13.614253</v>
      </c>
      <c r="N95" s="122">
        <v>13.744717</v>
      </c>
      <c r="O95" s="122">
        <v>13.801194000000001</v>
      </c>
      <c r="P95" s="122">
        <v>13.843477999999999</v>
      </c>
      <c r="Q95" s="122">
        <v>13.791525999999999</v>
      </c>
      <c r="R95" s="122">
        <v>13.673989000000001</v>
      </c>
      <c r="S95" s="122">
        <v>13.611382000000001</v>
      </c>
      <c r="T95" s="122">
        <v>13.519729999999999</v>
      </c>
      <c r="U95" s="122">
        <v>13.369337</v>
      </c>
      <c r="V95" s="122">
        <v>13.192415</v>
      </c>
      <c r="W95" s="122">
        <v>13.089347</v>
      </c>
      <c r="X95" s="122">
        <v>13.066312999999999</v>
      </c>
      <c r="Y95" s="122">
        <v>13.085129999999999</v>
      </c>
      <c r="Z95" s="122">
        <v>13.143737</v>
      </c>
      <c r="AA95" s="122">
        <v>13.138465999999999</v>
      </c>
      <c r="AB95" s="122">
        <v>13.017924000000001</v>
      </c>
      <c r="AC95" s="122">
        <v>12.827419000000001</v>
      </c>
      <c r="AD95" s="122">
        <v>12.595860999999999</v>
      </c>
      <c r="AE95" s="122">
        <v>12.357331</v>
      </c>
      <c r="AF95" s="122">
        <v>12.179989000000001</v>
      </c>
      <c r="AG95" s="122">
        <v>11.955242</v>
      </c>
      <c r="AH95" s="122">
        <v>11.484654000000001</v>
      </c>
      <c r="AI95" s="123">
        <v>-8.2399999999999997E-4</v>
      </c>
      <c r="AJ95" s="60"/>
      <c r="AK95" s="59"/>
    </row>
    <row r="96" spans="1:37" x14ac:dyDescent="0.45">
      <c r="A96" s="117" t="s">
        <v>578</v>
      </c>
      <c r="B96" s="121" t="s">
        <v>152</v>
      </c>
      <c r="C96" s="122">
        <v>4.1159999999999997</v>
      </c>
      <c r="D96" s="122">
        <v>4.2543259999999998</v>
      </c>
      <c r="E96" s="122">
        <v>3.7217760000000002</v>
      </c>
      <c r="F96" s="122">
        <v>3.5859429999999999</v>
      </c>
      <c r="G96" s="122">
        <v>3.5034329999999998</v>
      </c>
      <c r="H96" s="122">
        <v>3.3902100000000002</v>
      </c>
      <c r="I96" s="122">
        <v>3.5240659999999999</v>
      </c>
      <c r="J96" s="122">
        <v>3.5678999999999998</v>
      </c>
      <c r="K96" s="122">
        <v>3.4610080000000001</v>
      </c>
      <c r="L96" s="122">
        <v>3.5673409999999999</v>
      </c>
      <c r="M96" s="122">
        <v>3.5087649999999999</v>
      </c>
      <c r="N96" s="122">
        <v>3.4102329999999998</v>
      </c>
      <c r="O96" s="122">
        <v>3.3832450000000001</v>
      </c>
      <c r="P96" s="122">
        <v>3.27813</v>
      </c>
      <c r="Q96" s="122">
        <v>3.202982</v>
      </c>
      <c r="R96" s="122">
        <v>3.3343150000000001</v>
      </c>
      <c r="S96" s="122">
        <v>3.4983240000000002</v>
      </c>
      <c r="T96" s="122">
        <v>3.5662120000000002</v>
      </c>
      <c r="U96" s="122">
        <v>3.8163999999999998</v>
      </c>
      <c r="V96" s="122">
        <v>4.0540019999999997</v>
      </c>
      <c r="W96" s="122">
        <v>4.1507019999999999</v>
      </c>
      <c r="X96" s="122">
        <v>3.963902</v>
      </c>
      <c r="Y96" s="122">
        <v>3.9448379999999998</v>
      </c>
      <c r="Z96" s="122">
        <v>3.959193</v>
      </c>
      <c r="AA96" s="122">
        <v>3.9546709999999998</v>
      </c>
      <c r="AB96" s="122">
        <v>4.1454449999999996</v>
      </c>
      <c r="AC96" s="122">
        <v>4.3928430000000001</v>
      </c>
      <c r="AD96" s="122">
        <v>4.6306139999999996</v>
      </c>
      <c r="AE96" s="122">
        <v>4.7972919999999997</v>
      </c>
      <c r="AF96" s="122">
        <v>5.0930109999999997</v>
      </c>
      <c r="AG96" s="122">
        <v>5.373405</v>
      </c>
      <c r="AH96" s="122">
        <v>6.0310540000000001</v>
      </c>
      <c r="AI96" s="123">
        <v>1.24E-2</v>
      </c>
      <c r="AJ96" s="60"/>
      <c r="AK96" s="59"/>
    </row>
    <row r="97" spans="1:37" x14ac:dyDescent="0.45">
      <c r="A97" s="117" t="s">
        <v>579</v>
      </c>
      <c r="B97" s="121" t="s">
        <v>153</v>
      </c>
      <c r="C97" s="122">
        <v>6.9509999999999996</v>
      </c>
      <c r="D97" s="122">
        <v>7.1849999999999996</v>
      </c>
      <c r="E97" s="122">
        <v>6.6109619999999998</v>
      </c>
      <c r="F97" s="122">
        <v>6.5781099999999997</v>
      </c>
      <c r="G97" s="122">
        <v>6.5905639999999996</v>
      </c>
      <c r="H97" s="122">
        <v>6.8993120000000001</v>
      </c>
      <c r="I97" s="122">
        <v>6.6050620000000002</v>
      </c>
      <c r="J97" s="122">
        <v>6.9712100000000001</v>
      </c>
      <c r="K97" s="122">
        <v>6.6799809999999997</v>
      </c>
      <c r="L97" s="122">
        <v>6.8201229999999997</v>
      </c>
      <c r="M97" s="122">
        <v>6.7114589999999996</v>
      </c>
      <c r="N97" s="122">
        <v>6.4537310000000003</v>
      </c>
      <c r="O97" s="122">
        <v>6.3091920000000004</v>
      </c>
      <c r="P97" s="122">
        <v>6.2800919999999998</v>
      </c>
      <c r="Q97" s="122">
        <v>6.1276700000000002</v>
      </c>
      <c r="R97" s="122">
        <v>6.4220940000000004</v>
      </c>
      <c r="S97" s="122">
        <v>6.496829</v>
      </c>
      <c r="T97" s="122">
        <v>6.4165830000000001</v>
      </c>
      <c r="U97" s="122">
        <v>6.8489139999999997</v>
      </c>
      <c r="V97" s="122">
        <v>6.8302839999999998</v>
      </c>
      <c r="W97" s="122">
        <v>6.8297679999999996</v>
      </c>
      <c r="X97" s="122">
        <v>6.7610130000000002</v>
      </c>
      <c r="Y97" s="122">
        <v>6.9609870000000003</v>
      </c>
      <c r="Z97" s="122">
        <v>6.8486750000000001</v>
      </c>
      <c r="AA97" s="122">
        <v>6.899502</v>
      </c>
      <c r="AB97" s="122">
        <v>7.0552659999999996</v>
      </c>
      <c r="AC97" s="122">
        <v>7.2579000000000002</v>
      </c>
      <c r="AD97" s="122">
        <v>6.9839609999999999</v>
      </c>
      <c r="AE97" s="122">
        <v>7.4810930000000004</v>
      </c>
      <c r="AF97" s="122">
        <v>7.833507</v>
      </c>
      <c r="AG97" s="122">
        <v>7.9339320000000004</v>
      </c>
      <c r="AH97" s="122">
        <v>7.626684</v>
      </c>
      <c r="AI97" s="123">
        <v>2.9970000000000001E-3</v>
      </c>
      <c r="AJ97" s="60"/>
      <c r="AK97" s="59"/>
    </row>
    <row r="98" spans="1:37" x14ac:dyDescent="0.45">
      <c r="A98" s="117" t="s">
        <v>580</v>
      </c>
      <c r="B98" s="121" t="s">
        <v>154</v>
      </c>
      <c r="C98" s="122">
        <v>2.835</v>
      </c>
      <c r="D98" s="122">
        <v>2.9306739999999998</v>
      </c>
      <c r="E98" s="122">
        <v>2.8891870000000002</v>
      </c>
      <c r="F98" s="122">
        <v>2.9921660000000001</v>
      </c>
      <c r="G98" s="122">
        <v>3.0871300000000002</v>
      </c>
      <c r="H98" s="122">
        <v>3.5091009999999998</v>
      </c>
      <c r="I98" s="122">
        <v>3.0809959999999998</v>
      </c>
      <c r="J98" s="122">
        <v>3.4033099999999998</v>
      </c>
      <c r="K98" s="122">
        <v>3.2189719999999999</v>
      </c>
      <c r="L98" s="122">
        <v>3.2527819999999998</v>
      </c>
      <c r="M98" s="122">
        <v>3.2026940000000002</v>
      </c>
      <c r="N98" s="122">
        <v>3.043498</v>
      </c>
      <c r="O98" s="122">
        <v>2.9259460000000002</v>
      </c>
      <c r="P98" s="122">
        <v>3.0019619999999998</v>
      </c>
      <c r="Q98" s="122">
        <v>2.9246889999999999</v>
      </c>
      <c r="R98" s="122">
        <v>3.0877789999999998</v>
      </c>
      <c r="S98" s="122">
        <v>2.9985040000000001</v>
      </c>
      <c r="T98" s="122">
        <v>2.850371</v>
      </c>
      <c r="U98" s="122">
        <v>3.0325139999999999</v>
      </c>
      <c r="V98" s="122">
        <v>2.7762820000000001</v>
      </c>
      <c r="W98" s="122">
        <v>2.6790660000000002</v>
      </c>
      <c r="X98" s="122">
        <v>2.7971119999999998</v>
      </c>
      <c r="Y98" s="122">
        <v>3.016149</v>
      </c>
      <c r="Z98" s="122">
        <v>2.8894820000000001</v>
      </c>
      <c r="AA98" s="122">
        <v>2.9448310000000002</v>
      </c>
      <c r="AB98" s="122">
        <v>2.909821</v>
      </c>
      <c r="AC98" s="122">
        <v>2.8650570000000002</v>
      </c>
      <c r="AD98" s="122">
        <v>2.3533469999999999</v>
      </c>
      <c r="AE98" s="122">
        <v>2.6838000000000002</v>
      </c>
      <c r="AF98" s="122">
        <v>2.7404959999999998</v>
      </c>
      <c r="AG98" s="122">
        <v>2.560527</v>
      </c>
      <c r="AH98" s="122">
        <v>1.5956300000000001</v>
      </c>
      <c r="AI98" s="123">
        <v>-1.8370000000000001E-2</v>
      </c>
      <c r="AJ98" s="60"/>
      <c r="AK98" s="59"/>
    </row>
    <row r="99" spans="1:37" x14ac:dyDescent="0.45">
      <c r="A99" s="117" t="s">
        <v>581</v>
      </c>
      <c r="B99" s="121" t="s">
        <v>155</v>
      </c>
      <c r="C99" s="122">
        <v>0.39200000000000002</v>
      </c>
      <c r="D99" s="122">
        <v>0.109</v>
      </c>
      <c r="E99" s="122">
        <v>1.575E-2</v>
      </c>
      <c r="F99" s="122">
        <v>3.4250000000000003E-2</v>
      </c>
      <c r="G99" s="122">
        <v>7.7399999999999997E-2</v>
      </c>
      <c r="H99" s="122">
        <v>9.5630000000000007E-2</v>
      </c>
      <c r="I99" s="122">
        <v>7.1919999999999998E-2</v>
      </c>
      <c r="J99" s="122">
        <v>0</v>
      </c>
      <c r="K99" s="122">
        <v>0</v>
      </c>
      <c r="L99" s="122">
        <v>0</v>
      </c>
      <c r="M99" s="122">
        <v>0</v>
      </c>
      <c r="N99" s="122">
        <v>0</v>
      </c>
      <c r="O99" s="122">
        <v>0</v>
      </c>
      <c r="P99" s="122">
        <v>0</v>
      </c>
      <c r="Q99" s="122">
        <v>0</v>
      </c>
      <c r="R99" s="122">
        <v>0</v>
      </c>
      <c r="S99" s="122">
        <v>0</v>
      </c>
      <c r="T99" s="122">
        <v>0</v>
      </c>
      <c r="U99" s="122">
        <v>0</v>
      </c>
      <c r="V99" s="122">
        <v>0</v>
      </c>
      <c r="W99" s="122">
        <v>0</v>
      </c>
      <c r="X99" s="122">
        <v>0</v>
      </c>
      <c r="Y99" s="122">
        <v>0</v>
      </c>
      <c r="Z99" s="122">
        <v>0</v>
      </c>
      <c r="AA99" s="122">
        <v>0</v>
      </c>
      <c r="AB99" s="122">
        <v>0</v>
      </c>
      <c r="AC99" s="122">
        <v>0</v>
      </c>
      <c r="AD99" s="122">
        <v>0</v>
      </c>
      <c r="AE99" s="122">
        <v>0</v>
      </c>
      <c r="AF99" s="122">
        <v>0</v>
      </c>
      <c r="AG99" s="122">
        <v>0</v>
      </c>
      <c r="AH99" s="122">
        <v>0</v>
      </c>
      <c r="AI99" s="123" t="s">
        <v>156</v>
      </c>
      <c r="AJ99" s="60"/>
      <c r="AK99" s="59"/>
    </row>
    <row r="100" spans="1:37" x14ac:dyDescent="0.45">
      <c r="A100" s="117" t="s">
        <v>582</v>
      </c>
      <c r="B100" s="120" t="s">
        <v>157</v>
      </c>
      <c r="C100" s="124">
        <v>16.769960000000001</v>
      </c>
      <c r="D100" s="124">
        <v>17.535661999999999</v>
      </c>
      <c r="E100" s="124">
        <v>17.417652</v>
      </c>
      <c r="F100" s="124">
        <v>17.686195000000001</v>
      </c>
      <c r="G100" s="124">
        <v>17.721492999999999</v>
      </c>
      <c r="H100" s="124">
        <v>17.72784</v>
      </c>
      <c r="I100" s="124">
        <v>17.836673999999999</v>
      </c>
      <c r="J100" s="124">
        <v>17.877673999999999</v>
      </c>
      <c r="K100" s="124">
        <v>17.763424000000001</v>
      </c>
      <c r="L100" s="124">
        <v>17.748024000000001</v>
      </c>
      <c r="M100" s="124">
        <v>17.699605999999999</v>
      </c>
      <c r="N100" s="124">
        <v>17.704658999999999</v>
      </c>
      <c r="O100" s="124">
        <v>17.746838</v>
      </c>
      <c r="P100" s="124">
        <v>17.736408000000001</v>
      </c>
      <c r="Q100" s="124">
        <v>17.651675999999998</v>
      </c>
      <c r="R100" s="124">
        <v>17.685495</v>
      </c>
      <c r="S100" s="124">
        <v>17.767588</v>
      </c>
      <c r="T100" s="124">
        <v>17.715714999999999</v>
      </c>
      <c r="U100" s="124">
        <v>17.785253999999998</v>
      </c>
      <c r="V100" s="124">
        <v>17.875406000000002</v>
      </c>
      <c r="W100" s="124">
        <v>17.900860000000002</v>
      </c>
      <c r="X100" s="124">
        <v>17.864934999999999</v>
      </c>
      <c r="Y100" s="124">
        <v>17.937244</v>
      </c>
      <c r="Z100" s="124">
        <v>17.964872</v>
      </c>
      <c r="AA100" s="124">
        <v>17.914453999999999</v>
      </c>
      <c r="AB100" s="124">
        <v>17.948796999999999</v>
      </c>
      <c r="AC100" s="124">
        <v>17.973959000000001</v>
      </c>
      <c r="AD100" s="124">
        <v>17.952096999999998</v>
      </c>
      <c r="AE100" s="124">
        <v>17.833421999999999</v>
      </c>
      <c r="AF100" s="124">
        <v>17.874399</v>
      </c>
      <c r="AG100" s="124">
        <v>17.863367</v>
      </c>
      <c r="AH100" s="124">
        <v>17.99295</v>
      </c>
      <c r="AI100" s="125">
        <v>2.2729999999999998E-3</v>
      </c>
      <c r="AJ100" s="66"/>
      <c r="AK100" s="62"/>
    </row>
    <row r="103" spans="1:37" s="9" customFormat="1" x14ac:dyDescent="0.45">
      <c r="B103" s="3" t="s">
        <v>306</v>
      </c>
    </row>
    <row r="104" spans="1:37" ht="14.65" thickBot="1" x14ac:dyDescent="0.5">
      <c r="B104" s="53" t="s">
        <v>159</v>
      </c>
      <c r="C104" s="55">
        <v>2019</v>
      </c>
      <c r="D104" s="55">
        <v>2020</v>
      </c>
      <c r="E104" s="116">
        <v>2021</v>
      </c>
      <c r="F104" s="116">
        <v>2022</v>
      </c>
      <c r="G104" s="116">
        <v>2023</v>
      </c>
      <c r="H104" s="116">
        <v>2024</v>
      </c>
      <c r="I104" s="116">
        <v>2025</v>
      </c>
      <c r="J104" s="116">
        <v>2026</v>
      </c>
      <c r="K104" s="116">
        <v>2027</v>
      </c>
      <c r="L104" s="116">
        <v>2028</v>
      </c>
      <c r="M104" s="116">
        <v>2029</v>
      </c>
      <c r="N104" s="116">
        <v>2030</v>
      </c>
      <c r="O104" s="116">
        <v>2031</v>
      </c>
      <c r="P104" s="116">
        <v>2032</v>
      </c>
      <c r="Q104" s="116">
        <v>2033</v>
      </c>
      <c r="R104" s="116">
        <v>2034</v>
      </c>
      <c r="S104" s="116">
        <v>2035</v>
      </c>
      <c r="T104" s="116">
        <v>2036</v>
      </c>
      <c r="U104" s="116">
        <v>2037</v>
      </c>
      <c r="V104" s="116">
        <v>2038</v>
      </c>
      <c r="W104" s="116">
        <v>2039</v>
      </c>
      <c r="X104" s="116">
        <v>2040</v>
      </c>
      <c r="Y104" s="116">
        <v>2041</v>
      </c>
      <c r="Z104" s="116">
        <v>2042</v>
      </c>
      <c r="AA104" s="116">
        <v>2043</v>
      </c>
      <c r="AB104" s="116">
        <v>2044</v>
      </c>
      <c r="AC104" s="116">
        <v>2045</v>
      </c>
      <c r="AD104" s="116">
        <v>2046</v>
      </c>
      <c r="AE104" s="116">
        <v>2047</v>
      </c>
      <c r="AF104" s="116">
        <v>2048</v>
      </c>
      <c r="AG104" s="116">
        <v>2049</v>
      </c>
      <c r="AH104" s="116">
        <v>2050</v>
      </c>
      <c r="AI104" s="55"/>
      <c r="AJ104" s="55"/>
      <c r="AK104" s="55"/>
    </row>
    <row r="105" spans="1:37" ht="14.65" thickTop="1" x14ac:dyDescent="0.45">
      <c r="B105" s="6" t="s">
        <v>307</v>
      </c>
      <c r="C105" s="34">
        <f>(((C93-Refineries!C98)*'AEO Table 72'!C48+Refineries!C96*'AEO Table 72'!C49)/SUM(Refineries!C93,Refineries!C96,-Refineries!C98))*C8*365*10^6*10^6</f>
        <v>3.7344845963055048E+16</v>
      </c>
      <c r="D105" s="6">
        <f>(((D93-Refineries!D98)*'AEO Table 72'!D48+Refineries!D96*'AEO Table 72'!D49)/SUM(Refineries!D93,Refineries!D96,-Refineries!D98))*D8*365*10^6*10^6</f>
        <v>3.9315104883611688E+16</v>
      </c>
      <c r="E105" s="6">
        <f>(((E93-Refineries!E98)*'AEO Table 72'!E48+Refineries!E96*'AEO Table 72'!E49)/SUM(Refineries!E93,Refineries!E96,-Refineries!E98))*E8*365*10^6*10^6</f>
        <v>3.8599014909433184E+16</v>
      </c>
      <c r="F105" s="6">
        <f>(((F93-Refineries!F98)*'AEO Table 72'!F48+Refineries!F96*'AEO Table 72'!F49)/SUM(Refineries!F93,Refineries!F96,-Refineries!F98))*F8*365*10^6*10^6</f>
        <v>3.9192081250923928E+16</v>
      </c>
      <c r="G105" s="6">
        <f>(((G93-Refineries!G98)*'AEO Table 72'!G48+Refineries!G96*'AEO Table 72'!G49)/SUM(Refineries!G93,Refineries!G96,-Refineries!G98))*G8*365*10^6*10^6</f>
        <v>3.8975296191118256E+16</v>
      </c>
      <c r="H105" s="6">
        <f>(((H93-Refineries!H98)*'AEO Table 72'!H48+Refineries!H96*'AEO Table 72'!H49)/SUM(Refineries!H93,Refineries!H96,-Refineries!H98))*H8*365*10^6*10^6</f>
        <v>3.8977313505233488E+16</v>
      </c>
      <c r="I105" s="6">
        <f>(((I93-Refineries!I98)*'AEO Table 72'!I48+Refineries!I96*'AEO Table 72'!I49)/SUM(Refineries!I93,Refineries!I96,-Refineries!I98))*I8*365*10^6*10^6</f>
        <v>3.9176992143778E+16</v>
      </c>
      <c r="J105" s="6">
        <f>(((J93-Refineries!J98)*'AEO Table 72'!J48+Refineries!J96*'AEO Table 72'!J49)/SUM(Refineries!J93,Refineries!J96,-Refineries!J98))*J8*365*10^6*10^6</f>
        <v>3.9206047146454536E+16</v>
      </c>
      <c r="K105" s="6">
        <f>(((K93-Refineries!K98)*'AEO Table 72'!K48+Refineries!K96*'AEO Table 72'!K49)/SUM(Refineries!K93,Refineries!K96,-Refineries!K98))*K8*365*10^6*10^6</f>
        <v>3.8721159271844344E+16</v>
      </c>
      <c r="L105" s="6">
        <f>(((L93-Refineries!L98)*'AEO Table 72'!L48+Refineries!L96*'AEO Table 72'!L49)/SUM(Refineries!L93,Refineries!L96,-Refineries!L98))*L8*365*10^6*10^6</f>
        <v>3.8792001363077008E+16</v>
      </c>
      <c r="M105" s="6">
        <f>(((M93-Refineries!M98)*'AEO Table 72'!M48+Refineries!M96*'AEO Table 72'!M49)/SUM(Refineries!M93,Refineries!M96,-Refineries!M98))*M8*365*10^6*10^6</f>
        <v>3.8779714888392208E+16</v>
      </c>
      <c r="N105" s="6">
        <f>(((N93-Refineries!N98)*'AEO Table 72'!N48+Refineries!N96*'AEO Table 72'!N49)/SUM(Refineries!N93,Refineries!N96,-Refineries!N98))*N8*365*10^6*10^6</f>
        <v>3.8728304799959352E+16</v>
      </c>
      <c r="O105" s="6">
        <f>(((O93-Refineries!O98)*'AEO Table 72'!O48+Refineries!O96*'AEO Table 72'!O49)/SUM(Refineries!O93,Refineries!O96,-Refineries!O98))*O8*365*10^6*10^6</f>
        <v>3.8721162337812728E+16</v>
      </c>
      <c r="P105" s="6">
        <f>(((P93-Refineries!P98)*'AEO Table 72'!P48+Refineries!P96*'AEO Table 72'!P49)/SUM(Refineries!P93,Refineries!P96,-Refineries!P98))*P8*365*10^6*10^6</f>
        <v>3.8727930540416992E+16</v>
      </c>
      <c r="Q105" s="6">
        <f>(((Q93-Refineries!Q98)*'AEO Table 72'!Q48+Refineries!Q96*'AEO Table 72'!Q49)/SUM(Refineries!Q93,Refineries!Q96,-Refineries!Q98))*Q8*365*10^6*10^6</f>
        <v>3.8441292825565968E+16</v>
      </c>
      <c r="R105" s="6">
        <f>(((R93-Refineries!R98)*'AEO Table 72'!R48+Refineries!R96*'AEO Table 72'!R49)/SUM(Refineries!R93,Refineries!R96,-Refineries!R98))*R8*365*10^6*10^6</f>
        <v>3.8711778829645608E+16</v>
      </c>
      <c r="S105" s="6">
        <f>(((S93-Refineries!S98)*'AEO Table 72'!S48+Refineries!S96*'AEO Table 72'!S49)/SUM(Refineries!S93,Refineries!S96,-Refineries!S98))*S8*365*10^6*10^6</f>
        <v>3.8730789751971696E+16</v>
      </c>
      <c r="T105" s="6">
        <f>(((T93-Refineries!T98)*'AEO Table 72'!T48+Refineries!T96*'AEO Table 72'!T49)/SUM(Refineries!T93,Refineries!T96,-Refineries!T98))*T8*365*10^6*10^6</f>
        <v>3.8684999146391624E+16</v>
      </c>
      <c r="U105" s="6">
        <f>(((U93-Refineries!U98)*'AEO Table 72'!U48+Refineries!U96*'AEO Table 72'!U49)/SUM(Refineries!U93,Refineries!U96,-Refineries!U98))*U8*365*10^6*10^6</f>
        <v>3.894698442698788E+16</v>
      </c>
      <c r="V105" s="6">
        <f>(((V93-Refineries!V98)*'AEO Table 72'!V48+Refineries!V96*'AEO Table 72'!V49)/SUM(Refineries!V93,Refineries!V96,-Refineries!V98))*V8*365*10^6*10^6</f>
        <v>3.896594609375816E+16</v>
      </c>
      <c r="W105" s="6">
        <f>(((W93-Refineries!W98)*'AEO Table 72'!W48+Refineries!W96*'AEO Table 72'!W49)/SUM(Refineries!W93,Refineries!W96,-Refineries!W98))*W8*365*10^6*10^6</f>
        <v>3.9180398947718816E+16</v>
      </c>
      <c r="X105" s="6">
        <f>(((X93-Refineries!X98)*'AEO Table 72'!X48+Refineries!X96*'AEO Table 72'!X49)/SUM(Refineries!X93,Refineries!X96,-Refineries!X98))*X8*365*10^6*10^6</f>
        <v>3.8936177791024168E+16</v>
      </c>
      <c r="Y105" s="6">
        <f>(((Y93-Refineries!Y98)*'AEO Table 72'!Y48+Refineries!Y96*'AEO Table 72'!Y49)/SUM(Refineries!Y93,Refineries!Y96,-Refineries!Y98))*Y8*365*10^6*10^6</f>
        <v>3.91532577750816E+16</v>
      </c>
      <c r="Z105" s="6">
        <f>(((Z93-Refineries!Z98)*'AEO Table 72'!Z48+Refineries!Z96*'AEO Table 72'!Z49)/SUM(Refineries!Z93,Refineries!Z96,-Refineries!Z98))*Z8*365*10^6*10^6</f>
        <v>3.9132140543019528E+16</v>
      </c>
      <c r="AA105" s="6">
        <f>(((AA93-Refineries!AA98)*'AEO Table 72'!AA48+Refineries!AA96*'AEO Table 72'!AA49)/SUM(Refineries!AA93,Refineries!AA96,-Refineries!AA98))*AA8*365*10^6*10^6</f>
        <v>3.9141497804993112E+16</v>
      </c>
      <c r="AB105" s="6">
        <f>(((AB93-Refineries!AB98)*'AEO Table 72'!AB48+Refineries!AB96*'AEO Table 72'!AB49)/SUM(Refineries!AB93,Refineries!AB96,-Refineries!AB98))*AB8*365*10^6*10^6</f>
        <v>3.916731387321128E+16</v>
      </c>
      <c r="AC105" s="6">
        <f>(((AC93-Refineries!AC98)*'AEO Table 72'!AC48+Refineries!AC96*'AEO Table 72'!AC49)/SUM(Refineries!AC93,Refineries!AC96,-Refineries!AC98))*AC8*365*10^6*10^6</f>
        <v>3.9218674672026592E+16</v>
      </c>
      <c r="AD105" s="6">
        <f>(((AD93-Refineries!AD98)*'AEO Table 72'!AD48+Refineries!AD96*'AEO Table 72'!AD49)/SUM(Refineries!AD93,Refineries!AD96,-Refineries!AD98))*AD8*365*10^6*10^6</f>
        <v>3.9214403050442424E+16</v>
      </c>
      <c r="AE105" s="6">
        <f>(((AE93-Refineries!AE98)*'AEO Table 72'!AE48+Refineries!AE96*'AEO Table 72'!AE49)/SUM(Refineries!AE93,Refineries!AE96,-Refineries!AE98))*AE8*365*10^6*10^6</f>
        <v>3.9088502319754272E+16</v>
      </c>
      <c r="AF105" s="6">
        <f>(((AF93-Refineries!AF98)*'AEO Table 72'!AF48+Refineries!AF96*'AEO Table 72'!AF49)/SUM(Refineries!AF93,Refineries!AF96,-Refineries!AF98))*AF8*365*10^6*10^6</f>
        <v>3.914446282420872E+16</v>
      </c>
      <c r="AG105" s="6">
        <f>(((AG93-Refineries!AG98)*'AEO Table 72'!AG48+Refineries!AG96*'AEO Table 72'!AG49)/SUM(Refineries!AG93,Refineries!AG96,-Refineries!AG98))*AG8*365*10^6*10^6</f>
        <v>3.9183005933111816E+16</v>
      </c>
      <c r="AH105" s="6">
        <f>(((AH93-Refineries!AH98)*'AEO Table 72'!AH48+Refineries!AH96*'AEO Table 72'!AH49)/SUM(Refineries!AH93,Refineries!AH96,-Refineries!AH98))*AH8*365*10^6*10^6</f>
        <v>3.9465352294727136E+16</v>
      </c>
    </row>
    <row r="106" spans="1:37" x14ac:dyDescent="0.45">
      <c r="B106" s="6" t="s">
        <v>132</v>
      </c>
      <c r="C106" s="34">
        <f>C18*10^12</f>
        <v>1521800000000000</v>
      </c>
      <c r="D106" s="6">
        <f t="shared" ref="D106:AH106" si="0">D18*10^12</f>
        <v>1541800000000000</v>
      </c>
      <c r="E106" s="6">
        <f t="shared" si="0"/>
        <v>1491600000000000</v>
      </c>
      <c r="F106" s="6">
        <f t="shared" si="0"/>
        <v>1502900000000000</v>
      </c>
      <c r="G106" s="6">
        <f t="shared" si="0"/>
        <v>1498600000000000</v>
      </c>
      <c r="H106" s="6">
        <f t="shared" si="0"/>
        <v>1509900000000000</v>
      </c>
      <c r="I106" s="6">
        <f t="shared" si="0"/>
        <v>1484100000000000</v>
      </c>
      <c r="J106" s="6">
        <f t="shared" si="0"/>
        <v>1510900000000000</v>
      </c>
      <c r="K106" s="6">
        <f t="shared" si="0"/>
        <v>1478200000000000</v>
      </c>
      <c r="L106" s="6">
        <f t="shared" si="0"/>
        <v>1489100000000000</v>
      </c>
      <c r="M106" s="6">
        <f t="shared" si="0"/>
        <v>1485600000000000</v>
      </c>
      <c r="N106" s="6">
        <f t="shared" si="0"/>
        <v>1408900000000000</v>
      </c>
      <c r="O106" s="6">
        <f t="shared" si="0"/>
        <v>1394700000000000</v>
      </c>
      <c r="P106" s="6">
        <f t="shared" si="0"/>
        <v>1416500000000000</v>
      </c>
      <c r="Q106" s="6">
        <f t="shared" si="0"/>
        <v>1398300000000000</v>
      </c>
      <c r="R106" s="6">
        <f t="shared" si="0"/>
        <v>1447700000000000</v>
      </c>
      <c r="S106" s="6">
        <f t="shared" si="0"/>
        <v>1458500000000000</v>
      </c>
      <c r="T106" s="6">
        <f t="shared" si="0"/>
        <v>1435300000000000</v>
      </c>
      <c r="U106" s="6">
        <f t="shared" si="0"/>
        <v>1521300000000000</v>
      </c>
      <c r="V106" s="6">
        <f t="shared" si="0"/>
        <v>1529400000000000</v>
      </c>
      <c r="W106" s="6">
        <f t="shared" si="0"/>
        <v>1534400000000000</v>
      </c>
      <c r="X106" s="6">
        <f t="shared" si="0"/>
        <v>1553100000000000</v>
      </c>
      <c r="Y106" s="6">
        <f t="shared" si="0"/>
        <v>1577600000000000</v>
      </c>
      <c r="Z106" s="6">
        <f t="shared" si="0"/>
        <v>1591100000000000</v>
      </c>
      <c r="AA106" s="6">
        <f t="shared" si="0"/>
        <v>1605700000000000</v>
      </c>
      <c r="AB106" s="6">
        <f t="shared" si="0"/>
        <v>1626000000000000</v>
      </c>
      <c r="AC106" s="6">
        <f t="shared" si="0"/>
        <v>1660000000000000</v>
      </c>
      <c r="AD106" s="6">
        <f t="shared" si="0"/>
        <v>1648300000000000</v>
      </c>
      <c r="AE106" s="6">
        <f t="shared" si="0"/>
        <v>1722100000000000</v>
      </c>
      <c r="AF106" s="6">
        <f t="shared" si="0"/>
        <v>1756800000000000</v>
      </c>
      <c r="AG106" s="6">
        <f t="shared" si="0"/>
        <v>1782400000000000</v>
      </c>
      <c r="AH106" s="6">
        <f t="shared" si="0"/>
        <v>1769500000000000</v>
      </c>
    </row>
    <row r="107" spans="1:37" x14ac:dyDescent="0.45">
      <c r="B107" s="63" t="s">
        <v>131</v>
      </c>
      <c r="C107" s="34">
        <f>C22*10^12</f>
        <v>24000000000000</v>
      </c>
      <c r="D107" s="6">
        <f t="shared" ref="D107:AH107" si="1">D22*10^12</f>
        <v>24000000000000</v>
      </c>
      <c r="E107" s="6">
        <f t="shared" si="1"/>
        <v>32600000000000</v>
      </c>
      <c r="F107" s="6">
        <f t="shared" si="1"/>
        <v>32600000000000</v>
      </c>
      <c r="G107" s="6">
        <f t="shared" si="1"/>
        <v>32600000000000</v>
      </c>
      <c r="H107" s="6">
        <f t="shared" si="1"/>
        <v>32600000000000</v>
      </c>
      <c r="I107" s="6">
        <f t="shared" si="1"/>
        <v>32600000000000</v>
      </c>
      <c r="J107" s="6">
        <f t="shared" si="1"/>
        <v>32600000000000</v>
      </c>
      <c r="K107" s="6">
        <f t="shared" si="1"/>
        <v>32600000000000</v>
      </c>
      <c r="L107" s="6">
        <f t="shared" si="1"/>
        <v>32600000000000</v>
      </c>
      <c r="M107" s="6">
        <f t="shared" si="1"/>
        <v>32600000000000</v>
      </c>
      <c r="N107" s="6">
        <f t="shared" si="1"/>
        <v>32600000000000</v>
      </c>
      <c r="O107" s="6">
        <f t="shared" si="1"/>
        <v>32600000000000</v>
      </c>
      <c r="P107" s="6">
        <f t="shared" si="1"/>
        <v>32600000000000</v>
      </c>
      <c r="Q107" s="6">
        <f t="shared" si="1"/>
        <v>32600000000000</v>
      </c>
      <c r="R107" s="6">
        <f t="shared" si="1"/>
        <v>32600000000000</v>
      </c>
      <c r="S107" s="6">
        <f t="shared" si="1"/>
        <v>32600000000000</v>
      </c>
      <c r="T107" s="6">
        <f t="shared" si="1"/>
        <v>32600000000000</v>
      </c>
      <c r="U107" s="6">
        <f t="shared" si="1"/>
        <v>32600000000000</v>
      </c>
      <c r="V107" s="6">
        <f t="shared" si="1"/>
        <v>32600000000000</v>
      </c>
      <c r="W107" s="6">
        <f t="shared" si="1"/>
        <v>32600000000000</v>
      </c>
      <c r="X107" s="6">
        <f t="shared" si="1"/>
        <v>32600000000000</v>
      </c>
      <c r="Y107" s="6">
        <f t="shared" si="1"/>
        <v>32600000000000</v>
      </c>
      <c r="Z107" s="6">
        <f t="shared" si="1"/>
        <v>32600000000000</v>
      </c>
      <c r="AA107" s="6">
        <f t="shared" si="1"/>
        <v>32600000000000</v>
      </c>
      <c r="AB107" s="6">
        <f t="shared" si="1"/>
        <v>32600000000000</v>
      </c>
      <c r="AC107" s="6">
        <f t="shared" si="1"/>
        <v>32600000000000</v>
      </c>
      <c r="AD107" s="6">
        <f t="shared" si="1"/>
        <v>32600000000000</v>
      </c>
      <c r="AE107" s="6">
        <f t="shared" si="1"/>
        <v>32600000000000</v>
      </c>
      <c r="AF107" s="6">
        <f t="shared" si="1"/>
        <v>32600000000000</v>
      </c>
      <c r="AG107" s="6">
        <f t="shared" si="1"/>
        <v>32600000000000</v>
      </c>
      <c r="AH107" s="6">
        <f t="shared" si="1"/>
        <v>32600000000000</v>
      </c>
    </row>
    <row r="108" spans="1:37" x14ac:dyDescent="0.45">
      <c r="B108" s="6" t="s">
        <v>130</v>
      </c>
      <c r="C108" s="34">
        <f>C24*10^12</f>
        <v>201100000000000</v>
      </c>
      <c r="D108" s="6">
        <f t="shared" ref="D108:AH108" si="2">D24*10^12</f>
        <v>201100000000000</v>
      </c>
      <c r="E108" s="6">
        <f t="shared" si="2"/>
        <v>197900000000000</v>
      </c>
      <c r="F108" s="6">
        <f t="shared" si="2"/>
        <v>198100000000000</v>
      </c>
      <c r="G108" s="6">
        <f t="shared" si="2"/>
        <v>196200000000000</v>
      </c>
      <c r="H108" s="6">
        <f t="shared" si="2"/>
        <v>190700000000000</v>
      </c>
      <c r="I108" s="6">
        <f t="shared" si="2"/>
        <v>190500000000000</v>
      </c>
      <c r="J108" s="6">
        <f t="shared" si="2"/>
        <v>191300000000000</v>
      </c>
      <c r="K108" s="6">
        <f t="shared" si="2"/>
        <v>184800000000000</v>
      </c>
      <c r="L108" s="6">
        <f t="shared" si="2"/>
        <v>188300000000000</v>
      </c>
      <c r="M108" s="6">
        <f t="shared" si="2"/>
        <v>188200000000000</v>
      </c>
      <c r="N108" s="6">
        <f t="shared" si="2"/>
        <v>185200000000000</v>
      </c>
      <c r="O108" s="6">
        <f t="shared" si="2"/>
        <v>184300000000000</v>
      </c>
      <c r="P108" s="6">
        <f t="shared" si="2"/>
        <v>184700000000000</v>
      </c>
      <c r="Q108" s="6">
        <f t="shared" si="2"/>
        <v>185500000000000</v>
      </c>
      <c r="R108" s="6">
        <f t="shared" si="2"/>
        <v>188500000000000</v>
      </c>
      <c r="S108" s="6">
        <f t="shared" si="2"/>
        <v>189100000000000</v>
      </c>
      <c r="T108" s="6">
        <f t="shared" si="2"/>
        <v>189800000000000</v>
      </c>
      <c r="U108" s="6">
        <f t="shared" si="2"/>
        <v>197800000000000</v>
      </c>
      <c r="V108" s="6">
        <f t="shared" si="2"/>
        <v>200300000000000</v>
      </c>
      <c r="W108" s="6">
        <f t="shared" si="2"/>
        <v>201700000000000</v>
      </c>
      <c r="X108" s="6">
        <f t="shared" si="2"/>
        <v>203600000000000</v>
      </c>
      <c r="Y108" s="6">
        <f t="shared" si="2"/>
        <v>205500000000000</v>
      </c>
      <c r="Z108" s="6">
        <f t="shared" si="2"/>
        <v>206900000000000</v>
      </c>
      <c r="AA108" s="6">
        <f t="shared" si="2"/>
        <v>208100000000000</v>
      </c>
      <c r="AB108" s="6">
        <f t="shared" si="2"/>
        <v>210000000000000</v>
      </c>
      <c r="AC108" s="6">
        <f t="shared" si="2"/>
        <v>212000000000000</v>
      </c>
      <c r="AD108" s="6">
        <f t="shared" si="2"/>
        <v>212700000000000</v>
      </c>
      <c r="AE108" s="6">
        <f t="shared" si="2"/>
        <v>216400000000000</v>
      </c>
      <c r="AF108" s="6">
        <f t="shared" si="2"/>
        <v>220500000000000</v>
      </c>
      <c r="AG108" s="6">
        <f t="shared" si="2"/>
        <v>222900000000000</v>
      </c>
      <c r="AH108" s="6">
        <f t="shared" si="2"/>
        <v>227800000000000</v>
      </c>
    </row>
    <row r="109" spans="1:37" x14ac:dyDescent="0.45">
      <c r="B109" s="6" t="s">
        <v>323</v>
      </c>
      <c r="C109" s="34">
        <f>C23*10^12</f>
        <v>902400000000000</v>
      </c>
      <c r="D109" s="6">
        <f t="shared" ref="D109:AH109" si="3">D23*10^12</f>
        <v>889300000000000</v>
      </c>
      <c r="E109" s="6">
        <f t="shared" si="3"/>
        <v>873500000000000</v>
      </c>
      <c r="F109" s="6">
        <f t="shared" si="3"/>
        <v>868400000000000</v>
      </c>
      <c r="G109" s="6">
        <f t="shared" si="3"/>
        <v>856700000000000</v>
      </c>
      <c r="H109" s="6">
        <f t="shared" si="3"/>
        <v>850000000000000</v>
      </c>
      <c r="I109" s="6">
        <f t="shared" si="3"/>
        <v>842700000000000</v>
      </c>
      <c r="J109" s="6">
        <f t="shared" si="3"/>
        <v>842600000000000</v>
      </c>
      <c r="K109" s="6">
        <f t="shared" si="3"/>
        <v>845100000000000</v>
      </c>
      <c r="L109" s="6">
        <f t="shared" si="3"/>
        <v>851800000000000</v>
      </c>
      <c r="M109" s="6">
        <f t="shared" si="3"/>
        <v>850600000000000</v>
      </c>
      <c r="N109" s="6">
        <f t="shared" si="3"/>
        <v>854100000000000</v>
      </c>
      <c r="O109" s="6">
        <f t="shared" si="3"/>
        <v>855400000000000</v>
      </c>
      <c r="P109" s="6">
        <f t="shared" si="3"/>
        <v>857000000000000</v>
      </c>
      <c r="Q109" s="6">
        <f t="shared" si="3"/>
        <v>858500000000000</v>
      </c>
      <c r="R109" s="6">
        <f t="shared" si="3"/>
        <v>860200000000000</v>
      </c>
      <c r="S109" s="6">
        <f t="shared" si="3"/>
        <v>861500000000000</v>
      </c>
      <c r="T109" s="6">
        <f t="shared" si="3"/>
        <v>864200000000000</v>
      </c>
      <c r="U109" s="6">
        <f t="shared" si="3"/>
        <v>867200000000000</v>
      </c>
      <c r="V109" s="6">
        <f t="shared" si="3"/>
        <v>870200000000000</v>
      </c>
      <c r="W109" s="6">
        <f t="shared" si="3"/>
        <v>873900000000000</v>
      </c>
      <c r="X109" s="6">
        <f t="shared" si="3"/>
        <v>879200000000000</v>
      </c>
      <c r="Y109" s="6">
        <f t="shared" si="3"/>
        <v>885200000000000</v>
      </c>
      <c r="Z109" s="6">
        <f t="shared" si="3"/>
        <v>890900000000000</v>
      </c>
      <c r="AA109" s="6">
        <f t="shared" si="3"/>
        <v>896600000000000</v>
      </c>
      <c r="AB109" s="6">
        <f t="shared" si="3"/>
        <v>898300000000000</v>
      </c>
      <c r="AC109" s="6">
        <f t="shared" si="3"/>
        <v>900800000000000</v>
      </c>
      <c r="AD109" s="6">
        <f t="shared" si="3"/>
        <v>901100000000000</v>
      </c>
      <c r="AE109" s="6">
        <f t="shared" si="3"/>
        <v>908100000000000</v>
      </c>
      <c r="AF109" s="6">
        <f t="shared" si="3"/>
        <v>915100000000000</v>
      </c>
      <c r="AG109" s="6">
        <f t="shared" si="3"/>
        <v>922000000000000</v>
      </c>
      <c r="AH109" s="6">
        <f t="shared" si="3"/>
        <v>932100000000000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2"/>
  <sheetViews>
    <sheetView topLeftCell="B1" workbookViewId="0">
      <selection activeCell="B1" sqref="B1"/>
    </sheetView>
  </sheetViews>
  <sheetFormatPr defaultColWidth="9.1328125" defaultRowHeight="14.25" x14ac:dyDescent="0.45"/>
  <cols>
    <col min="1" max="1" width="16.59765625" style="6" customWidth="1"/>
    <col min="2" max="2" width="45.73046875" style="6" customWidth="1"/>
    <col min="3" max="16384" width="9.1328125" style="6"/>
  </cols>
  <sheetData>
    <row r="1" spans="1:37" ht="15" customHeight="1" thickBot="1" x14ac:dyDescent="0.5">
      <c r="A1" s="127"/>
      <c r="B1" s="128" t="s">
        <v>559</v>
      </c>
      <c r="C1" s="129">
        <v>2019</v>
      </c>
      <c r="D1" s="129">
        <v>2020</v>
      </c>
      <c r="E1" s="129">
        <v>2021</v>
      </c>
      <c r="F1" s="129">
        <v>2022</v>
      </c>
      <c r="G1" s="129">
        <v>2023</v>
      </c>
      <c r="H1" s="129">
        <v>2024</v>
      </c>
      <c r="I1" s="129">
        <v>2025</v>
      </c>
      <c r="J1" s="129">
        <v>2026</v>
      </c>
      <c r="K1" s="129">
        <v>2027</v>
      </c>
      <c r="L1" s="129">
        <v>2028</v>
      </c>
      <c r="M1" s="129">
        <v>2029</v>
      </c>
      <c r="N1" s="129">
        <v>2030</v>
      </c>
      <c r="O1" s="129">
        <v>2031</v>
      </c>
      <c r="P1" s="129">
        <v>2032</v>
      </c>
      <c r="Q1" s="129">
        <v>2033</v>
      </c>
      <c r="R1" s="129">
        <v>2034</v>
      </c>
      <c r="S1" s="129">
        <v>2035</v>
      </c>
      <c r="T1" s="129">
        <v>2036</v>
      </c>
      <c r="U1" s="129">
        <v>2037</v>
      </c>
      <c r="V1" s="129">
        <v>2038</v>
      </c>
      <c r="W1" s="129">
        <v>2039</v>
      </c>
      <c r="X1" s="129">
        <v>2040</v>
      </c>
      <c r="Y1" s="129">
        <v>2041</v>
      </c>
      <c r="Z1" s="129">
        <v>2042</v>
      </c>
      <c r="AA1" s="129">
        <v>2043</v>
      </c>
      <c r="AB1" s="129">
        <v>2044</v>
      </c>
      <c r="AC1" s="129">
        <v>2045</v>
      </c>
      <c r="AD1" s="129">
        <v>2046</v>
      </c>
      <c r="AE1" s="129">
        <v>2047</v>
      </c>
      <c r="AF1" s="129">
        <v>2048</v>
      </c>
      <c r="AG1" s="129">
        <v>2049</v>
      </c>
      <c r="AH1" s="129">
        <v>2050</v>
      </c>
      <c r="AI1" s="127"/>
      <c r="AJ1" s="116"/>
    </row>
    <row r="2" spans="1:37" ht="15" customHeight="1" thickTop="1" x14ac:dyDescent="0.4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</row>
    <row r="3" spans="1:37" ht="15" customHeight="1" x14ac:dyDescent="0.45">
      <c r="A3" s="127"/>
      <c r="B3" s="127"/>
      <c r="C3" s="140" t="s">
        <v>139</v>
      </c>
      <c r="D3" s="140" t="s">
        <v>558</v>
      </c>
      <c r="E3" s="140"/>
      <c r="F3" s="140"/>
      <c r="G3" s="140"/>
      <c r="H3" s="140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</row>
    <row r="4" spans="1:37" ht="15" customHeight="1" x14ac:dyDescent="0.45">
      <c r="A4" s="127"/>
      <c r="B4" s="127"/>
      <c r="C4" s="140" t="s">
        <v>140</v>
      </c>
      <c r="D4" s="140" t="s">
        <v>560</v>
      </c>
      <c r="E4" s="140"/>
      <c r="F4" s="140"/>
      <c r="G4" s="140" t="s">
        <v>141</v>
      </c>
      <c r="H4" s="140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</row>
    <row r="5" spans="1:37" ht="15" customHeight="1" x14ac:dyDescent="0.45">
      <c r="A5" s="127"/>
      <c r="B5" s="127"/>
      <c r="C5" s="140" t="s">
        <v>142</v>
      </c>
      <c r="D5" s="140" t="s">
        <v>561</v>
      </c>
      <c r="E5" s="140"/>
      <c r="F5" s="140"/>
      <c r="G5" s="140"/>
      <c r="H5" s="140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</row>
    <row r="6" spans="1:37" ht="15" customHeight="1" x14ac:dyDescent="0.45">
      <c r="A6" s="127"/>
      <c r="B6" s="127"/>
      <c r="C6" s="140" t="s">
        <v>143</v>
      </c>
      <c r="D6" s="140"/>
      <c r="E6" s="140" t="s">
        <v>562</v>
      </c>
      <c r="F6" s="140"/>
      <c r="G6" s="140"/>
      <c r="H6" s="140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</row>
    <row r="10" spans="1:37" ht="15" customHeight="1" x14ac:dyDescent="0.5">
      <c r="A10" s="130" t="s">
        <v>329</v>
      </c>
      <c r="B10" s="131" t="s">
        <v>583</v>
      </c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</row>
    <row r="11" spans="1:37" ht="15" customHeight="1" x14ac:dyDescent="0.45">
      <c r="A11" s="127"/>
      <c r="B11" s="128" t="s">
        <v>301</v>
      </c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</row>
    <row r="12" spans="1:37" ht="15" customHeight="1" x14ac:dyDescent="0.45">
      <c r="A12" s="127"/>
      <c r="B12" s="128" t="s">
        <v>146</v>
      </c>
      <c r="C12" s="132" t="s">
        <v>146</v>
      </c>
      <c r="D12" s="132" t="s">
        <v>146</v>
      </c>
      <c r="E12" s="132" t="s">
        <v>146</v>
      </c>
      <c r="F12" s="132" t="s">
        <v>146</v>
      </c>
      <c r="G12" s="132" t="s">
        <v>146</v>
      </c>
      <c r="H12" s="132" t="s">
        <v>146</v>
      </c>
      <c r="I12" s="132" t="s">
        <v>146</v>
      </c>
      <c r="J12" s="132" t="s">
        <v>146</v>
      </c>
      <c r="K12" s="132" t="s">
        <v>146</v>
      </c>
      <c r="L12" s="132" t="s">
        <v>146</v>
      </c>
      <c r="M12" s="132" t="s">
        <v>146</v>
      </c>
      <c r="N12" s="132" t="s">
        <v>146</v>
      </c>
      <c r="O12" s="132" t="s">
        <v>146</v>
      </c>
      <c r="P12" s="132" t="s">
        <v>146</v>
      </c>
      <c r="Q12" s="132" t="s">
        <v>146</v>
      </c>
      <c r="R12" s="132" t="s">
        <v>146</v>
      </c>
      <c r="S12" s="132" t="s">
        <v>146</v>
      </c>
      <c r="T12" s="132" t="s">
        <v>146</v>
      </c>
      <c r="U12" s="132" t="s">
        <v>146</v>
      </c>
      <c r="V12" s="132" t="s">
        <v>146</v>
      </c>
      <c r="W12" s="132" t="s">
        <v>146</v>
      </c>
      <c r="X12" s="132" t="s">
        <v>146</v>
      </c>
      <c r="Y12" s="132" t="s">
        <v>146</v>
      </c>
      <c r="Z12" s="132" t="s">
        <v>146</v>
      </c>
      <c r="AA12" s="132" t="s">
        <v>146</v>
      </c>
      <c r="AB12" s="132" t="s">
        <v>146</v>
      </c>
      <c r="AC12" s="132" t="s">
        <v>146</v>
      </c>
      <c r="AD12" s="132" t="s">
        <v>146</v>
      </c>
      <c r="AE12" s="132" t="s">
        <v>146</v>
      </c>
      <c r="AF12" s="132" t="s">
        <v>146</v>
      </c>
      <c r="AG12" s="132" t="s">
        <v>146</v>
      </c>
      <c r="AH12" s="132" t="s">
        <v>146</v>
      </c>
      <c r="AI12" s="132" t="s">
        <v>564</v>
      </c>
      <c r="AJ12" s="52"/>
      <c r="AK12" s="52"/>
    </row>
    <row r="13" spans="1:37" ht="15" customHeight="1" thickBot="1" x14ac:dyDescent="0.5">
      <c r="A13" s="127"/>
      <c r="B13" s="129" t="s">
        <v>330</v>
      </c>
      <c r="C13" s="129">
        <v>2019</v>
      </c>
      <c r="D13" s="129">
        <v>2020</v>
      </c>
      <c r="E13" s="129">
        <v>2021</v>
      </c>
      <c r="F13" s="129">
        <v>2022</v>
      </c>
      <c r="G13" s="129">
        <v>2023</v>
      </c>
      <c r="H13" s="129">
        <v>2024</v>
      </c>
      <c r="I13" s="129">
        <v>2025</v>
      </c>
      <c r="J13" s="129">
        <v>2026</v>
      </c>
      <c r="K13" s="129">
        <v>2027</v>
      </c>
      <c r="L13" s="129">
        <v>2028</v>
      </c>
      <c r="M13" s="129">
        <v>2029</v>
      </c>
      <c r="N13" s="129">
        <v>2030</v>
      </c>
      <c r="O13" s="129">
        <v>2031</v>
      </c>
      <c r="P13" s="129">
        <v>2032</v>
      </c>
      <c r="Q13" s="129">
        <v>2033</v>
      </c>
      <c r="R13" s="129">
        <v>2034</v>
      </c>
      <c r="S13" s="129">
        <v>2035</v>
      </c>
      <c r="T13" s="129">
        <v>2036</v>
      </c>
      <c r="U13" s="129">
        <v>2037</v>
      </c>
      <c r="V13" s="129">
        <v>2038</v>
      </c>
      <c r="W13" s="129">
        <v>2039</v>
      </c>
      <c r="X13" s="129">
        <v>2040</v>
      </c>
      <c r="Y13" s="129">
        <v>2041</v>
      </c>
      <c r="Z13" s="129">
        <v>2042</v>
      </c>
      <c r="AA13" s="129">
        <v>2043</v>
      </c>
      <c r="AB13" s="129">
        <v>2044</v>
      </c>
      <c r="AC13" s="129">
        <v>2045</v>
      </c>
      <c r="AD13" s="129">
        <v>2046</v>
      </c>
      <c r="AE13" s="129">
        <v>2047</v>
      </c>
      <c r="AF13" s="129">
        <v>2048</v>
      </c>
      <c r="AG13" s="129">
        <v>2049</v>
      </c>
      <c r="AH13" s="129">
        <v>2050</v>
      </c>
      <c r="AI13" s="129">
        <v>2050</v>
      </c>
      <c r="AJ13" s="116"/>
      <c r="AK13" s="116"/>
    </row>
    <row r="14" spans="1:37" ht="15" customHeight="1" thickTop="1" x14ac:dyDescent="0.45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</row>
    <row r="15" spans="1:37" ht="15" customHeight="1" x14ac:dyDescent="0.45">
      <c r="A15" s="130" t="s">
        <v>331</v>
      </c>
      <c r="B15" s="133" t="s">
        <v>332</v>
      </c>
      <c r="C15" s="137">
        <v>15312.449219</v>
      </c>
      <c r="D15" s="137">
        <v>15278.942383</v>
      </c>
      <c r="E15" s="137">
        <v>15147.741211</v>
      </c>
      <c r="F15" s="137">
        <v>14918.959961</v>
      </c>
      <c r="G15" s="137">
        <v>14610.010742</v>
      </c>
      <c r="H15" s="137">
        <v>14278.556640999999</v>
      </c>
      <c r="I15" s="137">
        <v>13938.120117</v>
      </c>
      <c r="J15" s="137">
        <v>13679.016602</v>
      </c>
      <c r="K15" s="137">
        <v>13457.350586</v>
      </c>
      <c r="L15" s="137">
        <v>13257.142578000001</v>
      </c>
      <c r="M15" s="137">
        <v>13075.182617</v>
      </c>
      <c r="N15" s="137">
        <v>12921.876953000001</v>
      </c>
      <c r="O15" s="137">
        <v>12787.868164</v>
      </c>
      <c r="P15" s="137">
        <v>12649.742188</v>
      </c>
      <c r="Q15" s="137">
        <v>12520.632812</v>
      </c>
      <c r="R15" s="137">
        <v>12394.040039</v>
      </c>
      <c r="S15" s="137">
        <v>12269.426758</v>
      </c>
      <c r="T15" s="137">
        <v>12175.610352</v>
      </c>
      <c r="U15" s="137">
        <v>12093.671875</v>
      </c>
      <c r="V15" s="137">
        <v>12023.744140999999</v>
      </c>
      <c r="W15" s="137">
        <v>11967.754883</v>
      </c>
      <c r="X15" s="137">
        <v>11932.240234000001</v>
      </c>
      <c r="Y15" s="137">
        <v>11906.194336</v>
      </c>
      <c r="Z15" s="137">
        <v>11893.991211</v>
      </c>
      <c r="AA15" s="137">
        <v>11894.183594</v>
      </c>
      <c r="AB15" s="137">
        <v>11901.778319999999</v>
      </c>
      <c r="AC15" s="137">
        <v>11913.236328000001</v>
      </c>
      <c r="AD15" s="137">
        <v>11936.534180000001</v>
      </c>
      <c r="AE15" s="137">
        <v>11966.680664</v>
      </c>
      <c r="AF15" s="137">
        <v>12003.005859000001</v>
      </c>
      <c r="AG15" s="137">
        <v>12047.083984000001</v>
      </c>
      <c r="AH15" s="137">
        <v>12098.876953000001</v>
      </c>
      <c r="AI15" s="138">
        <v>-7.5700000000000003E-3</v>
      </c>
      <c r="AJ15" s="61"/>
      <c r="AK15" s="125"/>
    </row>
    <row r="16" spans="1:37" ht="15" customHeight="1" x14ac:dyDescent="0.45">
      <c r="A16" s="130" t="s">
        <v>333</v>
      </c>
      <c r="B16" s="134" t="s">
        <v>334</v>
      </c>
      <c r="C16" s="135">
        <v>15200.872069999999</v>
      </c>
      <c r="D16" s="135">
        <v>15153.435546999999</v>
      </c>
      <c r="E16" s="135">
        <v>15008.341796999999</v>
      </c>
      <c r="F16" s="135">
        <v>14763.294921999999</v>
      </c>
      <c r="G16" s="135">
        <v>14444.755859000001</v>
      </c>
      <c r="H16" s="135">
        <v>14103.628906</v>
      </c>
      <c r="I16" s="135">
        <v>13752.072265999999</v>
      </c>
      <c r="J16" s="135">
        <v>13482.358398</v>
      </c>
      <c r="K16" s="135">
        <v>13250.722656</v>
      </c>
      <c r="L16" s="135">
        <v>13041.393555000001</v>
      </c>
      <c r="M16" s="135">
        <v>12849.369140999999</v>
      </c>
      <c r="N16" s="135">
        <v>12681.413086</v>
      </c>
      <c r="O16" s="135">
        <v>12536.164062</v>
      </c>
      <c r="P16" s="135">
        <v>12385.339844</v>
      </c>
      <c r="Q16" s="135">
        <v>12243.230469</v>
      </c>
      <c r="R16" s="135">
        <v>12103.820312</v>
      </c>
      <c r="S16" s="135">
        <v>11966.655273</v>
      </c>
      <c r="T16" s="135">
        <v>11857.203125</v>
      </c>
      <c r="U16" s="135">
        <v>11759.908203000001</v>
      </c>
      <c r="V16" s="135">
        <v>11675.560546999999</v>
      </c>
      <c r="W16" s="135">
        <v>11605.453125</v>
      </c>
      <c r="X16" s="135">
        <v>11554.408203000001</v>
      </c>
      <c r="Y16" s="135">
        <v>11512.519531</v>
      </c>
      <c r="Z16" s="135">
        <v>11486.022461</v>
      </c>
      <c r="AA16" s="135">
        <v>11470.066406</v>
      </c>
      <c r="AB16" s="135">
        <v>11462.240234000001</v>
      </c>
      <c r="AC16" s="135">
        <v>11458.477539</v>
      </c>
      <c r="AD16" s="135">
        <v>11467.023438</v>
      </c>
      <c r="AE16" s="135">
        <v>11484.987305000001</v>
      </c>
      <c r="AF16" s="135">
        <v>11506.311523</v>
      </c>
      <c r="AG16" s="135">
        <v>11533.103515999999</v>
      </c>
      <c r="AH16" s="135">
        <v>11569.302734000001</v>
      </c>
      <c r="AI16" s="136">
        <v>-8.7679999999999998E-3</v>
      </c>
      <c r="AJ16" s="85"/>
      <c r="AK16" s="59"/>
    </row>
    <row r="17" spans="1:37" ht="15" customHeight="1" x14ac:dyDescent="0.45">
      <c r="A17" s="130" t="s">
        <v>335</v>
      </c>
      <c r="B17" s="134" t="s">
        <v>336</v>
      </c>
      <c r="C17" s="135">
        <v>15.649737999999999</v>
      </c>
      <c r="D17" s="135">
        <v>20.467548000000001</v>
      </c>
      <c r="E17" s="135">
        <v>22.673479</v>
      </c>
      <c r="F17" s="135">
        <v>26.699321999999999</v>
      </c>
      <c r="G17" s="135">
        <v>25.322873999999999</v>
      </c>
      <c r="H17" s="135">
        <v>25.150351000000001</v>
      </c>
      <c r="I17" s="135">
        <v>26.443027000000001</v>
      </c>
      <c r="J17" s="135">
        <v>26.740424999999998</v>
      </c>
      <c r="K17" s="135">
        <v>26.231121000000002</v>
      </c>
      <c r="L17" s="135">
        <v>24.926318999999999</v>
      </c>
      <c r="M17" s="135">
        <v>24.277014000000001</v>
      </c>
      <c r="N17" s="135">
        <v>27.328185999999999</v>
      </c>
      <c r="O17" s="135">
        <v>25.645503999999999</v>
      </c>
      <c r="P17" s="135">
        <v>25.238219999999998</v>
      </c>
      <c r="Q17" s="135">
        <v>24.532774</v>
      </c>
      <c r="R17" s="135">
        <v>23.137032999999999</v>
      </c>
      <c r="S17" s="135">
        <v>21.210356000000001</v>
      </c>
      <c r="T17" s="135">
        <v>21.477202999999999</v>
      </c>
      <c r="U17" s="135">
        <v>21.245028999999999</v>
      </c>
      <c r="V17" s="135">
        <v>19.836957999999999</v>
      </c>
      <c r="W17" s="135">
        <v>17.845821000000001</v>
      </c>
      <c r="X17" s="135">
        <v>16.265177000000001</v>
      </c>
      <c r="Y17" s="135">
        <v>16.032944000000001</v>
      </c>
      <c r="Z17" s="135">
        <v>14.301454</v>
      </c>
      <c r="AA17" s="135">
        <v>13.853761</v>
      </c>
      <c r="AB17" s="135">
        <v>13.431710000000001</v>
      </c>
      <c r="AC17" s="135">
        <v>13.195866000000001</v>
      </c>
      <c r="AD17" s="135">
        <v>12.535137000000001</v>
      </c>
      <c r="AE17" s="135">
        <v>8.9360429999999997</v>
      </c>
      <c r="AF17" s="135">
        <v>8.3992710000000006</v>
      </c>
      <c r="AG17" s="135">
        <v>10.071925999999999</v>
      </c>
      <c r="AH17" s="135">
        <v>10.011039999999999</v>
      </c>
      <c r="AI17" s="136">
        <v>-1.4308E-2</v>
      </c>
      <c r="AJ17" s="85"/>
      <c r="AK17" s="59"/>
    </row>
    <row r="18" spans="1:37" ht="15" customHeight="1" x14ac:dyDescent="0.45">
      <c r="A18" s="130" t="s">
        <v>337</v>
      </c>
      <c r="B18" s="134" t="s">
        <v>338</v>
      </c>
      <c r="C18" s="135">
        <v>63.969237999999997</v>
      </c>
      <c r="D18" s="135">
        <v>66.783455000000004</v>
      </c>
      <c r="E18" s="135">
        <v>70.463561999999996</v>
      </c>
      <c r="F18" s="135">
        <v>74.880684000000002</v>
      </c>
      <c r="G18" s="135">
        <v>78.396384999999995</v>
      </c>
      <c r="H18" s="135">
        <v>80.719223</v>
      </c>
      <c r="I18" s="135">
        <v>82.538132000000004</v>
      </c>
      <c r="J18" s="135">
        <v>84.365768000000003</v>
      </c>
      <c r="K18" s="135">
        <v>86.142173999999997</v>
      </c>
      <c r="L18" s="135">
        <v>87.625625999999997</v>
      </c>
      <c r="M18" s="135">
        <v>89.001152000000005</v>
      </c>
      <c r="N18" s="135">
        <v>90.485527000000005</v>
      </c>
      <c r="O18" s="135">
        <v>92.554931999999994</v>
      </c>
      <c r="P18" s="135">
        <v>94.247681</v>
      </c>
      <c r="Q18" s="135">
        <v>95.907646</v>
      </c>
      <c r="R18" s="135">
        <v>97.508362000000005</v>
      </c>
      <c r="S18" s="135">
        <v>98.919715999999994</v>
      </c>
      <c r="T18" s="135">
        <v>100.374771</v>
      </c>
      <c r="U18" s="135">
        <v>101.733574</v>
      </c>
      <c r="V18" s="135">
        <v>103.08551</v>
      </c>
      <c r="W18" s="135">
        <v>104.416313</v>
      </c>
      <c r="X18" s="135">
        <v>106.491348</v>
      </c>
      <c r="Y18" s="135">
        <v>107.713593</v>
      </c>
      <c r="Z18" s="135">
        <v>108.85581999999999</v>
      </c>
      <c r="AA18" s="135">
        <v>110.412582</v>
      </c>
      <c r="AB18" s="135">
        <v>111.408699</v>
      </c>
      <c r="AC18" s="135">
        <v>112.270447</v>
      </c>
      <c r="AD18" s="135">
        <v>113.16229199999999</v>
      </c>
      <c r="AE18" s="135">
        <v>114.091843</v>
      </c>
      <c r="AF18" s="135">
        <v>115.003632</v>
      </c>
      <c r="AG18" s="135">
        <v>115.896851</v>
      </c>
      <c r="AH18" s="135">
        <v>116.770432</v>
      </c>
      <c r="AI18" s="136">
        <v>1.9602999999999999E-2</v>
      </c>
      <c r="AJ18" s="85"/>
      <c r="AK18" s="59"/>
    </row>
    <row r="19" spans="1:37" ht="15" customHeight="1" x14ac:dyDescent="0.45">
      <c r="A19" s="130" t="s">
        <v>339</v>
      </c>
      <c r="B19" s="134" t="s">
        <v>249</v>
      </c>
      <c r="C19" s="135">
        <v>5.739312</v>
      </c>
      <c r="D19" s="135">
        <v>5.2664989999999996</v>
      </c>
      <c r="E19" s="135">
        <v>4.9567480000000002</v>
      </c>
      <c r="F19" s="135">
        <v>4.6627289999999997</v>
      </c>
      <c r="G19" s="135">
        <v>4.3849790000000004</v>
      </c>
      <c r="H19" s="135">
        <v>4.1084310000000004</v>
      </c>
      <c r="I19" s="135">
        <v>3.8646050000000001</v>
      </c>
      <c r="J19" s="135">
        <v>3.647932</v>
      </c>
      <c r="K19" s="135">
        <v>3.4656229999999999</v>
      </c>
      <c r="L19" s="135">
        <v>3.3011460000000001</v>
      </c>
      <c r="M19" s="135">
        <v>3.156765</v>
      </c>
      <c r="N19" s="135">
        <v>3.0468630000000001</v>
      </c>
      <c r="O19" s="135">
        <v>2.9284400000000002</v>
      </c>
      <c r="P19" s="135">
        <v>2.8372459999999999</v>
      </c>
      <c r="Q19" s="135">
        <v>2.7586149999999998</v>
      </c>
      <c r="R19" s="135">
        <v>2.7078519999999999</v>
      </c>
      <c r="S19" s="135">
        <v>2.6680679999999999</v>
      </c>
      <c r="T19" s="135">
        <v>2.6396500000000001</v>
      </c>
      <c r="U19" s="135">
        <v>2.6185529999999999</v>
      </c>
      <c r="V19" s="135">
        <v>2.602179</v>
      </c>
      <c r="W19" s="135">
        <v>2.5900799999999999</v>
      </c>
      <c r="X19" s="135">
        <v>2.5816249999999998</v>
      </c>
      <c r="Y19" s="135">
        <v>2.5859100000000002</v>
      </c>
      <c r="Z19" s="135">
        <v>2.5954139999999999</v>
      </c>
      <c r="AA19" s="135">
        <v>2.6104980000000002</v>
      </c>
      <c r="AB19" s="135">
        <v>2.6267800000000001</v>
      </c>
      <c r="AC19" s="135">
        <v>2.6472259999999999</v>
      </c>
      <c r="AD19" s="135">
        <v>2.6636329999999999</v>
      </c>
      <c r="AE19" s="135">
        <v>2.6897410000000002</v>
      </c>
      <c r="AF19" s="135">
        <v>2.714086</v>
      </c>
      <c r="AG19" s="135">
        <v>2.7388699999999999</v>
      </c>
      <c r="AH19" s="135">
        <v>2.763347</v>
      </c>
      <c r="AI19" s="136">
        <v>-2.3302E-2</v>
      </c>
      <c r="AJ19" s="85"/>
      <c r="AK19" s="59"/>
    </row>
    <row r="20" spans="1:37" ht="15" customHeight="1" x14ac:dyDescent="0.45">
      <c r="A20" s="130" t="s">
        <v>340</v>
      </c>
      <c r="B20" s="134" t="s">
        <v>341</v>
      </c>
      <c r="C20" s="135">
        <v>3.7809720000000002</v>
      </c>
      <c r="D20" s="135">
        <v>3.6143580000000002</v>
      </c>
      <c r="E20" s="135">
        <v>3.2928380000000002</v>
      </c>
      <c r="F20" s="135">
        <v>2.9734660000000002</v>
      </c>
      <c r="G20" s="135">
        <v>2.7073</v>
      </c>
      <c r="H20" s="135">
        <v>2.4364050000000002</v>
      </c>
      <c r="I20" s="135">
        <v>2.2419280000000001</v>
      </c>
      <c r="J20" s="135">
        <v>2.054983</v>
      </c>
      <c r="K20" s="135">
        <v>1.9289970000000001</v>
      </c>
      <c r="L20" s="135">
        <v>1.8177859999999999</v>
      </c>
      <c r="M20" s="135">
        <v>1.7333989999999999</v>
      </c>
      <c r="N20" s="135">
        <v>1.6725030000000001</v>
      </c>
      <c r="O20" s="135">
        <v>1.5893600000000001</v>
      </c>
      <c r="P20" s="135">
        <v>1.5369280000000001</v>
      </c>
      <c r="Q20" s="135">
        <v>1.4985219999999999</v>
      </c>
      <c r="R20" s="135">
        <v>1.477317</v>
      </c>
      <c r="S20" s="135">
        <v>1.4556279999999999</v>
      </c>
      <c r="T20" s="135">
        <v>1.4436880000000001</v>
      </c>
      <c r="U20" s="135">
        <v>1.428987</v>
      </c>
      <c r="V20" s="135">
        <v>1.4276819999999999</v>
      </c>
      <c r="W20" s="135">
        <v>1.4312130000000001</v>
      </c>
      <c r="X20" s="135">
        <v>1.4293389999999999</v>
      </c>
      <c r="Y20" s="135">
        <v>1.4424619999999999</v>
      </c>
      <c r="Z20" s="135">
        <v>1.464969</v>
      </c>
      <c r="AA20" s="135">
        <v>1.4856069999999999</v>
      </c>
      <c r="AB20" s="135">
        <v>1.5074160000000001</v>
      </c>
      <c r="AC20" s="135">
        <v>1.535283</v>
      </c>
      <c r="AD20" s="135">
        <v>1.5566819999999999</v>
      </c>
      <c r="AE20" s="135">
        <v>1.5906199999999999</v>
      </c>
      <c r="AF20" s="135">
        <v>1.6210629999999999</v>
      </c>
      <c r="AG20" s="135">
        <v>1.6530899999999999</v>
      </c>
      <c r="AH20" s="135">
        <v>1.6856990000000001</v>
      </c>
      <c r="AI20" s="136">
        <v>-2.5721000000000001E-2</v>
      </c>
      <c r="AJ20" s="85"/>
      <c r="AK20" s="59"/>
    </row>
    <row r="21" spans="1:37" ht="15" customHeight="1" x14ac:dyDescent="0.45">
      <c r="A21" s="130" t="s">
        <v>342</v>
      </c>
      <c r="B21" s="134" t="s">
        <v>304</v>
      </c>
      <c r="C21" s="135">
        <v>22.193058000000001</v>
      </c>
      <c r="D21" s="135">
        <v>29.104067000000001</v>
      </c>
      <c r="E21" s="135">
        <v>37.732318999999997</v>
      </c>
      <c r="F21" s="135">
        <v>46.165123000000001</v>
      </c>
      <c r="G21" s="135">
        <v>54.159244999999999</v>
      </c>
      <c r="H21" s="135">
        <v>62.229038000000003</v>
      </c>
      <c r="I21" s="135">
        <v>70.673737000000003</v>
      </c>
      <c r="J21" s="135">
        <v>79.557449000000005</v>
      </c>
      <c r="K21" s="135">
        <v>88.559928999999997</v>
      </c>
      <c r="L21" s="135">
        <v>97.766655</v>
      </c>
      <c r="M21" s="135">
        <v>107.32073200000001</v>
      </c>
      <c r="N21" s="135">
        <v>117.590256</v>
      </c>
      <c r="O21" s="135">
        <v>128.626419</v>
      </c>
      <c r="P21" s="135">
        <v>140.162949</v>
      </c>
      <c r="Q21" s="135">
        <v>152.305984</v>
      </c>
      <c r="R21" s="135">
        <v>164.96698000000001</v>
      </c>
      <c r="S21" s="135">
        <v>178.07074</v>
      </c>
      <c r="T21" s="135">
        <v>191.99464399999999</v>
      </c>
      <c r="U21" s="135">
        <v>206.23065199999999</v>
      </c>
      <c r="V21" s="135">
        <v>220.68725599999999</v>
      </c>
      <c r="W21" s="135">
        <v>235.43847700000001</v>
      </c>
      <c r="X21" s="135">
        <v>250.443466</v>
      </c>
      <c r="Y21" s="135">
        <v>265.22988900000001</v>
      </c>
      <c r="Z21" s="135">
        <v>280.03350799999998</v>
      </c>
      <c r="AA21" s="135">
        <v>294.98715199999998</v>
      </c>
      <c r="AB21" s="135">
        <v>309.74746699999997</v>
      </c>
      <c r="AC21" s="135">
        <v>324.24844400000001</v>
      </c>
      <c r="AD21" s="135">
        <v>338.68496699999997</v>
      </c>
      <c r="AE21" s="135">
        <v>353.429779</v>
      </c>
      <c r="AF21" s="135">
        <v>367.95275900000001</v>
      </c>
      <c r="AG21" s="135">
        <v>382.566284</v>
      </c>
      <c r="AH21" s="135">
        <v>397.24099699999999</v>
      </c>
      <c r="AI21" s="136">
        <v>9.7524E-2</v>
      </c>
      <c r="AJ21" s="85"/>
      <c r="AK21" s="59"/>
    </row>
    <row r="22" spans="1:37" ht="15" customHeight="1" x14ac:dyDescent="0.45">
      <c r="A22" s="130" t="s">
        <v>343</v>
      </c>
      <c r="B22" s="134" t="s">
        <v>344</v>
      </c>
      <c r="C22" s="135">
        <v>0.244586</v>
      </c>
      <c r="D22" s="135">
        <v>0.27008900000000002</v>
      </c>
      <c r="E22" s="135">
        <v>0.27942299999999998</v>
      </c>
      <c r="F22" s="135">
        <v>0.28283599999999998</v>
      </c>
      <c r="G22" s="135">
        <v>0.283827</v>
      </c>
      <c r="H22" s="135">
        <v>0.28411999999999998</v>
      </c>
      <c r="I22" s="135">
        <v>0.28600900000000001</v>
      </c>
      <c r="J22" s="135">
        <v>0.29166300000000001</v>
      </c>
      <c r="K22" s="135">
        <v>0.30009000000000002</v>
      </c>
      <c r="L22" s="135">
        <v>0.31108200000000003</v>
      </c>
      <c r="M22" s="135">
        <v>0.32463599999999998</v>
      </c>
      <c r="N22" s="135">
        <v>0.341028</v>
      </c>
      <c r="O22" s="135">
        <v>0.35937000000000002</v>
      </c>
      <c r="P22" s="135">
        <v>0.37873699999999999</v>
      </c>
      <c r="Q22" s="135">
        <v>0.39966400000000002</v>
      </c>
      <c r="R22" s="135">
        <v>0.42211900000000002</v>
      </c>
      <c r="S22" s="135">
        <v>0.44733499999999998</v>
      </c>
      <c r="T22" s="135">
        <v>0.47612900000000002</v>
      </c>
      <c r="U22" s="135">
        <v>0.50813200000000003</v>
      </c>
      <c r="V22" s="135">
        <v>0.54286800000000002</v>
      </c>
      <c r="W22" s="135">
        <v>0.58044399999999996</v>
      </c>
      <c r="X22" s="135">
        <v>0.62008099999999999</v>
      </c>
      <c r="Y22" s="135">
        <v>0.670373</v>
      </c>
      <c r="Z22" s="135">
        <v>0.71819200000000005</v>
      </c>
      <c r="AA22" s="135">
        <v>0.76886399999999999</v>
      </c>
      <c r="AB22" s="135">
        <v>0.81558200000000003</v>
      </c>
      <c r="AC22" s="135">
        <v>0.86157700000000004</v>
      </c>
      <c r="AD22" s="135">
        <v>0.90802799999999995</v>
      </c>
      <c r="AE22" s="135">
        <v>0.95516400000000001</v>
      </c>
      <c r="AF22" s="135">
        <v>1.003271</v>
      </c>
      <c r="AG22" s="135">
        <v>1.0523690000000001</v>
      </c>
      <c r="AH22" s="135">
        <v>1.102484</v>
      </c>
      <c r="AI22" s="136">
        <v>4.9771999999999997E-2</v>
      </c>
      <c r="AJ22" s="85"/>
      <c r="AK22" s="59"/>
    </row>
    <row r="24" spans="1:37" ht="15" customHeight="1" x14ac:dyDescent="0.45">
      <c r="A24" s="130" t="s">
        <v>345</v>
      </c>
      <c r="B24" s="133" t="s">
        <v>346</v>
      </c>
      <c r="C24" s="137">
        <v>890.89929199999995</v>
      </c>
      <c r="D24" s="137">
        <v>889.371399</v>
      </c>
      <c r="E24" s="137">
        <v>887.19427499999995</v>
      </c>
      <c r="F24" s="137">
        <v>887.04754600000001</v>
      </c>
      <c r="G24" s="137">
        <v>884.06481900000006</v>
      </c>
      <c r="H24" s="137">
        <v>881.61084000000005</v>
      </c>
      <c r="I24" s="137">
        <v>881.699524</v>
      </c>
      <c r="J24" s="137">
        <v>882.19433600000002</v>
      </c>
      <c r="K24" s="137">
        <v>882.678406</v>
      </c>
      <c r="L24" s="137">
        <v>884.98724400000003</v>
      </c>
      <c r="M24" s="137">
        <v>887.48663299999998</v>
      </c>
      <c r="N24" s="137">
        <v>891.13818400000002</v>
      </c>
      <c r="O24" s="137">
        <v>895.83648700000003</v>
      </c>
      <c r="P24" s="137">
        <v>900.20330799999999</v>
      </c>
      <c r="Q24" s="137">
        <v>905.573669</v>
      </c>
      <c r="R24" s="137">
        <v>912.78192100000001</v>
      </c>
      <c r="S24" s="137">
        <v>919.68280000000004</v>
      </c>
      <c r="T24" s="137">
        <v>926.70794699999999</v>
      </c>
      <c r="U24" s="137">
        <v>934.53015100000005</v>
      </c>
      <c r="V24" s="137">
        <v>942.26379399999996</v>
      </c>
      <c r="W24" s="137">
        <v>950.16522199999997</v>
      </c>
      <c r="X24" s="137">
        <v>959.53106700000001</v>
      </c>
      <c r="Y24" s="137">
        <v>969.77966300000003</v>
      </c>
      <c r="Z24" s="137">
        <v>979.78241000000003</v>
      </c>
      <c r="AA24" s="137">
        <v>991.28820800000005</v>
      </c>
      <c r="AB24" s="137">
        <v>1003.352783</v>
      </c>
      <c r="AC24" s="137">
        <v>1015.431763</v>
      </c>
      <c r="AD24" s="137">
        <v>1028.6823730000001</v>
      </c>
      <c r="AE24" s="137">
        <v>1040.3118899999999</v>
      </c>
      <c r="AF24" s="137">
        <v>1050.8671879999999</v>
      </c>
      <c r="AG24" s="137">
        <v>1061.3582759999999</v>
      </c>
      <c r="AH24" s="137">
        <v>1071.0842290000001</v>
      </c>
      <c r="AI24" s="138">
        <v>5.96E-3</v>
      </c>
      <c r="AJ24" s="61"/>
      <c r="AK24" s="125"/>
    </row>
    <row r="25" spans="1:37" ht="15" customHeight="1" x14ac:dyDescent="0.45">
      <c r="A25" s="130" t="s">
        <v>347</v>
      </c>
      <c r="B25" s="134" t="s">
        <v>334</v>
      </c>
      <c r="C25" s="135">
        <v>596.128784</v>
      </c>
      <c r="D25" s="135">
        <v>588.98431400000004</v>
      </c>
      <c r="E25" s="135">
        <v>582.26178000000004</v>
      </c>
      <c r="F25" s="135">
        <v>577.19036900000003</v>
      </c>
      <c r="G25" s="135">
        <v>571.52923599999997</v>
      </c>
      <c r="H25" s="135">
        <v>566.901794</v>
      </c>
      <c r="I25" s="135">
        <v>564.30609100000004</v>
      </c>
      <c r="J25" s="135">
        <v>562.65606700000001</v>
      </c>
      <c r="K25" s="135">
        <v>561.81237799999997</v>
      </c>
      <c r="L25" s="135">
        <v>562.86792000000003</v>
      </c>
      <c r="M25" s="135">
        <v>564.206726</v>
      </c>
      <c r="N25" s="135">
        <v>565.43591300000003</v>
      </c>
      <c r="O25" s="135">
        <v>568.985229</v>
      </c>
      <c r="P25" s="135">
        <v>572.027466</v>
      </c>
      <c r="Q25" s="135">
        <v>576.25384499999996</v>
      </c>
      <c r="R25" s="135">
        <v>582.20281999999997</v>
      </c>
      <c r="S25" s="135">
        <v>588.42675799999995</v>
      </c>
      <c r="T25" s="135">
        <v>594.04516599999999</v>
      </c>
      <c r="U25" s="135">
        <v>600.81707800000004</v>
      </c>
      <c r="V25" s="135">
        <v>608.40423599999997</v>
      </c>
      <c r="W25" s="135">
        <v>616.412598</v>
      </c>
      <c r="X25" s="135">
        <v>625.28057899999999</v>
      </c>
      <c r="Y25" s="135">
        <v>633.71014400000001</v>
      </c>
      <c r="Z25" s="135">
        <v>643.07904099999996</v>
      </c>
      <c r="AA25" s="135">
        <v>652.02099599999997</v>
      </c>
      <c r="AB25" s="135">
        <v>660.97534199999996</v>
      </c>
      <c r="AC25" s="135">
        <v>669.771118</v>
      </c>
      <c r="AD25" s="135">
        <v>679.41351299999997</v>
      </c>
      <c r="AE25" s="135">
        <v>690.77148399999999</v>
      </c>
      <c r="AF25" s="135">
        <v>699.21234100000004</v>
      </c>
      <c r="AG25" s="135">
        <v>705.86596699999996</v>
      </c>
      <c r="AH25" s="135">
        <v>713.58111599999995</v>
      </c>
      <c r="AI25" s="136">
        <v>5.8180000000000003E-3</v>
      </c>
      <c r="AJ25" s="85"/>
      <c r="AK25" s="59"/>
    </row>
    <row r="26" spans="1:37" ht="15" customHeight="1" x14ac:dyDescent="0.45">
      <c r="A26" s="130" t="s">
        <v>348</v>
      </c>
      <c r="B26" s="134" t="s">
        <v>336</v>
      </c>
      <c r="C26" s="135">
        <v>2.5919660000000002</v>
      </c>
      <c r="D26" s="135">
        <v>3.6363859999999999</v>
      </c>
      <c r="E26" s="135">
        <v>4.306997</v>
      </c>
      <c r="F26" s="135">
        <v>5.3503889999999998</v>
      </c>
      <c r="G26" s="135">
        <v>5.3729610000000001</v>
      </c>
      <c r="H26" s="135">
        <v>5.6428940000000001</v>
      </c>
      <c r="I26" s="135">
        <v>6.2958220000000003</v>
      </c>
      <c r="J26" s="135">
        <v>6.7286029999999997</v>
      </c>
      <c r="K26" s="135">
        <v>6.9752489999999998</v>
      </c>
      <c r="L26" s="135">
        <v>7.0285469999999997</v>
      </c>
      <c r="M26" s="135">
        <v>7.269692</v>
      </c>
      <c r="N26" s="135">
        <v>8.6952529999999992</v>
      </c>
      <c r="O26" s="135">
        <v>8.6821040000000007</v>
      </c>
      <c r="P26" s="135">
        <v>9.0946650000000009</v>
      </c>
      <c r="Q26" s="135">
        <v>9.4232300000000002</v>
      </c>
      <c r="R26" s="135">
        <v>9.4840579999999992</v>
      </c>
      <c r="S26" s="135">
        <v>9.2722320000000007</v>
      </c>
      <c r="T26" s="135">
        <v>9.9816529999999997</v>
      </c>
      <c r="U26" s="135">
        <v>10.475368</v>
      </c>
      <c r="V26" s="135">
        <v>10.357727000000001</v>
      </c>
      <c r="W26" s="135">
        <v>9.8418139999999994</v>
      </c>
      <c r="X26" s="135">
        <v>9.4584499999999991</v>
      </c>
      <c r="Y26" s="135">
        <v>9.8165150000000008</v>
      </c>
      <c r="Z26" s="135">
        <v>9.2046890000000001</v>
      </c>
      <c r="AA26" s="135">
        <v>9.3597149999999996</v>
      </c>
      <c r="AB26" s="135">
        <v>9.5093219999999992</v>
      </c>
      <c r="AC26" s="135">
        <v>9.7783519999999999</v>
      </c>
      <c r="AD26" s="135">
        <v>9.7039960000000001</v>
      </c>
      <c r="AE26" s="135">
        <v>7.2160589999999996</v>
      </c>
      <c r="AF26" s="135">
        <v>7.0607009999999999</v>
      </c>
      <c r="AG26" s="135">
        <v>8.8006229999999999</v>
      </c>
      <c r="AH26" s="135">
        <v>9.0738900000000005</v>
      </c>
      <c r="AI26" s="136">
        <v>4.1246999999999999E-2</v>
      </c>
      <c r="AJ26" s="85"/>
      <c r="AK26" s="59"/>
    </row>
    <row r="27" spans="1:37" ht="15" customHeight="1" x14ac:dyDescent="0.45">
      <c r="A27" s="130" t="s">
        <v>349</v>
      </c>
      <c r="B27" s="134" t="s">
        <v>338</v>
      </c>
      <c r="C27" s="135">
        <v>290.96456899999998</v>
      </c>
      <c r="D27" s="135">
        <v>295.53216600000002</v>
      </c>
      <c r="E27" s="135">
        <v>299.33389299999999</v>
      </c>
      <c r="F27" s="135">
        <v>303.144226</v>
      </c>
      <c r="G27" s="135">
        <v>305.69580100000002</v>
      </c>
      <c r="H27" s="135">
        <v>307.49563599999999</v>
      </c>
      <c r="I27" s="135">
        <v>309.45324699999998</v>
      </c>
      <c r="J27" s="135">
        <v>311.093323</v>
      </c>
      <c r="K27" s="135">
        <v>312.119934</v>
      </c>
      <c r="L27" s="135">
        <v>313.26370200000002</v>
      </c>
      <c r="M27" s="135">
        <v>314.12606799999998</v>
      </c>
      <c r="N27" s="135">
        <v>315.06433099999998</v>
      </c>
      <c r="O27" s="135">
        <v>316.16616800000003</v>
      </c>
      <c r="P27" s="135">
        <v>317.017426</v>
      </c>
      <c r="Q27" s="135">
        <v>317.76525900000001</v>
      </c>
      <c r="R27" s="135">
        <v>318.889343</v>
      </c>
      <c r="S27" s="135">
        <v>319.70105000000001</v>
      </c>
      <c r="T27" s="135">
        <v>320.31896999999998</v>
      </c>
      <c r="U27" s="135">
        <v>320.79144300000002</v>
      </c>
      <c r="V27" s="135">
        <v>320.96667500000001</v>
      </c>
      <c r="W27" s="135">
        <v>321.28131100000002</v>
      </c>
      <c r="X27" s="135">
        <v>322.057953</v>
      </c>
      <c r="Y27" s="135">
        <v>323.40695199999999</v>
      </c>
      <c r="Z27" s="135">
        <v>324.53533900000002</v>
      </c>
      <c r="AA27" s="135">
        <v>326.81915300000003</v>
      </c>
      <c r="AB27" s="135">
        <v>329.64770499999997</v>
      </c>
      <c r="AC27" s="135">
        <v>332.52093500000001</v>
      </c>
      <c r="AD27" s="135">
        <v>336.05423000000002</v>
      </c>
      <c r="AE27" s="135">
        <v>338.65835600000003</v>
      </c>
      <c r="AF27" s="135">
        <v>340.76333599999998</v>
      </c>
      <c r="AG27" s="135">
        <v>342.68078600000001</v>
      </c>
      <c r="AH27" s="135">
        <v>344.22589099999999</v>
      </c>
      <c r="AI27" s="136">
        <v>5.437E-3</v>
      </c>
      <c r="AJ27" s="85"/>
      <c r="AK27" s="59"/>
    </row>
    <row r="28" spans="1:37" ht="15" customHeight="1" x14ac:dyDescent="0.45">
      <c r="A28" s="130" t="s">
        <v>350</v>
      </c>
      <c r="B28" s="134" t="s">
        <v>341</v>
      </c>
      <c r="C28" s="135">
        <v>0.181196</v>
      </c>
      <c r="D28" s="135">
        <v>0.26526499999999997</v>
      </c>
      <c r="E28" s="135">
        <v>0.342866</v>
      </c>
      <c r="F28" s="135">
        <v>0.42024400000000001</v>
      </c>
      <c r="G28" s="135">
        <v>0.49104999999999999</v>
      </c>
      <c r="H28" s="135">
        <v>0.56024600000000002</v>
      </c>
      <c r="I28" s="135">
        <v>0.60612299999999997</v>
      </c>
      <c r="J28" s="135">
        <v>0.65007899999999996</v>
      </c>
      <c r="K28" s="135">
        <v>0.69253100000000001</v>
      </c>
      <c r="L28" s="135">
        <v>0.73543199999999997</v>
      </c>
      <c r="M28" s="135">
        <v>0.778146</v>
      </c>
      <c r="N28" s="135">
        <v>0.820743</v>
      </c>
      <c r="O28" s="135">
        <v>0.86387100000000006</v>
      </c>
      <c r="P28" s="135">
        <v>0.90575600000000001</v>
      </c>
      <c r="Q28" s="135">
        <v>0.94889199999999996</v>
      </c>
      <c r="R28" s="135">
        <v>0.99427299999999996</v>
      </c>
      <c r="S28" s="135">
        <v>1.0399290000000001</v>
      </c>
      <c r="T28" s="135">
        <v>1.0865009999999999</v>
      </c>
      <c r="U28" s="135">
        <v>1.134628</v>
      </c>
      <c r="V28" s="135">
        <v>1.1848970000000001</v>
      </c>
      <c r="W28" s="135">
        <v>1.237104</v>
      </c>
      <c r="X28" s="135">
        <v>1.2930870000000001</v>
      </c>
      <c r="Y28" s="135">
        <v>1.35151</v>
      </c>
      <c r="Z28" s="135">
        <v>1.4112420000000001</v>
      </c>
      <c r="AA28" s="135">
        <v>1.47333</v>
      </c>
      <c r="AB28" s="135">
        <v>1.5373239999999999</v>
      </c>
      <c r="AC28" s="135">
        <v>1.603783</v>
      </c>
      <c r="AD28" s="135">
        <v>1.6727799999999999</v>
      </c>
      <c r="AE28" s="135">
        <v>1.7442960000000001</v>
      </c>
      <c r="AF28" s="135">
        <v>1.817466</v>
      </c>
      <c r="AG28" s="135">
        <v>1.8947970000000001</v>
      </c>
      <c r="AH28" s="135">
        <v>1.9740690000000001</v>
      </c>
      <c r="AI28" s="136">
        <v>8.0086000000000004E-2</v>
      </c>
      <c r="AJ28" s="85"/>
      <c r="AK28" s="59"/>
    </row>
    <row r="29" spans="1:37" ht="15" customHeight="1" x14ac:dyDescent="0.45">
      <c r="A29" s="130" t="s">
        <v>351</v>
      </c>
      <c r="B29" s="134" t="s">
        <v>249</v>
      </c>
      <c r="C29" s="135">
        <v>1.0327280000000001</v>
      </c>
      <c r="D29" s="135">
        <v>0.89055200000000001</v>
      </c>
      <c r="E29" s="135">
        <v>0.82821199999999995</v>
      </c>
      <c r="F29" s="135">
        <v>0.76583400000000001</v>
      </c>
      <c r="G29" s="135">
        <v>0.74672799999999995</v>
      </c>
      <c r="H29" s="135">
        <v>0.72989599999999999</v>
      </c>
      <c r="I29" s="135">
        <v>0.70852499999999996</v>
      </c>
      <c r="J29" s="135">
        <v>0.68807700000000005</v>
      </c>
      <c r="K29" s="135">
        <v>0.66764100000000004</v>
      </c>
      <c r="L29" s="135">
        <v>0.64815199999999995</v>
      </c>
      <c r="M29" s="135">
        <v>0.62960099999999997</v>
      </c>
      <c r="N29" s="135">
        <v>0.61258699999999999</v>
      </c>
      <c r="O29" s="135">
        <v>0.596665</v>
      </c>
      <c r="P29" s="135">
        <v>0.58323000000000003</v>
      </c>
      <c r="Q29" s="135">
        <v>0.57468799999999998</v>
      </c>
      <c r="R29" s="135">
        <v>0.56947700000000001</v>
      </c>
      <c r="S29" s="135">
        <v>0.56642800000000004</v>
      </c>
      <c r="T29" s="135">
        <v>0.56431900000000002</v>
      </c>
      <c r="U29" s="135">
        <v>0.56454199999999999</v>
      </c>
      <c r="V29" s="135">
        <v>0.56669700000000001</v>
      </c>
      <c r="W29" s="135">
        <v>0.57197699999999996</v>
      </c>
      <c r="X29" s="135">
        <v>0.58127300000000004</v>
      </c>
      <c r="Y29" s="135">
        <v>0.59391300000000002</v>
      </c>
      <c r="Z29" s="135">
        <v>0.60973599999999994</v>
      </c>
      <c r="AA29" s="135">
        <v>0.62941000000000003</v>
      </c>
      <c r="AB29" s="135">
        <v>0.65296900000000002</v>
      </c>
      <c r="AC29" s="135">
        <v>0.68127199999999999</v>
      </c>
      <c r="AD29" s="135">
        <v>0.71365800000000001</v>
      </c>
      <c r="AE29" s="135">
        <v>0.74790299999999998</v>
      </c>
      <c r="AF29" s="135">
        <v>0.78879299999999997</v>
      </c>
      <c r="AG29" s="135">
        <v>0.83789599999999997</v>
      </c>
      <c r="AH29" s="135">
        <v>0.89593500000000004</v>
      </c>
      <c r="AI29" s="136">
        <v>-4.5729999999999998E-3</v>
      </c>
      <c r="AJ29" s="85"/>
      <c r="AK29" s="59"/>
    </row>
    <row r="30" spans="1:37" ht="15" customHeight="1" x14ac:dyDescent="0.45">
      <c r="A30" s="130" t="s">
        <v>352</v>
      </c>
      <c r="B30" s="134" t="s">
        <v>304</v>
      </c>
      <c r="C30" s="135">
        <v>0</v>
      </c>
      <c r="D30" s="135">
        <v>6.2656000000000003E-2</v>
      </c>
      <c r="E30" s="135">
        <v>0.12049</v>
      </c>
      <c r="F30" s="135">
        <v>0.176512</v>
      </c>
      <c r="G30" s="135">
        <v>0.22906899999999999</v>
      </c>
      <c r="H30" s="135">
        <v>0.280333</v>
      </c>
      <c r="I30" s="135">
        <v>0.32969500000000002</v>
      </c>
      <c r="J30" s="135">
        <v>0.37821900000000003</v>
      </c>
      <c r="K30" s="135">
        <v>0.41070400000000001</v>
      </c>
      <c r="L30" s="135">
        <v>0.44351699999999999</v>
      </c>
      <c r="M30" s="135">
        <v>0.47642600000000002</v>
      </c>
      <c r="N30" s="135">
        <v>0.50931300000000002</v>
      </c>
      <c r="O30" s="135">
        <v>0.54243300000000005</v>
      </c>
      <c r="P30" s="135">
        <v>0.57470900000000003</v>
      </c>
      <c r="Q30" s="135">
        <v>0.60770500000000005</v>
      </c>
      <c r="R30" s="135">
        <v>0.64199099999999998</v>
      </c>
      <c r="S30" s="135">
        <v>0.67644000000000004</v>
      </c>
      <c r="T30" s="135">
        <v>0.71136900000000003</v>
      </c>
      <c r="U30" s="135">
        <v>0.74714400000000003</v>
      </c>
      <c r="V30" s="135">
        <v>0.78355900000000001</v>
      </c>
      <c r="W30" s="135">
        <v>0.82043100000000002</v>
      </c>
      <c r="X30" s="135">
        <v>0.85974200000000001</v>
      </c>
      <c r="Y30" s="135">
        <v>0.90062600000000004</v>
      </c>
      <c r="Z30" s="135">
        <v>0.94233900000000004</v>
      </c>
      <c r="AA30" s="135">
        <v>0.98559300000000005</v>
      </c>
      <c r="AB30" s="135">
        <v>1.0301149999999999</v>
      </c>
      <c r="AC30" s="135">
        <v>1.0762879999999999</v>
      </c>
      <c r="AD30" s="135">
        <v>1.124177</v>
      </c>
      <c r="AE30" s="135">
        <v>1.1737869999999999</v>
      </c>
      <c r="AF30" s="135">
        <v>1.2245440000000001</v>
      </c>
      <c r="AG30" s="135">
        <v>1.2781389999999999</v>
      </c>
      <c r="AH30" s="135">
        <v>1.3332459999999999</v>
      </c>
      <c r="AI30" s="136" t="s">
        <v>156</v>
      </c>
      <c r="AJ30" s="85"/>
      <c r="AK30" s="59"/>
    </row>
    <row r="31" spans="1:37" ht="15" customHeight="1" x14ac:dyDescent="0.45">
      <c r="A31" s="130" t="s">
        <v>353</v>
      </c>
      <c r="B31" s="134" t="s">
        <v>344</v>
      </c>
      <c r="C31" s="135">
        <v>0</v>
      </c>
      <c r="D31" s="135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5">
        <v>0</v>
      </c>
      <c r="K31" s="135">
        <v>0</v>
      </c>
      <c r="L31" s="135">
        <v>0</v>
      </c>
      <c r="M31" s="135">
        <v>0</v>
      </c>
      <c r="N31" s="135">
        <v>0</v>
      </c>
      <c r="O31" s="135">
        <v>0</v>
      </c>
      <c r="P31" s="135">
        <v>0</v>
      </c>
      <c r="Q31" s="135">
        <v>0</v>
      </c>
      <c r="R31" s="135">
        <v>0</v>
      </c>
      <c r="S31" s="135">
        <v>0</v>
      </c>
      <c r="T31" s="135">
        <v>0</v>
      </c>
      <c r="U31" s="135">
        <v>0</v>
      </c>
      <c r="V31" s="135">
        <v>0</v>
      </c>
      <c r="W31" s="135">
        <v>0</v>
      </c>
      <c r="X31" s="135">
        <v>0</v>
      </c>
      <c r="Y31" s="135">
        <v>0</v>
      </c>
      <c r="Z31" s="135">
        <v>0</v>
      </c>
      <c r="AA31" s="135">
        <v>0</v>
      </c>
      <c r="AB31" s="135">
        <v>0</v>
      </c>
      <c r="AC31" s="135">
        <v>0</v>
      </c>
      <c r="AD31" s="135">
        <v>0</v>
      </c>
      <c r="AE31" s="135">
        <v>0</v>
      </c>
      <c r="AF31" s="135">
        <v>0</v>
      </c>
      <c r="AG31" s="135">
        <v>0</v>
      </c>
      <c r="AH31" s="135">
        <v>0</v>
      </c>
      <c r="AI31" s="136" t="s">
        <v>156</v>
      </c>
      <c r="AJ31" s="85"/>
      <c r="AK31" s="59"/>
    </row>
    <row r="33" spans="1:37" ht="15" customHeight="1" x14ac:dyDescent="0.45">
      <c r="A33" s="130" t="s">
        <v>354</v>
      </c>
      <c r="B33" s="133" t="s">
        <v>355</v>
      </c>
      <c r="C33" s="137">
        <v>5881.6943359999996</v>
      </c>
      <c r="D33" s="137">
        <v>5873.2875979999999</v>
      </c>
      <c r="E33" s="137">
        <v>5860.390625</v>
      </c>
      <c r="F33" s="137">
        <v>5884.7255859999996</v>
      </c>
      <c r="G33" s="137">
        <v>5891.1430659999996</v>
      </c>
      <c r="H33" s="137">
        <v>5889.7612300000001</v>
      </c>
      <c r="I33" s="137">
        <v>5871.3564450000003</v>
      </c>
      <c r="J33" s="137">
        <v>5848.5429690000001</v>
      </c>
      <c r="K33" s="137">
        <v>5810.0717770000001</v>
      </c>
      <c r="L33" s="137">
        <v>5779.5390619999998</v>
      </c>
      <c r="M33" s="137">
        <v>5745.1274409999996</v>
      </c>
      <c r="N33" s="137">
        <v>5713.5732420000004</v>
      </c>
      <c r="O33" s="137">
        <v>5686.2231449999999</v>
      </c>
      <c r="P33" s="137">
        <v>5660.5786129999997</v>
      </c>
      <c r="Q33" s="137">
        <v>5640.9267579999996</v>
      </c>
      <c r="R33" s="137">
        <v>5638.0322269999997</v>
      </c>
      <c r="S33" s="137">
        <v>5637.1586909999996</v>
      </c>
      <c r="T33" s="137">
        <v>5634.1616210000002</v>
      </c>
      <c r="U33" s="137">
        <v>5635.6289059999999</v>
      </c>
      <c r="V33" s="137">
        <v>5641.8793949999999</v>
      </c>
      <c r="W33" s="137">
        <v>5650.7333980000003</v>
      </c>
      <c r="X33" s="137">
        <v>5675.4624020000001</v>
      </c>
      <c r="Y33" s="137">
        <v>5706.09375</v>
      </c>
      <c r="Z33" s="137">
        <v>5737.5190430000002</v>
      </c>
      <c r="AA33" s="137">
        <v>5777.0898440000001</v>
      </c>
      <c r="AB33" s="137">
        <v>5821.0273440000001</v>
      </c>
      <c r="AC33" s="137">
        <v>5867.9213870000003</v>
      </c>
      <c r="AD33" s="137">
        <v>5913.6557620000003</v>
      </c>
      <c r="AE33" s="137">
        <v>5962.0117190000001</v>
      </c>
      <c r="AF33" s="137">
        <v>6008.7758789999998</v>
      </c>
      <c r="AG33" s="137">
        <v>6058.9584960000002</v>
      </c>
      <c r="AH33" s="137">
        <v>6102.2529299999997</v>
      </c>
      <c r="AI33" s="138">
        <v>1.188E-3</v>
      </c>
      <c r="AJ33" s="61"/>
      <c r="AK33" s="125"/>
    </row>
    <row r="34" spans="1:37" ht="15" customHeight="1" x14ac:dyDescent="0.45">
      <c r="A34" s="130" t="s">
        <v>356</v>
      </c>
      <c r="B34" s="134" t="s">
        <v>357</v>
      </c>
      <c r="C34" s="135">
        <v>540.78063999999995</v>
      </c>
      <c r="D34" s="135">
        <v>535.38641399999995</v>
      </c>
      <c r="E34" s="135">
        <v>535.35076900000001</v>
      </c>
      <c r="F34" s="135">
        <v>538.88482699999997</v>
      </c>
      <c r="G34" s="135">
        <v>542.40057400000001</v>
      </c>
      <c r="H34" s="135">
        <v>546.58392300000003</v>
      </c>
      <c r="I34" s="135">
        <v>549.48004200000003</v>
      </c>
      <c r="J34" s="135">
        <v>553.57080099999996</v>
      </c>
      <c r="K34" s="135">
        <v>557.39471400000002</v>
      </c>
      <c r="L34" s="135">
        <v>563.30230700000004</v>
      </c>
      <c r="M34" s="135">
        <v>569.84851100000003</v>
      </c>
      <c r="N34" s="135">
        <v>576.86108400000001</v>
      </c>
      <c r="O34" s="135">
        <v>584.68206799999996</v>
      </c>
      <c r="P34" s="135">
        <v>593.40753199999995</v>
      </c>
      <c r="Q34" s="135">
        <v>603.017517</v>
      </c>
      <c r="R34" s="135">
        <v>614.53436299999998</v>
      </c>
      <c r="S34" s="135">
        <v>626.38708499999996</v>
      </c>
      <c r="T34" s="135">
        <v>638.38116500000001</v>
      </c>
      <c r="U34" s="135">
        <v>650.83862299999998</v>
      </c>
      <c r="V34" s="135">
        <v>663.49847399999999</v>
      </c>
      <c r="W34" s="135">
        <v>676.70178199999998</v>
      </c>
      <c r="X34" s="135">
        <v>691.62109399999997</v>
      </c>
      <c r="Y34" s="135">
        <v>707.02239999999995</v>
      </c>
      <c r="Z34" s="135">
        <v>722.46771200000001</v>
      </c>
      <c r="AA34" s="135">
        <v>738.58886700000005</v>
      </c>
      <c r="AB34" s="135">
        <v>755.48773200000005</v>
      </c>
      <c r="AC34" s="135">
        <v>773.07293700000002</v>
      </c>
      <c r="AD34" s="135">
        <v>791.23132299999997</v>
      </c>
      <c r="AE34" s="135">
        <v>811.12762499999997</v>
      </c>
      <c r="AF34" s="135">
        <v>830.92663600000003</v>
      </c>
      <c r="AG34" s="135">
        <v>851.526794</v>
      </c>
      <c r="AH34" s="135">
        <v>872.14593500000001</v>
      </c>
      <c r="AI34" s="136">
        <v>1.5537E-2</v>
      </c>
      <c r="AJ34" s="85"/>
      <c r="AK34" s="59"/>
    </row>
    <row r="35" spans="1:37" ht="15" customHeight="1" x14ac:dyDescent="0.45">
      <c r="A35" s="130" t="s">
        <v>358</v>
      </c>
      <c r="B35" s="134" t="s">
        <v>338</v>
      </c>
      <c r="C35" s="135">
        <v>5283.1289059999999</v>
      </c>
      <c r="D35" s="135">
        <v>5277.8540039999998</v>
      </c>
      <c r="E35" s="135">
        <v>5264.0507809999999</v>
      </c>
      <c r="F35" s="135">
        <v>5283.9311520000001</v>
      </c>
      <c r="G35" s="135">
        <v>5286.7929690000001</v>
      </c>
      <c r="H35" s="135">
        <v>5281.5434569999998</v>
      </c>
      <c r="I35" s="135">
        <v>5260.7670900000003</v>
      </c>
      <c r="J35" s="135">
        <v>5234.5390619999998</v>
      </c>
      <c r="K35" s="135">
        <v>5192.9995120000003</v>
      </c>
      <c r="L35" s="135">
        <v>5157.0708009999998</v>
      </c>
      <c r="M35" s="135">
        <v>5116.4067379999997</v>
      </c>
      <c r="N35" s="135">
        <v>5077.6201170000004</v>
      </c>
      <c r="O35" s="135">
        <v>5042.2558589999999</v>
      </c>
      <c r="P35" s="135">
        <v>5007.2089839999999</v>
      </c>
      <c r="Q35" s="135">
        <v>4976.7885740000002</v>
      </c>
      <c r="R35" s="135">
        <v>4960.6523440000001</v>
      </c>
      <c r="S35" s="135">
        <v>4945.9140619999998</v>
      </c>
      <c r="T35" s="135">
        <v>4928.0151370000003</v>
      </c>
      <c r="U35" s="135">
        <v>4913.6372069999998</v>
      </c>
      <c r="V35" s="135">
        <v>4903.4472660000001</v>
      </c>
      <c r="W35" s="135">
        <v>4894.8017579999996</v>
      </c>
      <c r="X35" s="135">
        <v>4899.5590819999998</v>
      </c>
      <c r="Y35" s="135">
        <v>4908.7236329999996</v>
      </c>
      <c r="Z35" s="135">
        <v>4918.3862300000001</v>
      </c>
      <c r="AA35" s="135">
        <v>4934.4663090000004</v>
      </c>
      <c r="AB35" s="135">
        <v>4953.3315430000002</v>
      </c>
      <c r="AC35" s="135">
        <v>4973.6455079999996</v>
      </c>
      <c r="AD35" s="135">
        <v>4991.5478519999997</v>
      </c>
      <c r="AE35" s="135">
        <v>5010.09375</v>
      </c>
      <c r="AF35" s="135">
        <v>5025.5502930000002</v>
      </c>
      <c r="AG35" s="135">
        <v>5042.0883789999998</v>
      </c>
      <c r="AH35" s="135">
        <v>5050.9599609999996</v>
      </c>
      <c r="AI35" s="136">
        <v>-1.449E-3</v>
      </c>
      <c r="AJ35" s="85"/>
      <c r="AK35" s="59"/>
    </row>
    <row r="36" spans="1:37" ht="15" customHeight="1" x14ac:dyDescent="0.45">
      <c r="A36" s="130" t="s">
        <v>359</v>
      </c>
      <c r="B36" s="134" t="s">
        <v>249</v>
      </c>
      <c r="C36" s="135">
        <v>55.134177999999999</v>
      </c>
      <c r="D36" s="135">
        <v>56.765377000000001</v>
      </c>
      <c r="E36" s="135">
        <v>57.270248000000002</v>
      </c>
      <c r="F36" s="135">
        <v>57.564297000000003</v>
      </c>
      <c r="G36" s="135">
        <v>57.240921</v>
      </c>
      <c r="H36" s="135">
        <v>56.537444999999998</v>
      </c>
      <c r="I36" s="135">
        <v>55.487479999999998</v>
      </c>
      <c r="J36" s="135">
        <v>54.402656999999998</v>
      </c>
      <c r="K36" s="135">
        <v>53.277092000000003</v>
      </c>
      <c r="L36" s="135">
        <v>52.428913000000001</v>
      </c>
      <c r="M36" s="135">
        <v>51.762011999999999</v>
      </c>
      <c r="N36" s="135">
        <v>51.332478000000002</v>
      </c>
      <c r="O36" s="135">
        <v>51.195960999999997</v>
      </c>
      <c r="P36" s="135">
        <v>51.436028</v>
      </c>
      <c r="Q36" s="135">
        <v>52.164261000000003</v>
      </c>
      <c r="R36" s="135">
        <v>53.501122000000002</v>
      </c>
      <c r="S36" s="135">
        <v>55.303832999999997</v>
      </c>
      <c r="T36" s="135">
        <v>57.590347000000001</v>
      </c>
      <c r="U36" s="135">
        <v>60.476925000000001</v>
      </c>
      <c r="V36" s="135">
        <v>63.947155000000002</v>
      </c>
      <c r="W36" s="135">
        <v>67.966590999999994</v>
      </c>
      <c r="X36" s="135">
        <v>72.749069000000006</v>
      </c>
      <c r="Y36" s="135">
        <v>78.244476000000006</v>
      </c>
      <c r="Z36" s="135">
        <v>84.337058999999996</v>
      </c>
      <c r="AA36" s="135">
        <v>91.157700000000006</v>
      </c>
      <c r="AB36" s="135">
        <v>98.760963000000004</v>
      </c>
      <c r="AC36" s="135">
        <v>107.120811</v>
      </c>
      <c r="AD36" s="135">
        <v>116.230881</v>
      </c>
      <c r="AE36" s="135">
        <v>126.299988</v>
      </c>
      <c r="AF36" s="135">
        <v>137.22659300000001</v>
      </c>
      <c r="AG36" s="135">
        <v>149.27844200000001</v>
      </c>
      <c r="AH36" s="135">
        <v>162.31037900000001</v>
      </c>
      <c r="AI36" s="136">
        <v>3.5444000000000003E-2</v>
      </c>
      <c r="AJ36" s="85"/>
      <c r="AK36" s="59"/>
    </row>
    <row r="37" spans="1:37" ht="15" customHeight="1" x14ac:dyDescent="0.45">
      <c r="A37" s="130" t="s">
        <v>360</v>
      </c>
      <c r="B37" s="134" t="s">
        <v>341</v>
      </c>
      <c r="C37" s="135">
        <v>1.960367</v>
      </c>
      <c r="D37" s="135">
        <v>2.1087120000000001</v>
      </c>
      <c r="E37" s="135">
        <v>2.2276310000000001</v>
      </c>
      <c r="F37" s="135">
        <v>2.3493029999999999</v>
      </c>
      <c r="G37" s="135">
        <v>2.4498229999999999</v>
      </c>
      <c r="H37" s="135">
        <v>2.5334720000000002</v>
      </c>
      <c r="I37" s="135">
        <v>2.5980690000000002</v>
      </c>
      <c r="J37" s="135">
        <v>2.6538620000000002</v>
      </c>
      <c r="K37" s="135">
        <v>2.6981730000000002</v>
      </c>
      <c r="L37" s="135">
        <v>2.7441930000000001</v>
      </c>
      <c r="M37" s="135">
        <v>2.7842310000000001</v>
      </c>
      <c r="N37" s="135">
        <v>2.824789</v>
      </c>
      <c r="O37" s="135">
        <v>2.8665129999999999</v>
      </c>
      <c r="P37" s="135">
        <v>2.9112260000000001</v>
      </c>
      <c r="Q37" s="135">
        <v>2.9680430000000002</v>
      </c>
      <c r="R37" s="135">
        <v>3.042853</v>
      </c>
      <c r="S37" s="135">
        <v>3.1200649999999999</v>
      </c>
      <c r="T37" s="135">
        <v>3.2027139999999998</v>
      </c>
      <c r="U37" s="135">
        <v>3.2966920000000002</v>
      </c>
      <c r="V37" s="135">
        <v>3.401554</v>
      </c>
      <c r="W37" s="135">
        <v>3.5146489999999999</v>
      </c>
      <c r="X37" s="135">
        <v>3.6442779999999999</v>
      </c>
      <c r="Y37" s="135">
        <v>3.7859060000000002</v>
      </c>
      <c r="Z37" s="135">
        <v>3.9333260000000001</v>
      </c>
      <c r="AA37" s="135">
        <v>4.0917880000000002</v>
      </c>
      <c r="AB37" s="135">
        <v>4.2596769999999999</v>
      </c>
      <c r="AC37" s="135">
        <v>4.4380839999999999</v>
      </c>
      <c r="AD37" s="135">
        <v>4.6264349999999999</v>
      </c>
      <c r="AE37" s="135">
        <v>4.8271790000000001</v>
      </c>
      <c r="AF37" s="135">
        <v>5.0375209999999999</v>
      </c>
      <c r="AG37" s="135">
        <v>5.2536459999999998</v>
      </c>
      <c r="AH37" s="135">
        <v>5.4770079999999997</v>
      </c>
      <c r="AI37" s="136">
        <v>3.3697999999999999E-2</v>
      </c>
      <c r="AJ37" s="85"/>
      <c r="AK37" s="59"/>
    </row>
    <row r="38" spans="1:37" ht="15" customHeight="1" x14ac:dyDescent="0.45">
      <c r="A38" s="130" t="s">
        <v>361</v>
      </c>
      <c r="B38" s="134" t="s">
        <v>191</v>
      </c>
      <c r="C38" s="135">
        <v>0.65398299999999998</v>
      </c>
      <c r="D38" s="135">
        <v>0.88945799999999997</v>
      </c>
      <c r="E38" s="135">
        <v>1.000901</v>
      </c>
      <c r="F38" s="135">
        <v>1.282929</v>
      </c>
      <c r="G38" s="135">
        <v>1.324036</v>
      </c>
      <c r="H38" s="135">
        <v>1.406093</v>
      </c>
      <c r="I38" s="135">
        <v>1.6503220000000001</v>
      </c>
      <c r="J38" s="135">
        <v>1.787228</v>
      </c>
      <c r="K38" s="135">
        <v>1.900898</v>
      </c>
      <c r="L38" s="135">
        <v>1.975395</v>
      </c>
      <c r="M38" s="135">
        <v>2.0921129999999999</v>
      </c>
      <c r="N38" s="135">
        <v>2.4834459999999998</v>
      </c>
      <c r="O38" s="135">
        <v>2.5528330000000001</v>
      </c>
      <c r="P38" s="135">
        <v>2.7249430000000001</v>
      </c>
      <c r="Q38" s="135">
        <v>2.8766389999999999</v>
      </c>
      <c r="R38" s="135">
        <v>2.9582860000000002</v>
      </c>
      <c r="S38" s="135">
        <v>2.856004</v>
      </c>
      <c r="T38" s="135">
        <v>3.1606190000000001</v>
      </c>
      <c r="U38" s="135">
        <v>3.3264390000000001</v>
      </c>
      <c r="V38" s="135">
        <v>3.280173</v>
      </c>
      <c r="W38" s="135">
        <v>3.1903609999999998</v>
      </c>
      <c r="X38" s="135">
        <v>3.0564909999999998</v>
      </c>
      <c r="Y38" s="135">
        <v>3.1950090000000002</v>
      </c>
      <c r="Z38" s="135">
        <v>2.9749129999999999</v>
      </c>
      <c r="AA38" s="135">
        <v>3.0535709999999998</v>
      </c>
      <c r="AB38" s="135">
        <v>3.132574</v>
      </c>
      <c r="AC38" s="135">
        <v>3.2515610000000001</v>
      </c>
      <c r="AD38" s="135">
        <v>3.2751779999999999</v>
      </c>
      <c r="AE38" s="135">
        <v>2.5512079999999999</v>
      </c>
      <c r="AF38" s="135">
        <v>2.5400339999999999</v>
      </c>
      <c r="AG38" s="135">
        <v>2.9124699999999999</v>
      </c>
      <c r="AH38" s="135">
        <v>3.0452560000000002</v>
      </c>
      <c r="AI38" s="136">
        <v>5.0873000000000002E-2</v>
      </c>
      <c r="AJ38" s="85"/>
      <c r="AK38" s="59"/>
    </row>
    <row r="39" spans="1:37" ht="15" customHeight="1" x14ac:dyDescent="0.45">
      <c r="A39" s="130" t="s">
        <v>362</v>
      </c>
      <c r="B39" s="134" t="s">
        <v>304</v>
      </c>
      <c r="C39" s="135">
        <v>1.1563E-2</v>
      </c>
      <c r="D39" s="135">
        <v>0.110652</v>
      </c>
      <c r="E39" s="135">
        <v>0.19265399999999999</v>
      </c>
      <c r="F39" s="135">
        <v>0.27980899999999997</v>
      </c>
      <c r="G39" s="135">
        <v>0.36699999999999999</v>
      </c>
      <c r="H39" s="135">
        <v>0.45330700000000002</v>
      </c>
      <c r="I39" s="135">
        <v>0.53717800000000004</v>
      </c>
      <c r="J39" s="135">
        <v>0.61931199999999997</v>
      </c>
      <c r="K39" s="135">
        <v>0.69883899999999999</v>
      </c>
      <c r="L39" s="135">
        <v>0.77887700000000004</v>
      </c>
      <c r="M39" s="135">
        <v>0.85752899999999999</v>
      </c>
      <c r="N39" s="135">
        <v>0.93544000000000005</v>
      </c>
      <c r="O39" s="135">
        <v>1.01308</v>
      </c>
      <c r="P39" s="135">
        <v>1.0906439999999999</v>
      </c>
      <c r="Q39" s="135">
        <v>1.1693009999999999</v>
      </c>
      <c r="R39" s="135">
        <v>1.2517940000000001</v>
      </c>
      <c r="S39" s="135">
        <v>1.3357209999999999</v>
      </c>
      <c r="T39" s="135">
        <v>1.420455</v>
      </c>
      <c r="U39" s="135">
        <v>1.5082930000000001</v>
      </c>
      <c r="V39" s="135">
        <v>1.6004620000000001</v>
      </c>
      <c r="W39" s="135">
        <v>1.6934089999999999</v>
      </c>
      <c r="X39" s="135">
        <v>1.793795</v>
      </c>
      <c r="Y39" s="135">
        <v>1.898995</v>
      </c>
      <c r="Z39" s="135">
        <v>2.007009</v>
      </c>
      <c r="AA39" s="135">
        <v>2.118662</v>
      </c>
      <c r="AB39" s="135">
        <v>2.2340390000000001</v>
      </c>
      <c r="AC39" s="135">
        <v>2.3543539999999998</v>
      </c>
      <c r="AD39" s="135">
        <v>2.4795799999999999</v>
      </c>
      <c r="AE39" s="135">
        <v>2.6112500000000001</v>
      </c>
      <c r="AF39" s="135">
        <v>2.7481</v>
      </c>
      <c r="AG39" s="135">
        <v>2.8931439999999999</v>
      </c>
      <c r="AH39" s="135">
        <v>3.0426289999999998</v>
      </c>
      <c r="AI39" s="136">
        <v>0.196933</v>
      </c>
      <c r="AJ39" s="85"/>
      <c r="AK39" s="59"/>
    </row>
    <row r="40" spans="1:37" ht="15" customHeight="1" x14ac:dyDescent="0.45">
      <c r="A40" s="130" t="s">
        <v>363</v>
      </c>
      <c r="B40" s="134" t="s">
        <v>344</v>
      </c>
      <c r="C40" s="135">
        <v>2.4469000000000001E-2</v>
      </c>
      <c r="D40" s="135">
        <v>0.173369</v>
      </c>
      <c r="E40" s="135">
        <v>0.29794900000000002</v>
      </c>
      <c r="F40" s="135">
        <v>0.43314900000000001</v>
      </c>
      <c r="G40" s="135">
        <v>0.56840400000000002</v>
      </c>
      <c r="H40" s="135">
        <v>0.70327899999999999</v>
      </c>
      <c r="I40" s="135">
        <v>0.836391</v>
      </c>
      <c r="J40" s="135">
        <v>0.96984700000000001</v>
      </c>
      <c r="K40" s="135">
        <v>1.1028929999999999</v>
      </c>
      <c r="L40" s="135">
        <v>1.238772</v>
      </c>
      <c r="M40" s="135">
        <v>1.376107</v>
      </c>
      <c r="N40" s="135">
        <v>1.5155749999999999</v>
      </c>
      <c r="O40" s="135">
        <v>1.656811</v>
      </c>
      <c r="P40" s="135">
        <v>1.7989310000000001</v>
      </c>
      <c r="Q40" s="135">
        <v>1.9425520000000001</v>
      </c>
      <c r="R40" s="135">
        <v>2.0918990000000002</v>
      </c>
      <c r="S40" s="135">
        <v>2.241768</v>
      </c>
      <c r="T40" s="135">
        <v>2.3912070000000001</v>
      </c>
      <c r="U40" s="135">
        <v>2.5448040000000001</v>
      </c>
      <c r="V40" s="135">
        <v>2.704526</v>
      </c>
      <c r="W40" s="135">
        <v>2.8646739999999999</v>
      </c>
      <c r="X40" s="135">
        <v>3.0388380000000002</v>
      </c>
      <c r="Y40" s="135">
        <v>3.2229739999999998</v>
      </c>
      <c r="Z40" s="135">
        <v>3.4129890000000001</v>
      </c>
      <c r="AA40" s="135">
        <v>3.612835</v>
      </c>
      <c r="AB40" s="135">
        <v>3.821123</v>
      </c>
      <c r="AC40" s="135">
        <v>4.0385030000000004</v>
      </c>
      <c r="AD40" s="135">
        <v>4.2642689999999996</v>
      </c>
      <c r="AE40" s="135">
        <v>4.5011979999999996</v>
      </c>
      <c r="AF40" s="135">
        <v>4.7464050000000002</v>
      </c>
      <c r="AG40" s="135">
        <v>5.0057929999999997</v>
      </c>
      <c r="AH40" s="135">
        <v>5.2713700000000001</v>
      </c>
      <c r="AI40" s="136">
        <v>0.18923499999999999</v>
      </c>
      <c r="AJ40" s="85"/>
      <c r="AK40" s="59"/>
    </row>
    <row r="43" spans="1:37" ht="15" customHeight="1" x14ac:dyDescent="0.45">
      <c r="A43" s="130" t="s">
        <v>364</v>
      </c>
      <c r="B43" s="133" t="s">
        <v>365</v>
      </c>
      <c r="C43" s="137">
        <v>521.50610400000005</v>
      </c>
      <c r="D43" s="137">
        <v>492.41842700000001</v>
      </c>
      <c r="E43" s="137">
        <v>472.02511600000003</v>
      </c>
      <c r="F43" s="137">
        <v>470.602081</v>
      </c>
      <c r="G43" s="137">
        <v>469.30062900000001</v>
      </c>
      <c r="H43" s="137">
        <v>468.28250100000002</v>
      </c>
      <c r="I43" s="137">
        <v>460.19918799999999</v>
      </c>
      <c r="J43" s="137">
        <v>467.23736600000001</v>
      </c>
      <c r="K43" s="137">
        <v>465.21527099999997</v>
      </c>
      <c r="L43" s="137">
        <v>463.19915800000001</v>
      </c>
      <c r="M43" s="137">
        <v>464.37728900000002</v>
      </c>
      <c r="N43" s="137">
        <v>461.97772200000003</v>
      </c>
      <c r="O43" s="137">
        <v>462.25939899999997</v>
      </c>
      <c r="P43" s="137">
        <v>461.364868</v>
      </c>
      <c r="Q43" s="137">
        <v>461.72396900000001</v>
      </c>
      <c r="R43" s="137">
        <v>461.28732300000001</v>
      </c>
      <c r="S43" s="137">
        <v>458.71502700000002</v>
      </c>
      <c r="T43" s="137">
        <v>457.53921500000001</v>
      </c>
      <c r="U43" s="137">
        <v>452.61279300000001</v>
      </c>
      <c r="V43" s="137">
        <v>450.19378699999999</v>
      </c>
      <c r="W43" s="137">
        <v>446.64239500000002</v>
      </c>
      <c r="X43" s="137">
        <v>446.79748499999999</v>
      </c>
      <c r="Y43" s="137">
        <v>446.86294600000002</v>
      </c>
      <c r="Z43" s="137">
        <v>446.80023199999999</v>
      </c>
      <c r="AA43" s="137">
        <v>446.82415800000001</v>
      </c>
      <c r="AB43" s="137">
        <v>447.70056199999999</v>
      </c>
      <c r="AC43" s="137">
        <v>447.42010499999998</v>
      </c>
      <c r="AD43" s="137">
        <v>448.66210899999999</v>
      </c>
      <c r="AE43" s="137">
        <v>449.02212500000002</v>
      </c>
      <c r="AF43" s="137">
        <v>449.612213</v>
      </c>
      <c r="AG43" s="137">
        <v>450.49154700000003</v>
      </c>
      <c r="AH43" s="137">
        <v>450.75357100000002</v>
      </c>
      <c r="AI43" s="138">
        <v>-4.692E-3</v>
      </c>
      <c r="AJ43" s="61"/>
      <c r="AK43" s="125"/>
    </row>
    <row r="44" spans="1:37" ht="15" customHeight="1" x14ac:dyDescent="0.45">
      <c r="A44" s="130" t="s">
        <v>366</v>
      </c>
      <c r="B44" s="134" t="s">
        <v>338</v>
      </c>
      <c r="C44" s="135">
        <v>521.50610400000005</v>
      </c>
      <c r="D44" s="135">
        <v>491.89144900000002</v>
      </c>
      <c r="E44" s="135">
        <v>470.51074199999999</v>
      </c>
      <c r="F44" s="135">
        <v>467.58624300000002</v>
      </c>
      <c r="G44" s="135">
        <v>464.29705799999999</v>
      </c>
      <c r="H44" s="135">
        <v>460.81079099999999</v>
      </c>
      <c r="I44" s="135">
        <v>448.85449199999999</v>
      </c>
      <c r="J44" s="135">
        <v>450.10318000000001</v>
      </c>
      <c r="K44" s="135">
        <v>441.07009900000003</v>
      </c>
      <c r="L44" s="135">
        <v>430.68469199999998</v>
      </c>
      <c r="M44" s="135">
        <v>421.94329800000003</v>
      </c>
      <c r="N44" s="135">
        <v>410.18606599999998</v>
      </c>
      <c r="O44" s="135">
        <v>401.05850199999998</v>
      </c>
      <c r="P44" s="135">
        <v>391.123535</v>
      </c>
      <c r="Q44" s="135">
        <v>382.45873999999998</v>
      </c>
      <c r="R44" s="135">
        <v>373.329071</v>
      </c>
      <c r="S44" s="135">
        <v>362.72820999999999</v>
      </c>
      <c r="T44" s="135">
        <v>353.49624599999999</v>
      </c>
      <c r="U44" s="135">
        <v>341.66570999999999</v>
      </c>
      <c r="V44" s="135">
        <v>332.04135100000002</v>
      </c>
      <c r="W44" s="135">
        <v>321.86276199999998</v>
      </c>
      <c r="X44" s="135">
        <v>314.58615099999997</v>
      </c>
      <c r="Y44" s="135">
        <v>307.41235399999999</v>
      </c>
      <c r="Z44" s="135">
        <v>300.31597900000003</v>
      </c>
      <c r="AA44" s="135">
        <v>293.440338</v>
      </c>
      <c r="AB44" s="135">
        <v>287.26907299999999</v>
      </c>
      <c r="AC44" s="135">
        <v>280.50125100000002</v>
      </c>
      <c r="AD44" s="135">
        <v>274.825378</v>
      </c>
      <c r="AE44" s="135">
        <v>268.73440599999998</v>
      </c>
      <c r="AF44" s="135">
        <v>262.91281099999998</v>
      </c>
      <c r="AG44" s="135">
        <v>257.38211100000001</v>
      </c>
      <c r="AH44" s="135">
        <v>251.62222299999999</v>
      </c>
      <c r="AI44" s="136">
        <v>-2.3234999999999999E-2</v>
      </c>
      <c r="AJ44" s="85"/>
      <c r="AK44" s="59"/>
    </row>
    <row r="45" spans="1:37" ht="15" customHeight="1" x14ac:dyDescent="0.45">
      <c r="A45" s="130" t="s">
        <v>367</v>
      </c>
      <c r="B45" s="134" t="s">
        <v>368</v>
      </c>
      <c r="C45" s="135">
        <v>0</v>
      </c>
      <c r="D45" s="135">
        <v>0</v>
      </c>
      <c r="E45" s="135">
        <v>0</v>
      </c>
      <c r="F45" s="135">
        <v>0</v>
      </c>
      <c r="G45" s="135">
        <v>0</v>
      </c>
      <c r="H45" s="135">
        <v>0</v>
      </c>
      <c r="I45" s="135">
        <v>0</v>
      </c>
      <c r="J45" s="135">
        <v>0</v>
      </c>
      <c r="K45" s="135">
        <v>0</v>
      </c>
      <c r="L45" s="135">
        <v>0</v>
      </c>
      <c r="M45" s="135">
        <v>0</v>
      </c>
      <c r="N45" s="135">
        <v>0</v>
      </c>
      <c r="O45" s="135">
        <v>0</v>
      </c>
      <c r="P45" s="135">
        <v>0</v>
      </c>
      <c r="Q45" s="135">
        <v>0</v>
      </c>
      <c r="R45" s="135">
        <v>0</v>
      </c>
      <c r="S45" s="135">
        <v>0</v>
      </c>
      <c r="T45" s="135">
        <v>0</v>
      </c>
      <c r="U45" s="135">
        <v>0</v>
      </c>
      <c r="V45" s="135">
        <v>0</v>
      </c>
      <c r="W45" s="135">
        <v>0</v>
      </c>
      <c r="X45" s="135">
        <v>0</v>
      </c>
      <c r="Y45" s="135">
        <v>0</v>
      </c>
      <c r="Z45" s="135">
        <v>0</v>
      </c>
      <c r="AA45" s="135">
        <v>0</v>
      </c>
      <c r="AB45" s="135">
        <v>0</v>
      </c>
      <c r="AC45" s="135">
        <v>0</v>
      </c>
      <c r="AD45" s="135">
        <v>0</v>
      </c>
      <c r="AE45" s="135">
        <v>0</v>
      </c>
      <c r="AF45" s="135">
        <v>0</v>
      </c>
      <c r="AG45" s="135">
        <v>0</v>
      </c>
      <c r="AH45" s="135">
        <v>0</v>
      </c>
      <c r="AI45" s="136" t="s">
        <v>156</v>
      </c>
      <c r="AJ45" s="85"/>
      <c r="AK45" s="59"/>
    </row>
    <row r="46" spans="1:37" ht="15" customHeight="1" x14ac:dyDescent="0.45">
      <c r="A46" s="130" t="s">
        <v>369</v>
      </c>
      <c r="B46" s="134" t="s">
        <v>370</v>
      </c>
      <c r="C46" s="135">
        <v>0</v>
      </c>
      <c r="D46" s="135">
        <v>0</v>
      </c>
      <c r="E46" s="135">
        <v>0</v>
      </c>
      <c r="F46" s="135">
        <v>0</v>
      </c>
      <c r="G46" s="135">
        <v>0</v>
      </c>
      <c r="H46" s="135">
        <v>0</v>
      </c>
      <c r="I46" s="135">
        <v>0</v>
      </c>
      <c r="J46" s="135">
        <v>0</v>
      </c>
      <c r="K46" s="135">
        <v>0</v>
      </c>
      <c r="L46" s="135">
        <v>0</v>
      </c>
      <c r="M46" s="135">
        <v>0</v>
      </c>
      <c r="N46" s="135">
        <v>0</v>
      </c>
      <c r="O46" s="135">
        <v>0</v>
      </c>
      <c r="P46" s="135">
        <v>0</v>
      </c>
      <c r="Q46" s="135">
        <v>0</v>
      </c>
      <c r="R46" s="135">
        <v>0</v>
      </c>
      <c r="S46" s="135">
        <v>0</v>
      </c>
      <c r="T46" s="135">
        <v>0</v>
      </c>
      <c r="U46" s="135">
        <v>0</v>
      </c>
      <c r="V46" s="135">
        <v>0</v>
      </c>
      <c r="W46" s="135">
        <v>0</v>
      </c>
      <c r="X46" s="135">
        <v>0</v>
      </c>
      <c r="Y46" s="135">
        <v>0</v>
      </c>
      <c r="Z46" s="135">
        <v>0</v>
      </c>
      <c r="AA46" s="135">
        <v>0</v>
      </c>
      <c r="AB46" s="135">
        <v>0</v>
      </c>
      <c r="AC46" s="135">
        <v>0</v>
      </c>
      <c r="AD46" s="135">
        <v>0</v>
      </c>
      <c r="AE46" s="135">
        <v>0</v>
      </c>
      <c r="AF46" s="135">
        <v>0</v>
      </c>
      <c r="AG46" s="135">
        <v>0</v>
      </c>
      <c r="AH46" s="135">
        <v>0</v>
      </c>
      <c r="AI46" s="136" t="s">
        <v>156</v>
      </c>
      <c r="AJ46" s="85"/>
      <c r="AK46" s="59"/>
    </row>
    <row r="47" spans="1:37" ht="15" customHeight="1" x14ac:dyDescent="0.45">
      <c r="A47" s="130" t="s">
        <v>371</v>
      </c>
      <c r="B47" s="134" t="s">
        <v>372</v>
      </c>
      <c r="C47" s="135">
        <v>0</v>
      </c>
      <c r="D47" s="135">
        <v>0.52697499999999997</v>
      </c>
      <c r="E47" s="135">
        <v>1.5143690000000001</v>
      </c>
      <c r="F47" s="135">
        <v>3.0158390000000002</v>
      </c>
      <c r="G47" s="135">
        <v>5.0035619999999996</v>
      </c>
      <c r="H47" s="135">
        <v>7.4717159999999998</v>
      </c>
      <c r="I47" s="135">
        <v>11.344688</v>
      </c>
      <c r="J47" s="135">
        <v>17.134180000000001</v>
      </c>
      <c r="K47" s="135">
        <v>24.145175999999999</v>
      </c>
      <c r="L47" s="135">
        <v>32.514465000000001</v>
      </c>
      <c r="M47" s="135">
        <v>42.433998000000003</v>
      </c>
      <c r="N47" s="135">
        <v>51.791645000000003</v>
      </c>
      <c r="O47" s="135">
        <v>61.200885999999997</v>
      </c>
      <c r="P47" s="135">
        <v>70.241348000000002</v>
      </c>
      <c r="Q47" s="135">
        <v>79.265220999999997</v>
      </c>
      <c r="R47" s="135">
        <v>87.958259999999996</v>
      </c>
      <c r="S47" s="135">
        <v>95.986808999999994</v>
      </c>
      <c r="T47" s="135">
        <v>104.042969</v>
      </c>
      <c r="U47" s="135">
        <v>110.94708300000001</v>
      </c>
      <c r="V47" s="135">
        <v>118.152435</v>
      </c>
      <c r="W47" s="135">
        <v>124.77964799999999</v>
      </c>
      <c r="X47" s="135">
        <v>132.21133399999999</v>
      </c>
      <c r="Y47" s="135">
        <v>139.450592</v>
      </c>
      <c r="Z47" s="135">
        <v>146.484253</v>
      </c>
      <c r="AA47" s="135">
        <v>153.383835</v>
      </c>
      <c r="AB47" s="135">
        <v>160.43147300000001</v>
      </c>
      <c r="AC47" s="135">
        <v>166.91883899999999</v>
      </c>
      <c r="AD47" s="135">
        <v>173.83674600000001</v>
      </c>
      <c r="AE47" s="135">
        <v>180.28772000000001</v>
      </c>
      <c r="AF47" s="135">
        <v>186.69940199999999</v>
      </c>
      <c r="AG47" s="135">
        <v>193.10943599999999</v>
      </c>
      <c r="AH47" s="135">
        <v>199.131348</v>
      </c>
      <c r="AI47" s="136" t="s">
        <v>156</v>
      </c>
      <c r="AJ47" s="85"/>
      <c r="AK47" s="59"/>
    </row>
    <row r="49" spans="1:37" ht="15" customHeight="1" x14ac:dyDescent="0.45">
      <c r="A49" s="130" t="s">
        <v>373</v>
      </c>
      <c r="B49" s="133" t="s">
        <v>374</v>
      </c>
      <c r="C49" s="137">
        <v>89.408683999999994</v>
      </c>
      <c r="D49" s="137">
        <v>87.512680000000003</v>
      </c>
      <c r="E49" s="137">
        <v>84.570250999999999</v>
      </c>
      <c r="F49" s="137">
        <v>81.757689999999997</v>
      </c>
      <c r="G49" s="137">
        <v>79.292465000000007</v>
      </c>
      <c r="H49" s="137">
        <v>76.769890000000004</v>
      </c>
      <c r="I49" s="137">
        <v>74.356819000000002</v>
      </c>
      <c r="J49" s="137">
        <v>72.161057</v>
      </c>
      <c r="K49" s="137">
        <v>69.735229000000004</v>
      </c>
      <c r="L49" s="137">
        <v>67.496902000000006</v>
      </c>
      <c r="M49" s="137">
        <v>65.190810999999997</v>
      </c>
      <c r="N49" s="137">
        <v>62.957264000000002</v>
      </c>
      <c r="O49" s="137">
        <v>61.726146999999997</v>
      </c>
      <c r="P49" s="137">
        <v>60.525761000000003</v>
      </c>
      <c r="Q49" s="137">
        <v>59.279884000000003</v>
      </c>
      <c r="R49" s="137">
        <v>58.202342999999999</v>
      </c>
      <c r="S49" s="137">
        <v>57.008868999999997</v>
      </c>
      <c r="T49" s="137">
        <v>55.792968999999999</v>
      </c>
      <c r="U49" s="137">
        <v>54.553085000000003</v>
      </c>
      <c r="V49" s="137">
        <v>53.332358999999997</v>
      </c>
      <c r="W49" s="137">
        <v>52.202351</v>
      </c>
      <c r="X49" s="137">
        <v>51.155777</v>
      </c>
      <c r="Y49" s="137">
        <v>50.645695000000003</v>
      </c>
      <c r="Z49" s="137">
        <v>50.130558000000001</v>
      </c>
      <c r="AA49" s="137">
        <v>49.620209000000003</v>
      </c>
      <c r="AB49" s="137">
        <v>49.099556</v>
      </c>
      <c r="AC49" s="137">
        <v>48.575789999999998</v>
      </c>
      <c r="AD49" s="137">
        <v>48.046112000000001</v>
      </c>
      <c r="AE49" s="137">
        <v>47.546906</v>
      </c>
      <c r="AF49" s="137">
        <v>47.013035000000002</v>
      </c>
      <c r="AG49" s="137">
        <v>46.526119000000001</v>
      </c>
      <c r="AH49" s="137">
        <v>45.913006000000003</v>
      </c>
      <c r="AI49" s="138">
        <v>-2.1270000000000001E-2</v>
      </c>
      <c r="AJ49" s="61"/>
      <c r="AK49" s="125"/>
    </row>
    <row r="50" spans="1:37" ht="15" customHeight="1" x14ac:dyDescent="0.45">
      <c r="A50" s="130" t="s">
        <v>375</v>
      </c>
      <c r="B50" s="134" t="s">
        <v>338</v>
      </c>
      <c r="C50" s="135">
        <v>86.762908999999993</v>
      </c>
      <c r="D50" s="135">
        <v>83.888274999999993</v>
      </c>
      <c r="E50" s="135">
        <v>81.786179000000004</v>
      </c>
      <c r="F50" s="135">
        <v>79.713561999999996</v>
      </c>
      <c r="G50" s="135">
        <v>77.328322999999997</v>
      </c>
      <c r="H50" s="135">
        <v>74.885193000000001</v>
      </c>
      <c r="I50" s="135">
        <v>72.547470000000004</v>
      </c>
      <c r="J50" s="135">
        <v>70.419083000000001</v>
      </c>
      <c r="K50" s="135">
        <v>68.065933000000001</v>
      </c>
      <c r="L50" s="135">
        <v>65.894469999999998</v>
      </c>
      <c r="M50" s="135">
        <v>63.655838000000003</v>
      </c>
      <c r="N50" s="135">
        <v>61.487968000000002</v>
      </c>
      <c r="O50" s="135">
        <v>60.298920000000003</v>
      </c>
      <c r="P50" s="135">
        <v>59.139111</v>
      </c>
      <c r="Q50" s="135">
        <v>57.934631000000003</v>
      </c>
      <c r="R50" s="135">
        <v>56.893661000000002</v>
      </c>
      <c r="S50" s="135">
        <v>55.738669999999999</v>
      </c>
      <c r="T50" s="135">
        <v>54.559601000000001</v>
      </c>
      <c r="U50" s="135">
        <v>53.357571</v>
      </c>
      <c r="V50" s="135">
        <v>52.175316000000002</v>
      </c>
      <c r="W50" s="135">
        <v>51.082152999999998</v>
      </c>
      <c r="X50" s="135">
        <v>50.042487999999999</v>
      </c>
      <c r="Y50" s="135">
        <v>49.484451</v>
      </c>
      <c r="Z50" s="135">
        <v>48.918686000000001</v>
      </c>
      <c r="AA50" s="135">
        <v>48.354584000000003</v>
      </c>
      <c r="AB50" s="135">
        <v>47.777340000000002</v>
      </c>
      <c r="AC50" s="135">
        <v>47.193809999999999</v>
      </c>
      <c r="AD50" s="135">
        <v>46.601151000000002</v>
      </c>
      <c r="AE50" s="135">
        <v>46.034393000000001</v>
      </c>
      <c r="AF50" s="135">
        <v>45.430283000000003</v>
      </c>
      <c r="AG50" s="135">
        <v>44.867534999999997</v>
      </c>
      <c r="AH50" s="135">
        <v>44.178997000000003</v>
      </c>
      <c r="AI50" s="136">
        <v>-2.1537000000000001E-2</v>
      </c>
      <c r="AJ50" s="85"/>
      <c r="AK50" s="59"/>
    </row>
    <row r="51" spans="1:37" ht="15" customHeight="1" x14ac:dyDescent="0.45">
      <c r="A51" s="130" t="s">
        <v>376</v>
      </c>
      <c r="B51" s="134" t="s">
        <v>377</v>
      </c>
      <c r="C51" s="135">
        <v>2.235385</v>
      </c>
      <c r="D51" s="135">
        <v>3.1720579999999998</v>
      </c>
      <c r="E51" s="135">
        <v>2.2901669999999998</v>
      </c>
      <c r="F51" s="135">
        <v>1.512731</v>
      </c>
      <c r="G51" s="135">
        <v>1.4010910000000001</v>
      </c>
      <c r="H51" s="135">
        <v>1.295466</v>
      </c>
      <c r="I51" s="135">
        <v>1.1966049999999999</v>
      </c>
      <c r="J51" s="135">
        <v>1.1110519999999999</v>
      </c>
      <c r="K51" s="135">
        <v>1.0226010000000001</v>
      </c>
      <c r="L51" s="135">
        <v>0.94117600000000001</v>
      </c>
      <c r="M51" s="135">
        <v>0.86241699999999999</v>
      </c>
      <c r="N51" s="135">
        <v>0.78502000000000005</v>
      </c>
      <c r="O51" s="135">
        <v>0.72052099999999997</v>
      </c>
      <c r="P51" s="135">
        <v>0.65945200000000004</v>
      </c>
      <c r="Q51" s="135">
        <v>0.59842799999999996</v>
      </c>
      <c r="R51" s="135">
        <v>0.54247100000000004</v>
      </c>
      <c r="S51" s="135">
        <v>0.48840800000000001</v>
      </c>
      <c r="T51" s="135">
        <v>0.44191900000000001</v>
      </c>
      <c r="U51" s="135">
        <v>0.39324100000000001</v>
      </c>
      <c r="V51" s="135">
        <v>0.340754</v>
      </c>
      <c r="W51" s="135">
        <v>0.28739199999999998</v>
      </c>
      <c r="X51" s="135">
        <v>0.241096</v>
      </c>
      <c r="Y51" s="135">
        <v>0.23860600000000001</v>
      </c>
      <c r="Z51" s="135">
        <v>0.23607</v>
      </c>
      <c r="AA51" s="135">
        <v>0.23360300000000001</v>
      </c>
      <c r="AB51" s="135">
        <v>0.23108300000000001</v>
      </c>
      <c r="AC51" s="135">
        <v>0.228549</v>
      </c>
      <c r="AD51" s="135">
        <v>0.22597100000000001</v>
      </c>
      <c r="AE51" s="135">
        <v>0.22356699999999999</v>
      </c>
      <c r="AF51" s="135">
        <v>0.22099299999999999</v>
      </c>
      <c r="AG51" s="135">
        <v>0.21862500000000001</v>
      </c>
      <c r="AH51" s="135">
        <v>0.21570300000000001</v>
      </c>
      <c r="AI51" s="136">
        <v>-7.2652999999999995E-2</v>
      </c>
      <c r="AJ51" s="85"/>
      <c r="AK51" s="59"/>
    </row>
    <row r="52" spans="1:37" ht="15" customHeight="1" x14ac:dyDescent="0.45">
      <c r="A52" s="130" t="s">
        <v>378</v>
      </c>
      <c r="B52" s="134" t="s">
        <v>370</v>
      </c>
      <c r="C52" s="135">
        <v>0</v>
      </c>
      <c r="D52" s="135">
        <v>0</v>
      </c>
      <c r="E52" s="135">
        <v>0</v>
      </c>
      <c r="F52" s="135">
        <v>0</v>
      </c>
      <c r="G52" s="135">
        <v>0</v>
      </c>
      <c r="H52" s="135">
        <v>0</v>
      </c>
      <c r="I52" s="135">
        <v>0</v>
      </c>
      <c r="J52" s="135">
        <v>0</v>
      </c>
      <c r="K52" s="135">
        <v>0</v>
      </c>
      <c r="L52" s="135">
        <v>0</v>
      </c>
      <c r="M52" s="135">
        <v>0</v>
      </c>
      <c r="N52" s="135">
        <v>0</v>
      </c>
      <c r="O52" s="135">
        <v>0</v>
      </c>
      <c r="P52" s="135">
        <v>0</v>
      </c>
      <c r="Q52" s="135">
        <v>0</v>
      </c>
      <c r="R52" s="135">
        <v>0</v>
      </c>
      <c r="S52" s="135">
        <v>0</v>
      </c>
      <c r="T52" s="135">
        <v>0</v>
      </c>
      <c r="U52" s="135">
        <v>0</v>
      </c>
      <c r="V52" s="135">
        <v>0</v>
      </c>
      <c r="W52" s="135">
        <v>0</v>
      </c>
      <c r="X52" s="135">
        <v>0</v>
      </c>
      <c r="Y52" s="135">
        <v>0</v>
      </c>
      <c r="Z52" s="135">
        <v>0</v>
      </c>
      <c r="AA52" s="135">
        <v>0</v>
      </c>
      <c r="AB52" s="135">
        <v>0</v>
      </c>
      <c r="AC52" s="135">
        <v>0</v>
      </c>
      <c r="AD52" s="135">
        <v>0</v>
      </c>
      <c r="AE52" s="135">
        <v>0</v>
      </c>
      <c r="AF52" s="135">
        <v>0</v>
      </c>
      <c r="AG52" s="135">
        <v>0</v>
      </c>
      <c r="AH52" s="135">
        <v>0</v>
      </c>
      <c r="AI52" s="136" t="s">
        <v>156</v>
      </c>
      <c r="AJ52" s="85"/>
      <c r="AK52" s="59"/>
    </row>
    <row r="53" spans="1:37" ht="15" customHeight="1" x14ac:dyDescent="0.45">
      <c r="A53" s="130" t="s">
        <v>379</v>
      </c>
      <c r="B53" s="134" t="s">
        <v>372</v>
      </c>
      <c r="C53" s="135">
        <v>0.41039300000000001</v>
      </c>
      <c r="D53" s="135">
        <v>0.45234799999999997</v>
      </c>
      <c r="E53" s="135">
        <v>0.49390099999999998</v>
      </c>
      <c r="F53" s="135">
        <v>0.53139400000000003</v>
      </c>
      <c r="G53" s="135">
        <v>0.56305300000000003</v>
      </c>
      <c r="H53" s="135">
        <v>0.58923199999999998</v>
      </c>
      <c r="I53" s="135">
        <v>0.61274399999999996</v>
      </c>
      <c r="J53" s="135">
        <v>0.63092199999999998</v>
      </c>
      <c r="K53" s="135">
        <v>0.64669600000000005</v>
      </c>
      <c r="L53" s="135">
        <v>0.66125500000000004</v>
      </c>
      <c r="M53" s="135">
        <v>0.67255600000000004</v>
      </c>
      <c r="N53" s="135">
        <v>0.68427800000000005</v>
      </c>
      <c r="O53" s="135">
        <v>0.70670699999999997</v>
      </c>
      <c r="P53" s="135">
        <v>0.72719999999999996</v>
      </c>
      <c r="Q53" s="135">
        <v>0.74682499999999996</v>
      </c>
      <c r="R53" s="135">
        <v>0.766208</v>
      </c>
      <c r="S53" s="135">
        <v>0.78179200000000004</v>
      </c>
      <c r="T53" s="135">
        <v>0.79144899999999996</v>
      </c>
      <c r="U53" s="135">
        <v>0.80227400000000004</v>
      </c>
      <c r="V53" s="135">
        <v>0.81628900000000004</v>
      </c>
      <c r="W53" s="135">
        <v>0.83280699999999996</v>
      </c>
      <c r="X53" s="135">
        <v>0.87219400000000002</v>
      </c>
      <c r="Y53" s="135">
        <v>0.92263799999999996</v>
      </c>
      <c r="Z53" s="135">
        <v>0.97580299999999998</v>
      </c>
      <c r="AA53" s="135">
        <v>1.032022</v>
      </c>
      <c r="AB53" s="135">
        <v>1.091134</v>
      </c>
      <c r="AC53" s="135">
        <v>1.153429</v>
      </c>
      <c r="AD53" s="135">
        <v>1.21899</v>
      </c>
      <c r="AE53" s="135">
        <v>1.288945</v>
      </c>
      <c r="AF53" s="135">
        <v>1.361761</v>
      </c>
      <c r="AG53" s="135">
        <v>1.439959</v>
      </c>
      <c r="AH53" s="135">
        <v>1.5183059999999999</v>
      </c>
      <c r="AI53" s="136">
        <v>4.3104000000000003E-2</v>
      </c>
      <c r="AJ53" s="85"/>
      <c r="AK53" s="59"/>
    </row>
    <row r="55" spans="1:37" ht="15" customHeight="1" x14ac:dyDescent="0.45">
      <c r="A55" s="130" t="s">
        <v>380</v>
      </c>
      <c r="B55" s="133" t="s">
        <v>381</v>
      </c>
      <c r="C55" s="137">
        <v>927.32696499999997</v>
      </c>
      <c r="D55" s="137">
        <v>1008.887878</v>
      </c>
      <c r="E55" s="137">
        <v>972.42218000000003</v>
      </c>
      <c r="F55" s="137">
        <v>840.16693099999998</v>
      </c>
      <c r="G55" s="137">
        <v>880.70519999999999</v>
      </c>
      <c r="H55" s="137">
        <v>885.42578100000003</v>
      </c>
      <c r="I55" s="137">
        <v>888.41387899999995</v>
      </c>
      <c r="J55" s="137">
        <v>879.78906199999994</v>
      </c>
      <c r="K55" s="137">
        <v>876.79211399999997</v>
      </c>
      <c r="L55" s="137">
        <v>863.26953100000003</v>
      </c>
      <c r="M55" s="137">
        <v>862.99969499999997</v>
      </c>
      <c r="N55" s="137">
        <v>878.69598399999995</v>
      </c>
      <c r="O55" s="137">
        <v>877.99206500000003</v>
      </c>
      <c r="P55" s="137">
        <v>877.86828600000001</v>
      </c>
      <c r="Q55" s="137">
        <v>876.85131799999999</v>
      </c>
      <c r="R55" s="137">
        <v>876.65576199999998</v>
      </c>
      <c r="S55" s="137">
        <v>875.03979500000003</v>
      </c>
      <c r="T55" s="137">
        <v>861.61193800000001</v>
      </c>
      <c r="U55" s="137">
        <v>860.87475600000005</v>
      </c>
      <c r="V55" s="137">
        <v>857.17492700000003</v>
      </c>
      <c r="W55" s="137">
        <v>855.54168700000002</v>
      </c>
      <c r="X55" s="137">
        <v>852.31805399999996</v>
      </c>
      <c r="Y55" s="137">
        <v>856.14367700000003</v>
      </c>
      <c r="Z55" s="137">
        <v>849.11743200000001</v>
      </c>
      <c r="AA55" s="137">
        <v>848.35864300000003</v>
      </c>
      <c r="AB55" s="137">
        <v>843.31207300000005</v>
      </c>
      <c r="AC55" s="137">
        <v>848.39129600000001</v>
      </c>
      <c r="AD55" s="137">
        <v>841.20782499999996</v>
      </c>
      <c r="AE55" s="137">
        <v>840.33831799999996</v>
      </c>
      <c r="AF55" s="137">
        <v>839.71813999999995</v>
      </c>
      <c r="AG55" s="137">
        <v>838.51507600000002</v>
      </c>
      <c r="AH55" s="137">
        <v>837.046021</v>
      </c>
      <c r="AI55" s="138">
        <v>-3.2989999999999998E-3</v>
      </c>
      <c r="AJ55" s="61"/>
      <c r="AK55" s="125"/>
    </row>
    <row r="56" spans="1:37" ht="15" customHeight="1" x14ac:dyDescent="0.45">
      <c r="A56" s="130" t="s">
        <v>382</v>
      </c>
      <c r="B56" s="134" t="s">
        <v>338</v>
      </c>
      <c r="C56" s="135">
        <v>373.04852299999999</v>
      </c>
      <c r="D56" s="135">
        <v>492.670593</v>
      </c>
      <c r="E56" s="135">
        <v>394.93319700000001</v>
      </c>
      <c r="F56" s="135">
        <v>350.71096799999998</v>
      </c>
      <c r="G56" s="135">
        <v>276.719177</v>
      </c>
      <c r="H56" s="135">
        <v>265.319794</v>
      </c>
      <c r="I56" s="135">
        <v>260.57943699999998</v>
      </c>
      <c r="J56" s="135">
        <v>278.17538500000001</v>
      </c>
      <c r="K56" s="135">
        <v>284.28283699999997</v>
      </c>
      <c r="L56" s="135">
        <v>308.31286599999999</v>
      </c>
      <c r="M56" s="135">
        <v>306.99047899999999</v>
      </c>
      <c r="N56" s="135">
        <v>285.753265</v>
      </c>
      <c r="O56" s="135">
        <v>284.95684799999998</v>
      </c>
      <c r="P56" s="135">
        <v>283.84375</v>
      </c>
      <c r="Q56" s="135">
        <v>284.78430200000003</v>
      </c>
      <c r="R56" s="135">
        <v>285.04931599999998</v>
      </c>
      <c r="S56" s="135">
        <v>285.632812</v>
      </c>
      <c r="T56" s="135">
        <v>304.33828699999998</v>
      </c>
      <c r="U56" s="135">
        <v>303.71362299999998</v>
      </c>
      <c r="V56" s="135">
        <v>307.30187999999998</v>
      </c>
      <c r="W56" s="135">
        <v>306.49121100000002</v>
      </c>
      <c r="X56" s="135">
        <v>308.65271000000001</v>
      </c>
      <c r="Y56" s="135">
        <v>299.987549</v>
      </c>
      <c r="Z56" s="135">
        <v>306.015625</v>
      </c>
      <c r="AA56" s="135">
        <v>304.55905200000001</v>
      </c>
      <c r="AB56" s="135">
        <v>309.45452899999998</v>
      </c>
      <c r="AC56" s="135">
        <v>300.39080799999999</v>
      </c>
      <c r="AD56" s="135">
        <v>308.00106799999998</v>
      </c>
      <c r="AE56" s="135">
        <v>309.27209499999998</v>
      </c>
      <c r="AF56" s="135">
        <v>308.45318600000002</v>
      </c>
      <c r="AG56" s="135">
        <v>308.37393200000002</v>
      </c>
      <c r="AH56" s="135">
        <v>307.92407200000002</v>
      </c>
      <c r="AI56" s="136">
        <v>-6.1700000000000001E-3</v>
      </c>
      <c r="AJ56" s="85"/>
      <c r="AK56" s="59"/>
    </row>
    <row r="57" spans="1:37" ht="15" customHeight="1" x14ac:dyDescent="0.45">
      <c r="A57" s="130" t="s">
        <v>383</v>
      </c>
      <c r="B57" s="134" t="s">
        <v>377</v>
      </c>
      <c r="C57" s="135">
        <v>540.36908000000005</v>
      </c>
      <c r="D57" s="135">
        <v>498.80593900000002</v>
      </c>
      <c r="E57" s="135">
        <v>530.86773700000003</v>
      </c>
      <c r="F57" s="135">
        <v>441.417664</v>
      </c>
      <c r="G57" s="135">
        <v>564.27917500000001</v>
      </c>
      <c r="H57" s="135">
        <v>576.58227499999998</v>
      </c>
      <c r="I57" s="135">
        <v>584.18585199999995</v>
      </c>
      <c r="J57" s="135">
        <v>555.84960899999999</v>
      </c>
      <c r="K57" s="135">
        <v>545.10266100000001</v>
      </c>
      <c r="L57" s="135">
        <v>501.68563799999998</v>
      </c>
      <c r="M57" s="135">
        <v>499.135468</v>
      </c>
      <c r="N57" s="135">
        <v>545.90319799999997</v>
      </c>
      <c r="O57" s="135">
        <v>542.17443800000001</v>
      </c>
      <c r="P57" s="135">
        <v>540.26293899999996</v>
      </c>
      <c r="Q57" s="135">
        <v>535.67858899999999</v>
      </c>
      <c r="R57" s="135">
        <v>533.48925799999995</v>
      </c>
      <c r="S57" s="135">
        <v>527.01733400000001</v>
      </c>
      <c r="T57" s="135">
        <v>484.29711900000001</v>
      </c>
      <c r="U57" s="135">
        <v>480.47958399999999</v>
      </c>
      <c r="V57" s="135">
        <v>467.75619499999999</v>
      </c>
      <c r="W57" s="135">
        <v>461.385986</v>
      </c>
      <c r="X57" s="135">
        <v>450.05603000000002</v>
      </c>
      <c r="Y57" s="135">
        <v>460.28247099999999</v>
      </c>
      <c r="Z57" s="135">
        <v>437.26474000000002</v>
      </c>
      <c r="AA57" s="135">
        <v>433.46252399999997</v>
      </c>
      <c r="AB57" s="135">
        <v>416.45068400000002</v>
      </c>
      <c r="AC57" s="135">
        <v>430.65518200000002</v>
      </c>
      <c r="AD57" s="135">
        <v>407.34439099999997</v>
      </c>
      <c r="AE57" s="135">
        <v>403.09491000000003</v>
      </c>
      <c r="AF57" s="135">
        <v>399.663544</v>
      </c>
      <c r="AG57" s="135">
        <v>394.578033</v>
      </c>
      <c r="AH57" s="135">
        <v>389.05502300000001</v>
      </c>
      <c r="AI57" s="136">
        <v>-1.0541999999999999E-2</v>
      </c>
      <c r="AJ57" s="85"/>
      <c r="AK57" s="59"/>
    </row>
    <row r="58" spans="1:37" ht="15" customHeight="1" x14ac:dyDescent="0.45">
      <c r="A58" s="130" t="s">
        <v>384</v>
      </c>
      <c r="B58" s="134" t="s">
        <v>370</v>
      </c>
      <c r="C58" s="135">
        <v>0</v>
      </c>
      <c r="D58" s="135">
        <v>0</v>
      </c>
      <c r="E58" s="135">
        <v>0</v>
      </c>
      <c r="F58" s="135">
        <v>0</v>
      </c>
      <c r="G58" s="135">
        <v>0</v>
      </c>
      <c r="H58" s="135">
        <v>0</v>
      </c>
      <c r="I58" s="135">
        <v>0</v>
      </c>
      <c r="J58" s="135">
        <v>0</v>
      </c>
      <c r="K58" s="135">
        <v>0</v>
      </c>
      <c r="L58" s="135">
        <v>0</v>
      </c>
      <c r="M58" s="135">
        <v>0</v>
      </c>
      <c r="N58" s="135">
        <v>0</v>
      </c>
      <c r="O58" s="135">
        <v>0</v>
      </c>
      <c r="P58" s="135">
        <v>0</v>
      </c>
      <c r="Q58" s="135">
        <v>0</v>
      </c>
      <c r="R58" s="135">
        <v>0</v>
      </c>
      <c r="S58" s="135">
        <v>0</v>
      </c>
      <c r="T58" s="135">
        <v>0</v>
      </c>
      <c r="U58" s="135">
        <v>0</v>
      </c>
      <c r="V58" s="135">
        <v>0</v>
      </c>
      <c r="W58" s="135">
        <v>0</v>
      </c>
      <c r="X58" s="135">
        <v>0</v>
      </c>
      <c r="Y58" s="135">
        <v>0</v>
      </c>
      <c r="Z58" s="135">
        <v>0</v>
      </c>
      <c r="AA58" s="135">
        <v>0</v>
      </c>
      <c r="AB58" s="135">
        <v>0</v>
      </c>
      <c r="AC58" s="135">
        <v>0</v>
      </c>
      <c r="AD58" s="135">
        <v>0</v>
      </c>
      <c r="AE58" s="135">
        <v>0</v>
      </c>
      <c r="AF58" s="135">
        <v>0</v>
      </c>
      <c r="AG58" s="135">
        <v>0</v>
      </c>
      <c r="AH58" s="135">
        <v>0</v>
      </c>
      <c r="AI58" s="136" t="s">
        <v>156</v>
      </c>
      <c r="AJ58" s="85"/>
      <c r="AK58" s="59"/>
    </row>
    <row r="59" spans="1:37" ht="15" customHeight="1" x14ac:dyDescent="0.45">
      <c r="A59" s="130" t="s">
        <v>385</v>
      </c>
      <c r="B59" s="134" t="s">
        <v>372</v>
      </c>
      <c r="C59" s="135">
        <v>13.90934</v>
      </c>
      <c r="D59" s="135">
        <v>17.411318000000001</v>
      </c>
      <c r="E59" s="135">
        <v>46.621284000000003</v>
      </c>
      <c r="F59" s="135">
        <v>48.038277000000001</v>
      </c>
      <c r="G59" s="135">
        <v>39.706840999999997</v>
      </c>
      <c r="H59" s="135">
        <v>43.523674</v>
      </c>
      <c r="I59" s="135">
        <v>43.648628000000002</v>
      </c>
      <c r="J59" s="135">
        <v>45.764015000000001</v>
      </c>
      <c r="K59" s="135">
        <v>47.406585999999997</v>
      </c>
      <c r="L59" s="135">
        <v>53.271019000000003</v>
      </c>
      <c r="M59" s="135">
        <v>56.873711</v>
      </c>
      <c r="N59" s="135">
        <v>47.039512999999999</v>
      </c>
      <c r="O59" s="135">
        <v>50.860759999999999</v>
      </c>
      <c r="P59" s="135">
        <v>53.761597000000002</v>
      </c>
      <c r="Q59" s="135">
        <v>56.388420000000004</v>
      </c>
      <c r="R59" s="135">
        <v>58.117218000000001</v>
      </c>
      <c r="S59" s="135">
        <v>62.389622000000003</v>
      </c>
      <c r="T59" s="135">
        <v>72.976546999999997</v>
      </c>
      <c r="U59" s="135">
        <v>76.681533999999999</v>
      </c>
      <c r="V59" s="135">
        <v>82.116798000000003</v>
      </c>
      <c r="W59" s="135">
        <v>87.664467000000002</v>
      </c>
      <c r="X59" s="135">
        <v>93.609313999999998</v>
      </c>
      <c r="Y59" s="135">
        <v>95.873626999999999</v>
      </c>
      <c r="Z59" s="135">
        <v>105.837051</v>
      </c>
      <c r="AA59" s="135">
        <v>110.33702099999999</v>
      </c>
      <c r="AB59" s="135">
        <v>117.40685999999999</v>
      </c>
      <c r="AC59" s="135">
        <v>117.34528400000001</v>
      </c>
      <c r="AD59" s="135">
        <v>125.86235000000001</v>
      </c>
      <c r="AE59" s="135">
        <v>127.971298</v>
      </c>
      <c r="AF59" s="135">
        <v>131.60144</v>
      </c>
      <c r="AG59" s="135">
        <v>135.56310999999999</v>
      </c>
      <c r="AH59" s="135">
        <v>140.06689499999999</v>
      </c>
      <c r="AI59" s="136">
        <v>7.7346999999999999E-2</v>
      </c>
      <c r="AJ59" s="85"/>
      <c r="AK59" s="59"/>
    </row>
    <row r="61" spans="1:37" ht="15" customHeight="1" x14ac:dyDescent="0.45">
      <c r="A61" s="130" t="s">
        <v>386</v>
      </c>
      <c r="B61" s="133" t="s">
        <v>387</v>
      </c>
      <c r="C61" s="137">
        <v>2640.9438479999999</v>
      </c>
      <c r="D61" s="137">
        <v>2668.7116700000001</v>
      </c>
      <c r="E61" s="137">
        <v>2692.3576659999999</v>
      </c>
      <c r="F61" s="137">
        <v>2709.906982</v>
      </c>
      <c r="G61" s="137">
        <v>2723.8710940000001</v>
      </c>
      <c r="H61" s="137">
        <v>2747.1215820000002</v>
      </c>
      <c r="I61" s="137">
        <v>2774.7495119999999</v>
      </c>
      <c r="J61" s="137">
        <v>2801.5314939999998</v>
      </c>
      <c r="K61" s="137">
        <v>2828.8879390000002</v>
      </c>
      <c r="L61" s="137">
        <v>2857.2360840000001</v>
      </c>
      <c r="M61" s="137">
        <v>2887.2971189999998</v>
      </c>
      <c r="N61" s="137">
        <v>2917.7998050000001</v>
      </c>
      <c r="O61" s="137">
        <v>2947.358154</v>
      </c>
      <c r="P61" s="137">
        <v>2978.2697750000002</v>
      </c>
      <c r="Q61" s="137">
        <v>3008.1047359999998</v>
      </c>
      <c r="R61" s="137">
        <v>3037.6079100000002</v>
      </c>
      <c r="S61" s="137">
        <v>3065.4882809999999</v>
      </c>
      <c r="T61" s="137">
        <v>3093.007568</v>
      </c>
      <c r="U61" s="137">
        <v>3121.3190920000002</v>
      </c>
      <c r="V61" s="137">
        <v>3148.9040530000002</v>
      </c>
      <c r="W61" s="137">
        <v>3177.234375</v>
      </c>
      <c r="X61" s="137">
        <v>3207.7697750000002</v>
      </c>
      <c r="Y61" s="137">
        <v>3239.0610350000002</v>
      </c>
      <c r="Z61" s="137">
        <v>3270.5520019999999</v>
      </c>
      <c r="AA61" s="137">
        <v>3304.2773440000001</v>
      </c>
      <c r="AB61" s="137">
        <v>3339.4926759999998</v>
      </c>
      <c r="AC61" s="137">
        <v>3376.6899410000001</v>
      </c>
      <c r="AD61" s="137">
        <v>3415.0500489999999</v>
      </c>
      <c r="AE61" s="137">
        <v>3455.130615</v>
      </c>
      <c r="AF61" s="137">
        <v>3495.8151859999998</v>
      </c>
      <c r="AG61" s="137">
        <v>3536.9982909999999</v>
      </c>
      <c r="AH61" s="137">
        <v>3578.8322750000002</v>
      </c>
      <c r="AI61" s="138">
        <v>9.8510000000000004E-3</v>
      </c>
      <c r="AJ61" s="61"/>
      <c r="AK61" s="125"/>
    </row>
    <row r="62" spans="1:37" ht="15" customHeight="1" x14ac:dyDescent="0.45">
      <c r="A62" s="130" t="s">
        <v>388</v>
      </c>
      <c r="B62" s="134" t="s">
        <v>389</v>
      </c>
      <c r="C62" s="135">
        <v>2618.4736330000001</v>
      </c>
      <c r="D62" s="135">
        <v>2646.2607419999999</v>
      </c>
      <c r="E62" s="135">
        <v>2669.9228520000001</v>
      </c>
      <c r="F62" s="135">
        <v>2687.4853520000001</v>
      </c>
      <c r="G62" s="135">
        <v>2701.4604490000002</v>
      </c>
      <c r="H62" s="135">
        <v>2724.719971</v>
      </c>
      <c r="I62" s="135">
        <v>2752.3554690000001</v>
      </c>
      <c r="J62" s="135">
        <v>2779.1437989999999</v>
      </c>
      <c r="K62" s="135">
        <v>2806.5053710000002</v>
      </c>
      <c r="L62" s="135">
        <v>2834.8576659999999</v>
      </c>
      <c r="M62" s="135">
        <v>2864.9221189999998</v>
      </c>
      <c r="N62" s="135">
        <v>2895.4277339999999</v>
      </c>
      <c r="O62" s="135">
        <v>2924.9885250000002</v>
      </c>
      <c r="P62" s="135">
        <v>2955.9020999999998</v>
      </c>
      <c r="Q62" s="135">
        <v>2985.7387699999999</v>
      </c>
      <c r="R62" s="135">
        <v>3015.2434079999998</v>
      </c>
      <c r="S62" s="135">
        <v>3043.1247560000002</v>
      </c>
      <c r="T62" s="135">
        <v>3070.6450199999999</v>
      </c>
      <c r="U62" s="135">
        <v>3098.9572750000002</v>
      </c>
      <c r="V62" s="135">
        <v>3126.5429690000001</v>
      </c>
      <c r="W62" s="135">
        <v>3154.873779</v>
      </c>
      <c r="X62" s="135">
        <v>3185.4096679999998</v>
      </c>
      <c r="Y62" s="135">
        <v>3216.7014159999999</v>
      </c>
      <c r="Z62" s="135">
        <v>3248.1926269999999</v>
      </c>
      <c r="AA62" s="135">
        <v>3281.9182129999999</v>
      </c>
      <c r="AB62" s="135">
        <v>3317.133789</v>
      </c>
      <c r="AC62" s="135">
        <v>3354.3310550000001</v>
      </c>
      <c r="AD62" s="135">
        <v>3392.6914059999999</v>
      </c>
      <c r="AE62" s="135">
        <v>3432.7719729999999</v>
      </c>
      <c r="AF62" s="135">
        <v>3473.4567870000001</v>
      </c>
      <c r="AG62" s="135">
        <v>3514.639893</v>
      </c>
      <c r="AH62" s="135">
        <v>3556.4738769999999</v>
      </c>
      <c r="AI62" s="136">
        <v>9.9260000000000008E-3</v>
      </c>
      <c r="AJ62" s="85"/>
      <c r="AK62" s="59"/>
    </row>
    <row r="63" spans="1:37" ht="15" customHeight="1" x14ac:dyDescent="0.45">
      <c r="A63" s="130" t="s">
        <v>390</v>
      </c>
      <c r="B63" s="134" t="s">
        <v>167</v>
      </c>
      <c r="C63" s="135">
        <v>22.470324000000002</v>
      </c>
      <c r="D63" s="135">
        <v>22.450932999999999</v>
      </c>
      <c r="E63" s="135">
        <v>22.434891</v>
      </c>
      <c r="F63" s="135">
        <v>22.421617999999999</v>
      </c>
      <c r="G63" s="135">
        <v>22.410634999999999</v>
      </c>
      <c r="H63" s="135">
        <v>22.401547999999998</v>
      </c>
      <c r="I63" s="135">
        <v>22.394031999999999</v>
      </c>
      <c r="J63" s="135">
        <v>22.387812</v>
      </c>
      <c r="K63" s="135">
        <v>22.382666</v>
      </c>
      <c r="L63" s="135">
        <v>22.378406999999999</v>
      </c>
      <c r="M63" s="135">
        <v>22.374884000000002</v>
      </c>
      <c r="N63" s="135">
        <v>22.371969</v>
      </c>
      <c r="O63" s="135">
        <v>22.369558000000001</v>
      </c>
      <c r="P63" s="135">
        <v>22.367563000000001</v>
      </c>
      <c r="Q63" s="135">
        <v>22.365911000000001</v>
      </c>
      <c r="R63" s="135">
        <v>22.364546000000001</v>
      </c>
      <c r="S63" s="135">
        <v>22.363416999999998</v>
      </c>
      <c r="T63" s="135">
        <v>22.362480000000001</v>
      </c>
      <c r="U63" s="135">
        <v>22.361708</v>
      </c>
      <c r="V63" s="135">
        <v>22.361066999999998</v>
      </c>
      <c r="W63" s="135">
        <v>22.360537999999998</v>
      </c>
      <c r="X63" s="135">
        <v>22.360099999999999</v>
      </c>
      <c r="Y63" s="135">
        <v>22.359736999999999</v>
      </c>
      <c r="Z63" s="135">
        <v>22.359438000000001</v>
      </c>
      <c r="AA63" s="135">
        <v>22.359190000000002</v>
      </c>
      <c r="AB63" s="135">
        <v>22.358984</v>
      </c>
      <c r="AC63" s="135">
        <v>22.358813999999999</v>
      </c>
      <c r="AD63" s="135">
        <v>22.358673</v>
      </c>
      <c r="AE63" s="135">
        <v>22.358557000000001</v>
      </c>
      <c r="AF63" s="135">
        <v>22.358460999999998</v>
      </c>
      <c r="AG63" s="135">
        <v>22.358381000000001</v>
      </c>
      <c r="AH63" s="135">
        <v>22.358315000000001</v>
      </c>
      <c r="AI63" s="136">
        <v>-1.6100000000000001E-4</v>
      </c>
      <c r="AJ63" s="85"/>
      <c r="AK63" s="59"/>
    </row>
    <row r="65" spans="1:37" ht="15" customHeight="1" x14ac:dyDescent="0.45">
      <c r="A65" s="130" t="s">
        <v>391</v>
      </c>
      <c r="B65" s="133" t="s">
        <v>392</v>
      </c>
      <c r="C65" s="137">
        <v>512.50097700000003</v>
      </c>
      <c r="D65" s="137">
        <v>526.36743200000001</v>
      </c>
      <c r="E65" s="137">
        <v>515.975098</v>
      </c>
      <c r="F65" s="137">
        <v>504.03646900000001</v>
      </c>
      <c r="G65" s="137">
        <v>488.95996100000002</v>
      </c>
      <c r="H65" s="137">
        <v>478.91751099999999</v>
      </c>
      <c r="I65" s="137">
        <v>477.04599000000002</v>
      </c>
      <c r="J65" s="137">
        <v>475.17785600000002</v>
      </c>
      <c r="K65" s="137">
        <v>474.603973</v>
      </c>
      <c r="L65" s="137">
        <v>477.15222199999999</v>
      </c>
      <c r="M65" s="137">
        <v>476.09301799999997</v>
      </c>
      <c r="N65" s="137">
        <v>475.39135700000003</v>
      </c>
      <c r="O65" s="137">
        <v>475.48449699999998</v>
      </c>
      <c r="P65" s="137">
        <v>475.60311899999999</v>
      </c>
      <c r="Q65" s="137">
        <v>475.74615499999999</v>
      </c>
      <c r="R65" s="137">
        <v>475.91284200000001</v>
      </c>
      <c r="S65" s="137">
        <v>476.10205100000002</v>
      </c>
      <c r="T65" s="137">
        <v>476.31338499999998</v>
      </c>
      <c r="U65" s="137">
        <v>476.55154399999998</v>
      </c>
      <c r="V65" s="137">
        <v>476.80987499999998</v>
      </c>
      <c r="W65" s="137">
        <v>477.08734099999998</v>
      </c>
      <c r="X65" s="137">
        <v>477.38116500000001</v>
      </c>
      <c r="Y65" s="137">
        <v>477.69168100000002</v>
      </c>
      <c r="Z65" s="137">
        <v>478.011932</v>
      </c>
      <c r="AA65" s="137">
        <v>478.34545900000001</v>
      </c>
      <c r="AB65" s="137">
        <v>478.68743899999998</v>
      </c>
      <c r="AC65" s="137">
        <v>479.04162600000001</v>
      </c>
      <c r="AD65" s="137">
        <v>479.39898699999998</v>
      </c>
      <c r="AE65" s="137">
        <v>479.76470899999998</v>
      </c>
      <c r="AF65" s="137">
        <v>480.13580300000001</v>
      </c>
      <c r="AG65" s="137">
        <v>480.51135299999999</v>
      </c>
      <c r="AH65" s="137">
        <v>480.89209</v>
      </c>
      <c r="AI65" s="138">
        <v>-2.0509999999999999E-3</v>
      </c>
      <c r="AJ65" s="61"/>
      <c r="AK65" s="125"/>
    </row>
    <row r="66" spans="1:37" ht="15" customHeight="1" x14ac:dyDescent="0.45">
      <c r="A66" s="130" t="s">
        <v>393</v>
      </c>
      <c r="B66" s="134" t="s">
        <v>394</v>
      </c>
      <c r="C66" s="135">
        <v>383.31488000000002</v>
      </c>
      <c r="D66" s="135">
        <v>385.95153800000003</v>
      </c>
      <c r="E66" s="135">
        <v>383.211365</v>
      </c>
      <c r="F66" s="135">
        <v>379.256958</v>
      </c>
      <c r="G66" s="135">
        <v>367.90368699999999</v>
      </c>
      <c r="H66" s="135">
        <v>360.346069</v>
      </c>
      <c r="I66" s="135">
        <v>358.93710299999998</v>
      </c>
      <c r="J66" s="135">
        <v>357.53228799999999</v>
      </c>
      <c r="K66" s="135">
        <v>357.10076900000001</v>
      </c>
      <c r="L66" s="135">
        <v>359.020264</v>
      </c>
      <c r="M66" s="135">
        <v>358.22308299999997</v>
      </c>
      <c r="N66" s="135">
        <v>357.692139</v>
      </c>
      <c r="O66" s="135">
        <v>357.76214599999997</v>
      </c>
      <c r="P66" s="135">
        <v>357.85125699999998</v>
      </c>
      <c r="Q66" s="135">
        <v>357.95883199999997</v>
      </c>
      <c r="R66" s="135">
        <v>358.08398399999999</v>
      </c>
      <c r="S66" s="135">
        <v>358.22631799999999</v>
      </c>
      <c r="T66" s="135">
        <v>358.38748199999998</v>
      </c>
      <c r="U66" s="135">
        <v>358.56652800000001</v>
      </c>
      <c r="V66" s="135">
        <v>358.76147500000002</v>
      </c>
      <c r="W66" s="135">
        <v>358.97042800000003</v>
      </c>
      <c r="X66" s="135">
        <v>359.19198599999999</v>
      </c>
      <c r="Y66" s="135">
        <v>359.42459100000002</v>
      </c>
      <c r="Z66" s="135">
        <v>359.66693099999998</v>
      </c>
      <c r="AA66" s="135">
        <v>359.91781600000002</v>
      </c>
      <c r="AB66" s="135">
        <v>360.17623900000001</v>
      </c>
      <c r="AC66" s="135">
        <v>360.44122299999998</v>
      </c>
      <c r="AD66" s="135">
        <v>360.71185300000002</v>
      </c>
      <c r="AE66" s="135">
        <v>360.98727400000001</v>
      </c>
      <c r="AF66" s="135">
        <v>361.26675399999999</v>
      </c>
      <c r="AG66" s="135">
        <v>361.54980499999999</v>
      </c>
      <c r="AH66" s="135">
        <v>361.836792</v>
      </c>
      <c r="AI66" s="136">
        <v>-1.8580000000000001E-3</v>
      </c>
      <c r="AJ66" s="85"/>
      <c r="AK66" s="59"/>
    </row>
    <row r="67" spans="1:37" ht="15" customHeight="1" x14ac:dyDescent="0.45">
      <c r="A67" s="130" t="s">
        <v>395</v>
      </c>
      <c r="B67" s="134" t="s">
        <v>368</v>
      </c>
      <c r="C67" s="135">
        <v>19.450865</v>
      </c>
      <c r="D67" s="135">
        <v>29.925919</v>
      </c>
      <c r="E67" s="135">
        <v>23.058163</v>
      </c>
      <c r="F67" s="135">
        <v>16.206015000000001</v>
      </c>
      <c r="G67" s="135">
        <v>15.732989999999999</v>
      </c>
      <c r="H67" s="135">
        <v>15.411751000000001</v>
      </c>
      <c r="I67" s="135">
        <v>15.35258</v>
      </c>
      <c r="J67" s="135">
        <v>15.291368</v>
      </c>
      <c r="K67" s="135">
        <v>15.272586</v>
      </c>
      <c r="L67" s="135">
        <v>15.351800000000001</v>
      </c>
      <c r="M67" s="135">
        <v>15.318026</v>
      </c>
      <c r="N67" s="135">
        <v>15.299315999999999</v>
      </c>
      <c r="O67" s="135">
        <v>15.302405</v>
      </c>
      <c r="P67" s="135">
        <v>15.306395999999999</v>
      </c>
      <c r="Q67" s="135">
        <v>15.311069</v>
      </c>
      <c r="R67" s="135">
        <v>15.316772</v>
      </c>
      <c r="S67" s="135">
        <v>15.322917</v>
      </c>
      <c r="T67" s="135">
        <v>15.326928000000001</v>
      </c>
      <c r="U67" s="135">
        <v>15.334792</v>
      </c>
      <c r="V67" s="135">
        <v>15.342352</v>
      </c>
      <c r="W67" s="135">
        <v>15.351046</v>
      </c>
      <c r="X67" s="135">
        <v>15.359908000000001</v>
      </c>
      <c r="Y67" s="135">
        <v>15.371219</v>
      </c>
      <c r="Z67" s="135">
        <v>15.379776</v>
      </c>
      <c r="AA67" s="135">
        <v>15.390578</v>
      </c>
      <c r="AB67" s="135">
        <v>15.400149000000001</v>
      </c>
      <c r="AC67" s="135">
        <v>15.413468</v>
      </c>
      <c r="AD67" s="135">
        <v>15.422767</v>
      </c>
      <c r="AE67" s="135">
        <v>15.434208999999999</v>
      </c>
      <c r="AF67" s="135">
        <v>15.445798999999999</v>
      </c>
      <c r="AG67" s="135">
        <v>15.457284</v>
      </c>
      <c r="AH67" s="135">
        <v>15.468836</v>
      </c>
      <c r="AI67" s="136">
        <v>-7.3619999999999996E-3</v>
      </c>
      <c r="AJ67" s="85"/>
      <c r="AK67" s="59"/>
    </row>
    <row r="68" spans="1:37" ht="15" customHeight="1" x14ac:dyDescent="0.45">
      <c r="A68" s="130" t="s">
        <v>396</v>
      </c>
      <c r="B68" s="134" t="s">
        <v>397</v>
      </c>
      <c r="C68" s="135">
        <v>109.73519899999999</v>
      </c>
      <c r="D68" s="135">
        <v>110.490013</v>
      </c>
      <c r="E68" s="135">
        <v>109.705566</v>
      </c>
      <c r="F68" s="135">
        <v>108.573486</v>
      </c>
      <c r="G68" s="135">
        <v>105.32328800000001</v>
      </c>
      <c r="H68" s="135">
        <v>103.15969800000001</v>
      </c>
      <c r="I68" s="135">
        <v>102.756325</v>
      </c>
      <c r="J68" s="135">
        <v>102.35417200000001</v>
      </c>
      <c r="K68" s="135">
        <v>102.230621</v>
      </c>
      <c r="L68" s="135">
        <v>102.780136</v>
      </c>
      <c r="M68" s="135">
        <v>102.55191000000001</v>
      </c>
      <c r="N68" s="135">
        <v>102.399918</v>
      </c>
      <c r="O68" s="135">
        <v>102.41996</v>
      </c>
      <c r="P68" s="135">
        <v>102.445465</v>
      </c>
      <c r="Q68" s="135">
        <v>102.476257</v>
      </c>
      <c r="R68" s="135">
        <v>102.5121</v>
      </c>
      <c r="S68" s="135">
        <v>102.552841</v>
      </c>
      <c r="T68" s="135">
        <v>102.598969</v>
      </c>
      <c r="U68" s="135">
        <v>102.650238</v>
      </c>
      <c r="V68" s="135">
        <v>102.706039</v>
      </c>
      <c r="W68" s="135">
        <v>102.765854</v>
      </c>
      <c r="X68" s="135">
        <v>102.829285</v>
      </c>
      <c r="Y68" s="135">
        <v>102.89587400000001</v>
      </c>
      <c r="Z68" s="135">
        <v>102.965248</v>
      </c>
      <c r="AA68" s="135">
        <v>103.03707900000001</v>
      </c>
      <c r="AB68" s="135">
        <v>103.111069</v>
      </c>
      <c r="AC68" s="135">
        <v>103.186905</v>
      </c>
      <c r="AD68" s="135">
        <v>103.264381</v>
      </c>
      <c r="AE68" s="135">
        <v>103.343231</v>
      </c>
      <c r="AF68" s="135">
        <v>103.423233</v>
      </c>
      <c r="AG68" s="135">
        <v>103.50427999999999</v>
      </c>
      <c r="AH68" s="135">
        <v>103.58644099999999</v>
      </c>
      <c r="AI68" s="136">
        <v>-1.8580000000000001E-3</v>
      </c>
      <c r="AJ68" s="85"/>
      <c r="AK68" s="59"/>
    </row>
    <row r="70" spans="1:37" ht="15" customHeight="1" x14ac:dyDescent="0.45">
      <c r="A70" s="130" t="s">
        <v>398</v>
      </c>
      <c r="B70" s="133" t="s">
        <v>399</v>
      </c>
      <c r="C70" s="137">
        <v>237.919083</v>
      </c>
      <c r="D70" s="137">
        <v>239.20263700000001</v>
      </c>
      <c r="E70" s="137">
        <v>240.479645</v>
      </c>
      <c r="F70" s="137">
        <v>241.718155</v>
      </c>
      <c r="G70" s="137">
        <v>242.88584900000001</v>
      </c>
      <c r="H70" s="137">
        <v>244.05560299999999</v>
      </c>
      <c r="I70" s="137">
        <v>245.27937299999999</v>
      </c>
      <c r="J70" s="137">
        <v>246.43933100000001</v>
      </c>
      <c r="K70" s="137">
        <v>247.52302599999999</v>
      </c>
      <c r="L70" s="137">
        <v>248.541809</v>
      </c>
      <c r="M70" s="137">
        <v>249.42860400000001</v>
      </c>
      <c r="N70" s="137">
        <v>250.042191</v>
      </c>
      <c r="O70" s="137">
        <v>250.34045399999999</v>
      </c>
      <c r="P70" s="137">
        <v>250.14007599999999</v>
      </c>
      <c r="Q70" s="137">
        <v>248.838211</v>
      </c>
      <c r="R70" s="137">
        <v>248.205612</v>
      </c>
      <c r="S70" s="137">
        <v>249.16142300000001</v>
      </c>
      <c r="T70" s="137">
        <v>250.06179800000001</v>
      </c>
      <c r="U70" s="137">
        <v>250.90927099999999</v>
      </c>
      <c r="V70" s="137">
        <v>251.70259100000001</v>
      </c>
      <c r="W70" s="137">
        <v>252.436554</v>
      </c>
      <c r="X70" s="137">
        <v>253.10832199999999</v>
      </c>
      <c r="Y70" s="137">
        <v>253.71582000000001</v>
      </c>
      <c r="Z70" s="137">
        <v>254.262924</v>
      </c>
      <c r="AA70" s="137">
        <v>254.75726299999999</v>
      </c>
      <c r="AB70" s="137">
        <v>255.20942700000001</v>
      </c>
      <c r="AC70" s="137">
        <v>255.636414</v>
      </c>
      <c r="AD70" s="137">
        <v>256.06048600000003</v>
      </c>
      <c r="AE70" s="137">
        <v>256.50964399999998</v>
      </c>
      <c r="AF70" s="137">
        <v>257.01379400000002</v>
      </c>
      <c r="AG70" s="137">
        <v>257.60736100000003</v>
      </c>
      <c r="AH70" s="137">
        <v>258.30081200000001</v>
      </c>
      <c r="AI70" s="138">
        <v>2.6549999999999998E-3</v>
      </c>
      <c r="AJ70" s="61"/>
      <c r="AK70" s="125"/>
    </row>
    <row r="71" spans="1:37" ht="15" customHeight="1" x14ac:dyDescent="0.45">
      <c r="A71" s="130" t="s">
        <v>400</v>
      </c>
      <c r="B71" s="134" t="s">
        <v>401</v>
      </c>
      <c r="C71" s="135">
        <v>99.315071000000003</v>
      </c>
      <c r="D71" s="135">
        <v>99.945175000000006</v>
      </c>
      <c r="E71" s="135">
        <v>100.570061</v>
      </c>
      <c r="F71" s="135">
        <v>101.196732</v>
      </c>
      <c r="G71" s="135">
        <v>101.831474</v>
      </c>
      <c r="H71" s="135">
        <v>102.447205</v>
      </c>
      <c r="I71" s="135">
        <v>103.002022</v>
      </c>
      <c r="J71" s="135">
        <v>103.554329</v>
      </c>
      <c r="K71" s="135">
        <v>104.099136</v>
      </c>
      <c r="L71" s="135">
        <v>104.62305499999999</v>
      </c>
      <c r="M71" s="135">
        <v>105.140953</v>
      </c>
      <c r="N71" s="135">
        <v>105.593216</v>
      </c>
      <c r="O71" s="135">
        <v>106.0243</v>
      </c>
      <c r="P71" s="135">
        <v>106.433266</v>
      </c>
      <c r="Q71" s="135">
        <v>106.84425400000001</v>
      </c>
      <c r="R71" s="135">
        <v>107.231033</v>
      </c>
      <c r="S71" s="135">
        <v>107.587357</v>
      </c>
      <c r="T71" s="135">
        <v>107.907349</v>
      </c>
      <c r="U71" s="135">
        <v>108.186577</v>
      </c>
      <c r="V71" s="135">
        <v>108.417084</v>
      </c>
      <c r="W71" s="135">
        <v>108.58667800000001</v>
      </c>
      <c r="X71" s="135">
        <v>108.687164</v>
      </c>
      <c r="Y71" s="135">
        <v>108.71189099999999</v>
      </c>
      <c r="Z71" s="135">
        <v>108.661598</v>
      </c>
      <c r="AA71" s="135">
        <v>108.540634</v>
      </c>
      <c r="AB71" s="135">
        <v>108.356071</v>
      </c>
      <c r="AC71" s="135">
        <v>108.12230700000001</v>
      </c>
      <c r="AD71" s="135">
        <v>107.86113</v>
      </c>
      <c r="AE71" s="135">
        <v>107.601112</v>
      </c>
      <c r="AF71" s="135">
        <v>107.37436700000001</v>
      </c>
      <c r="AG71" s="135">
        <v>107.22086299999999</v>
      </c>
      <c r="AH71" s="135">
        <v>107.167091</v>
      </c>
      <c r="AI71" s="136">
        <v>2.4580000000000001E-3</v>
      </c>
      <c r="AJ71" s="85"/>
      <c r="AK71" s="59"/>
    </row>
    <row r="72" spans="1:37" ht="15" customHeight="1" x14ac:dyDescent="0.45">
      <c r="A72" s="130" t="s">
        <v>402</v>
      </c>
      <c r="B72" s="134" t="s">
        <v>403</v>
      </c>
      <c r="C72" s="135">
        <v>11.729362</v>
      </c>
      <c r="D72" s="135">
        <v>11.816164000000001</v>
      </c>
      <c r="E72" s="135">
        <v>11.902557</v>
      </c>
      <c r="F72" s="135">
        <v>11.989390999999999</v>
      </c>
      <c r="G72" s="135">
        <v>12.077391</v>
      </c>
      <c r="H72" s="135">
        <v>12.163357</v>
      </c>
      <c r="I72" s="135">
        <v>12.242312</v>
      </c>
      <c r="J72" s="135">
        <v>12.321182</v>
      </c>
      <c r="K72" s="135">
        <v>12.399364</v>
      </c>
      <c r="L72" s="135">
        <v>12.47526</v>
      </c>
      <c r="M72" s="135">
        <v>12.550656</v>
      </c>
      <c r="N72" s="135">
        <v>12.618446</v>
      </c>
      <c r="O72" s="135">
        <v>12.683942999999999</v>
      </c>
      <c r="P72" s="135">
        <v>12.747017</v>
      </c>
      <c r="Q72" s="135">
        <v>12.810541000000001</v>
      </c>
      <c r="R72" s="135">
        <v>12.871363000000001</v>
      </c>
      <c r="S72" s="135">
        <v>12.928720999999999</v>
      </c>
      <c r="T72" s="135">
        <v>12.981907</v>
      </c>
      <c r="U72" s="135">
        <v>13.030377</v>
      </c>
      <c r="V72" s="135">
        <v>13.073153</v>
      </c>
      <c r="W72" s="135">
        <v>13.108743</v>
      </c>
      <c r="X72" s="135">
        <v>13.136113999999999</v>
      </c>
      <c r="Y72" s="135">
        <v>13.154427999999999</v>
      </c>
      <c r="Z72" s="135">
        <v>13.163746</v>
      </c>
      <c r="AA72" s="135">
        <v>13.164561000000001</v>
      </c>
      <c r="AB72" s="135">
        <v>13.157693</v>
      </c>
      <c r="AC72" s="135">
        <v>13.144864999999999</v>
      </c>
      <c r="AD72" s="135">
        <v>13.128641</v>
      </c>
      <c r="AE72" s="135">
        <v>13.112282</v>
      </c>
      <c r="AF72" s="135">
        <v>13.09984</v>
      </c>
      <c r="AG72" s="135">
        <v>13.096372000000001</v>
      </c>
      <c r="AH72" s="135">
        <v>13.105081</v>
      </c>
      <c r="AI72" s="136">
        <v>3.5839999999999999E-3</v>
      </c>
      <c r="AJ72" s="85"/>
      <c r="AK72" s="59"/>
    </row>
    <row r="73" spans="1:37" ht="15" customHeight="1" x14ac:dyDescent="0.45">
      <c r="A73" s="130" t="s">
        <v>404</v>
      </c>
      <c r="B73" s="134" t="s">
        <v>405</v>
      </c>
      <c r="C73" s="135">
        <v>5.3680000000000004E-3</v>
      </c>
      <c r="D73" s="135">
        <v>5.391E-3</v>
      </c>
      <c r="E73" s="135">
        <v>5.4149999999999997E-3</v>
      </c>
      <c r="F73" s="135">
        <v>5.4390000000000003E-3</v>
      </c>
      <c r="G73" s="135">
        <v>5.4640000000000001E-3</v>
      </c>
      <c r="H73" s="135">
        <v>5.4879999999999998E-3</v>
      </c>
      <c r="I73" s="135">
        <v>5.5079999999999999E-3</v>
      </c>
      <c r="J73" s="135">
        <v>5.5279999999999999E-3</v>
      </c>
      <c r="K73" s="135">
        <v>5.548E-3</v>
      </c>
      <c r="L73" s="135">
        <v>5.5659999999999998E-3</v>
      </c>
      <c r="M73" s="135">
        <v>5.5840000000000004E-3</v>
      </c>
      <c r="N73" s="135">
        <v>5.5979999999999997E-3</v>
      </c>
      <c r="O73" s="135">
        <v>5.6100000000000004E-3</v>
      </c>
      <c r="P73" s="135">
        <v>5.6210000000000001E-3</v>
      </c>
      <c r="Q73" s="135">
        <v>5.6309999999999997E-3</v>
      </c>
      <c r="R73" s="135">
        <v>5.64E-3</v>
      </c>
      <c r="S73" s="135">
        <v>5.6470000000000001E-3</v>
      </c>
      <c r="T73" s="135">
        <v>5.6519999999999999E-3</v>
      </c>
      <c r="U73" s="135">
        <v>5.6540000000000002E-3</v>
      </c>
      <c r="V73" s="135">
        <v>5.653E-3</v>
      </c>
      <c r="W73" s="135">
        <v>5.6480000000000002E-3</v>
      </c>
      <c r="X73" s="135">
        <v>5.64E-3</v>
      </c>
      <c r="Y73" s="135">
        <v>5.6270000000000001E-3</v>
      </c>
      <c r="Z73" s="135">
        <v>5.6100000000000004E-3</v>
      </c>
      <c r="AA73" s="135">
        <v>5.5900000000000004E-3</v>
      </c>
      <c r="AB73" s="135">
        <v>5.5649999999999996E-3</v>
      </c>
      <c r="AC73" s="135">
        <v>5.5380000000000004E-3</v>
      </c>
      <c r="AD73" s="135">
        <v>5.509E-3</v>
      </c>
      <c r="AE73" s="135">
        <v>5.4790000000000004E-3</v>
      </c>
      <c r="AF73" s="135">
        <v>5.4510000000000001E-3</v>
      </c>
      <c r="AG73" s="135">
        <v>5.4279999999999997E-3</v>
      </c>
      <c r="AH73" s="135">
        <v>5.4089999999999997E-3</v>
      </c>
      <c r="AI73" s="136">
        <v>2.4499999999999999E-4</v>
      </c>
      <c r="AJ73" s="85"/>
      <c r="AK73" s="59"/>
    </row>
    <row r="74" spans="1:37" ht="15" customHeight="1" x14ac:dyDescent="0.45">
      <c r="A74" s="130" t="s">
        <v>406</v>
      </c>
      <c r="B74" s="134" t="s">
        <v>407</v>
      </c>
      <c r="C74" s="135">
        <v>61.387568999999999</v>
      </c>
      <c r="D74" s="135">
        <v>61.672305999999999</v>
      </c>
      <c r="E74" s="135">
        <v>61.940013999999998</v>
      </c>
      <c r="F74" s="135">
        <v>62.190742</v>
      </c>
      <c r="G74" s="135">
        <v>62.422882000000001</v>
      </c>
      <c r="H74" s="135">
        <v>62.613075000000002</v>
      </c>
      <c r="I74" s="135">
        <v>62.726951999999997</v>
      </c>
      <c r="J74" s="135">
        <v>62.788494</v>
      </c>
      <c r="K74" s="135">
        <v>62.778396999999998</v>
      </c>
      <c r="L74" s="135">
        <v>62.665748999999998</v>
      </c>
      <c r="M74" s="135">
        <v>62.425159000000001</v>
      </c>
      <c r="N74" s="135">
        <v>61.967044999999999</v>
      </c>
      <c r="O74" s="135">
        <v>61.223305000000003</v>
      </c>
      <c r="P74" s="135">
        <v>60.000647999999998</v>
      </c>
      <c r="Q74" s="135">
        <v>57.800879999999999</v>
      </c>
      <c r="R74" s="135">
        <v>56.314605999999998</v>
      </c>
      <c r="S74" s="135">
        <v>56.458255999999999</v>
      </c>
      <c r="T74" s="135">
        <v>56.583621999999998</v>
      </c>
      <c r="U74" s="135">
        <v>56.687762999999997</v>
      </c>
      <c r="V74" s="135">
        <v>56.766556000000001</v>
      </c>
      <c r="W74" s="135">
        <v>56.813599000000004</v>
      </c>
      <c r="X74" s="135">
        <v>56.824466999999999</v>
      </c>
      <c r="Y74" s="135">
        <v>56.795867999999999</v>
      </c>
      <c r="Z74" s="135">
        <v>56.728363000000002</v>
      </c>
      <c r="AA74" s="135">
        <v>56.624397000000002</v>
      </c>
      <c r="AB74" s="135">
        <v>56.487816000000002</v>
      </c>
      <c r="AC74" s="135">
        <v>56.326393000000003</v>
      </c>
      <c r="AD74" s="135">
        <v>56.152312999999999</v>
      </c>
      <c r="AE74" s="135">
        <v>55.981907</v>
      </c>
      <c r="AF74" s="135">
        <v>55.832206999999997</v>
      </c>
      <c r="AG74" s="135">
        <v>55.722538</v>
      </c>
      <c r="AH74" s="135">
        <v>55.665112000000001</v>
      </c>
      <c r="AI74" s="136">
        <v>-3.1519999999999999E-3</v>
      </c>
      <c r="AJ74" s="85"/>
      <c r="AK74" s="59"/>
    </row>
    <row r="75" spans="1:37" ht="15" customHeight="1" x14ac:dyDescent="0.45">
      <c r="A75" s="130" t="s">
        <v>408</v>
      </c>
      <c r="B75" s="134" t="s">
        <v>409</v>
      </c>
      <c r="C75" s="135">
        <v>23.941085999999999</v>
      </c>
      <c r="D75" s="135">
        <v>24.109031999999999</v>
      </c>
      <c r="E75" s="135">
        <v>24.273154999999999</v>
      </c>
      <c r="F75" s="135">
        <v>24.435449999999999</v>
      </c>
      <c r="G75" s="135">
        <v>24.59779</v>
      </c>
      <c r="H75" s="135">
        <v>24.753858999999999</v>
      </c>
      <c r="I75" s="135">
        <v>24.893757000000001</v>
      </c>
      <c r="J75" s="135">
        <v>25.031842999999999</v>
      </c>
      <c r="K75" s="135">
        <v>25.167224999999998</v>
      </c>
      <c r="L75" s="135">
        <v>25.296696000000001</v>
      </c>
      <c r="M75" s="135">
        <v>25.424088999999999</v>
      </c>
      <c r="N75" s="135">
        <v>25.535022999999999</v>
      </c>
      <c r="O75" s="135">
        <v>25.640121000000001</v>
      </c>
      <c r="P75" s="135">
        <v>25.739073000000001</v>
      </c>
      <c r="Q75" s="135">
        <v>25.837574</v>
      </c>
      <c r="R75" s="135">
        <v>25.929252999999999</v>
      </c>
      <c r="S75" s="135">
        <v>26.012737000000001</v>
      </c>
      <c r="T75" s="135">
        <v>26.086863000000001</v>
      </c>
      <c r="U75" s="135">
        <v>26.150879</v>
      </c>
      <c r="V75" s="135">
        <v>26.202864000000002</v>
      </c>
      <c r="W75" s="135">
        <v>26.239929</v>
      </c>
      <c r="X75" s="135">
        <v>26.260214000000001</v>
      </c>
      <c r="Y75" s="135">
        <v>26.262067999999999</v>
      </c>
      <c r="Z75" s="135">
        <v>26.245640000000002</v>
      </c>
      <c r="AA75" s="135">
        <v>26.211940999999999</v>
      </c>
      <c r="AB75" s="135">
        <v>26.162651</v>
      </c>
      <c r="AC75" s="135">
        <v>26.101151000000002</v>
      </c>
      <c r="AD75" s="135">
        <v>26.032532</v>
      </c>
      <c r="AE75" s="135">
        <v>25.963131000000001</v>
      </c>
      <c r="AF75" s="135">
        <v>25.900223</v>
      </c>
      <c r="AG75" s="135">
        <v>25.853760000000001</v>
      </c>
      <c r="AH75" s="135">
        <v>25.830905999999999</v>
      </c>
      <c r="AI75" s="136">
        <v>2.454E-3</v>
      </c>
      <c r="AJ75" s="85"/>
      <c r="AK75" s="59"/>
    </row>
    <row r="76" spans="1:37" ht="15" customHeight="1" x14ac:dyDescent="0.45">
      <c r="A76" s="130" t="s">
        <v>410</v>
      </c>
      <c r="B76" s="134" t="s">
        <v>82</v>
      </c>
      <c r="C76" s="135">
        <v>1.644644</v>
      </c>
      <c r="D76" s="135">
        <v>1.6600680000000001</v>
      </c>
      <c r="E76" s="135">
        <v>1.675303</v>
      </c>
      <c r="F76" s="135">
        <v>1.690491</v>
      </c>
      <c r="G76" s="135">
        <v>1.7057519999999999</v>
      </c>
      <c r="H76" s="135">
        <v>1.7206360000000001</v>
      </c>
      <c r="I76" s="135">
        <v>1.7344470000000001</v>
      </c>
      <c r="J76" s="135">
        <v>1.7481770000000001</v>
      </c>
      <c r="K76" s="135">
        <v>1.761757</v>
      </c>
      <c r="L76" s="135">
        <v>1.774958</v>
      </c>
      <c r="M76" s="135">
        <v>1.788041</v>
      </c>
      <c r="N76" s="135">
        <v>1.799992</v>
      </c>
      <c r="O76" s="135">
        <v>1.8115570000000001</v>
      </c>
      <c r="P76" s="135">
        <v>1.8227100000000001</v>
      </c>
      <c r="Q76" s="135">
        <v>1.8338490000000001</v>
      </c>
      <c r="R76" s="135">
        <v>1.844522</v>
      </c>
      <c r="S76" s="135">
        <v>1.854625</v>
      </c>
      <c r="T76" s="135">
        <v>1.8640699999999999</v>
      </c>
      <c r="U76" s="135">
        <v>1.872806</v>
      </c>
      <c r="V76" s="135">
        <v>1.88069</v>
      </c>
      <c r="W76" s="135">
        <v>1.8875090000000001</v>
      </c>
      <c r="X76" s="135">
        <v>1.893122</v>
      </c>
      <c r="Y76" s="135">
        <v>1.8974</v>
      </c>
      <c r="Z76" s="135">
        <v>1.900345</v>
      </c>
      <c r="AA76" s="135">
        <v>1.9020189999999999</v>
      </c>
      <c r="AB76" s="135">
        <v>1.902533</v>
      </c>
      <c r="AC76" s="135">
        <v>1.902128</v>
      </c>
      <c r="AD76" s="135">
        <v>1.901114</v>
      </c>
      <c r="AE76" s="135">
        <v>1.899853</v>
      </c>
      <c r="AF76" s="135">
        <v>1.8989389999999999</v>
      </c>
      <c r="AG76" s="135">
        <v>1.899219</v>
      </c>
      <c r="AH76" s="135">
        <v>1.9012579999999999</v>
      </c>
      <c r="AI76" s="136">
        <v>4.6880000000000003E-3</v>
      </c>
      <c r="AJ76" s="85"/>
      <c r="AK76" s="59"/>
    </row>
    <row r="77" spans="1:37" ht="15" customHeight="1" x14ac:dyDescent="0.45">
      <c r="A77" s="130" t="s">
        <v>411</v>
      </c>
      <c r="B77" s="134" t="s">
        <v>412</v>
      </c>
      <c r="C77" s="135">
        <v>0.57674400000000003</v>
      </c>
      <c r="D77" s="135">
        <v>0.65172399999999997</v>
      </c>
      <c r="E77" s="135">
        <v>0.74293299999999995</v>
      </c>
      <c r="F77" s="135">
        <v>0.85435799999999995</v>
      </c>
      <c r="G77" s="135">
        <v>0.99112900000000004</v>
      </c>
      <c r="H77" s="135">
        <v>1.1595500000000001</v>
      </c>
      <c r="I77" s="135">
        <v>1.3676349999999999</v>
      </c>
      <c r="J77" s="135">
        <v>1.6275250000000001</v>
      </c>
      <c r="K77" s="135">
        <v>1.955131</v>
      </c>
      <c r="L77" s="135">
        <v>2.3729529999999999</v>
      </c>
      <c r="M77" s="135">
        <v>2.9154049999999998</v>
      </c>
      <c r="N77" s="135">
        <v>3.6349689999999999</v>
      </c>
      <c r="O77" s="135">
        <v>4.6275139999999997</v>
      </c>
      <c r="P77" s="135">
        <v>6.0858489999999996</v>
      </c>
      <c r="Q77" s="135">
        <v>8.5233399999999993</v>
      </c>
      <c r="R77" s="135">
        <v>10.233112999999999</v>
      </c>
      <c r="S77" s="135">
        <v>10.294755</v>
      </c>
      <c r="T77" s="135">
        <v>10.352558999999999</v>
      </c>
      <c r="U77" s="135">
        <v>10.406371999999999</v>
      </c>
      <c r="V77" s="135">
        <v>10.455405000000001</v>
      </c>
      <c r="W77" s="135">
        <v>10.498481</v>
      </c>
      <c r="X77" s="135">
        <v>10.534848999999999</v>
      </c>
      <c r="Y77" s="135">
        <v>10.563775</v>
      </c>
      <c r="Z77" s="135">
        <v>10.585238</v>
      </c>
      <c r="AA77" s="135">
        <v>10.599553999999999</v>
      </c>
      <c r="AB77" s="135">
        <v>10.607335000000001</v>
      </c>
      <c r="AC77" s="135">
        <v>10.609873</v>
      </c>
      <c r="AD77" s="135">
        <v>10.608806</v>
      </c>
      <c r="AE77" s="135">
        <v>10.606369000000001</v>
      </c>
      <c r="AF77" s="135">
        <v>10.605752000000001</v>
      </c>
      <c r="AG77" s="135">
        <v>10.61171</v>
      </c>
      <c r="AH77" s="135">
        <v>10.627556999999999</v>
      </c>
      <c r="AI77" s="136">
        <v>9.8553000000000002E-2</v>
      </c>
      <c r="AJ77" s="85"/>
      <c r="AK77" s="59"/>
    </row>
    <row r="78" spans="1:37" ht="15" customHeight="1" x14ac:dyDescent="0.45">
      <c r="A78" s="130" t="s">
        <v>413</v>
      </c>
      <c r="B78" s="134" t="s">
        <v>414</v>
      </c>
      <c r="C78" s="135">
        <v>3.0293E-2</v>
      </c>
      <c r="D78" s="135">
        <v>3.0488000000000001E-2</v>
      </c>
      <c r="E78" s="135">
        <v>3.0679999999999999E-2</v>
      </c>
      <c r="F78" s="135">
        <v>3.0872E-2</v>
      </c>
      <c r="G78" s="135">
        <v>3.1064000000000001E-2</v>
      </c>
      <c r="H78" s="135">
        <v>3.1248000000000001E-2</v>
      </c>
      <c r="I78" s="135">
        <v>3.1411000000000001E-2</v>
      </c>
      <c r="J78" s="135">
        <v>3.1571000000000002E-2</v>
      </c>
      <c r="K78" s="135">
        <v>3.1726999999999998E-2</v>
      </c>
      <c r="L78" s="135">
        <v>3.1874E-2</v>
      </c>
      <c r="M78" s="135">
        <v>3.2016999999999997E-2</v>
      </c>
      <c r="N78" s="135">
        <v>3.2138E-2</v>
      </c>
      <c r="O78" s="135">
        <v>3.2249E-2</v>
      </c>
      <c r="P78" s="135">
        <v>3.2350999999999998E-2</v>
      </c>
      <c r="Q78" s="135">
        <v>3.2451000000000001E-2</v>
      </c>
      <c r="R78" s="135">
        <v>3.2539999999999999E-2</v>
      </c>
      <c r="S78" s="135">
        <v>3.2617E-2</v>
      </c>
      <c r="T78" s="135">
        <v>3.2680000000000001E-2</v>
      </c>
      <c r="U78" s="135">
        <v>3.2728E-2</v>
      </c>
      <c r="V78" s="135">
        <v>3.2759999999999997E-2</v>
      </c>
      <c r="W78" s="135">
        <v>3.2771000000000002E-2</v>
      </c>
      <c r="X78" s="135">
        <v>3.2759999999999997E-2</v>
      </c>
      <c r="Y78" s="135">
        <v>3.2724000000000003E-2</v>
      </c>
      <c r="Z78" s="135">
        <v>3.2662999999999998E-2</v>
      </c>
      <c r="AA78" s="135">
        <v>3.2579999999999998E-2</v>
      </c>
      <c r="AB78" s="135">
        <v>3.2474999999999997E-2</v>
      </c>
      <c r="AC78" s="135">
        <v>3.2354000000000001E-2</v>
      </c>
      <c r="AD78" s="135">
        <v>3.2222000000000001E-2</v>
      </c>
      <c r="AE78" s="135">
        <v>3.2086000000000003E-2</v>
      </c>
      <c r="AF78" s="135">
        <v>3.1955999999999998E-2</v>
      </c>
      <c r="AG78" s="135">
        <v>3.1847E-2</v>
      </c>
      <c r="AH78" s="135">
        <v>3.177E-2</v>
      </c>
      <c r="AI78" s="136">
        <v>1.537E-3</v>
      </c>
      <c r="AJ78" s="85"/>
      <c r="AK78" s="59"/>
    </row>
    <row r="79" spans="1:37" ht="15" customHeight="1" x14ac:dyDescent="0.45">
      <c r="A79" s="130" t="s">
        <v>415</v>
      </c>
      <c r="B79" s="134" t="s">
        <v>416</v>
      </c>
      <c r="C79" s="135">
        <v>34.017524999999999</v>
      </c>
      <c r="D79" s="135">
        <v>34.295715000000001</v>
      </c>
      <c r="E79" s="135">
        <v>34.571033</v>
      </c>
      <c r="F79" s="135">
        <v>34.845947000000002</v>
      </c>
      <c r="G79" s="135">
        <v>35.122425</v>
      </c>
      <c r="H79" s="135">
        <v>35.390960999999997</v>
      </c>
      <c r="I79" s="135">
        <v>35.642730999999998</v>
      </c>
      <c r="J79" s="135">
        <v>35.891883999999997</v>
      </c>
      <c r="K79" s="135">
        <v>36.136687999999999</v>
      </c>
      <c r="L79" s="135">
        <v>36.372596999999999</v>
      </c>
      <c r="M79" s="135">
        <v>36.604843000000002</v>
      </c>
      <c r="N79" s="135">
        <v>36.834063999999998</v>
      </c>
      <c r="O79" s="135">
        <v>37.057113999999999</v>
      </c>
      <c r="P79" s="135">
        <v>37.274577999999998</v>
      </c>
      <c r="Q79" s="135">
        <v>37.495804</v>
      </c>
      <c r="R79" s="135">
        <v>37.713417</v>
      </c>
      <c r="S79" s="135">
        <v>37.927135</v>
      </c>
      <c r="T79" s="135">
        <v>38.136676999999999</v>
      </c>
      <c r="U79" s="135">
        <v>38.341735999999997</v>
      </c>
      <c r="V79" s="135">
        <v>38.542121999999999</v>
      </c>
      <c r="W79" s="135">
        <v>38.737698000000002</v>
      </c>
      <c r="X79" s="135">
        <v>38.928463000000001</v>
      </c>
      <c r="Y79" s="135">
        <v>39.114555000000003</v>
      </c>
      <c r="Z79" s="135">
        <v>39.296168999999999</v>
      </c>
      <c r="AA79" s="135">
        <v>39.473579000000001</v>
      </c>
      <c r="AB79" s="135">
        <v>39.647072000000001</v>
      </c>
      <c r="AC79" s="135">
        <v>39.817013000000003</v>
      </c>
      <c r="AD79" s="135">
        <v>39.983806999999999</v>
      </c>
      <c r="AE79" s="135">
        <v>40.147793</v>
      </c>
      <c r="AF79" s="135">
        <v>40.309471000000002</v>
      </c>
      <c r="AG79" s="135">
        <v>40.469448</v>
      </c>
      <c r="AH79" s="135">
        <v>40.627487000000002</v>
      </c>
      <c r="AI79" s="136">
        <v>5.744E-3</v>
      </c>
      <c r="AJ79" s="85"/>
      <c r="AK79" s="59"/>
    </row>
    <row r="80" spans="1:37" ht="15" customHeight="1" x14ac:dyDescent="0.45">
      <c r="A80" s="130" t="s">
        <v>417</v>
      </c>
      <c r="B80" s="134" t="s">
        <v>403</v>
      </c>
      <c r="C80" s="135">
        <v>0</v>
      </c>
      <c r="D80" s="135">
        <v>0</v>
      </c>
      <c r="E80" s="135">
        <v>0</v>
      </c>
      <c r="F80" s="135">
        <v>0</v>
      </c>
      <c r="G80" s="135">
        <v>0</v>
      </c>
      <c r="H80" s="135">
        <v>0</v>
      </c>
      <c r="I80" s="135">
        <v>0</v>
      </c>
      <c r="J80" s="135">
        <v>0</v>
      </c>
      <c r="K80" s="135">
        <v>0</v>
      </c>
      <c r="L80" s="135">
        <v>0</v>
      </c>
      <c r="M80" s="135">
        <v>0</v>
      </c>
      <c r="N80" s="135">
        <v>0</v>
      </c>
      <c r="O80" s="135">
        <v>0</v>
      </c>
      <c r="P80" s="135">
        <v>0</v>
      </c>
      <c r="Q80" s="135">
        <v>0</v>
      </c>
      <c r="R80" s="135">
        <v>0</v>
      </c>
      <c r="S80" s="135">
        <v>0</v>
      </c>
      <c r="T80" s="135">
        <v>0</v>
      </c>
      <c r="U80" s="135">
        <v>0</v>
      </c>
      <c r="V80" s="135">
        <v>0</v>
      </c>
      <c r="W80" s="135">
        <v>0</v>
      </c>
      <c r="X80" s="135">
        <v>0</v>
      </c>
      <c r="Y80" s="135">
        <v>0</v>
      </c>
      <c r="Z80" s="135">
        <v>0</v>
      </c>
      <c r="AA80" s="135">
        <v>0</v>
      </c>
      <c r="AB80" s="135">
        <v>0</v>
      </c>
      <c r="AC80" s="135">
        <v>0</v>
      </c>
      <c r="AD80" s="135">
        <v>0</v>
      </c>
      <c r="AE80" s="135">
        <v>0</v>
      </c>
      <c r="AF80" s="135">
        <v>0</v>
      </c>
      <c r="AG80" s="135">
        <v>0</v>
      </c>
      <c r="AH80" s="135">
        <v>0</v>
      </c>
      <c r="AI80" s="136" t="s">
        <v>156</v>
      </c>
      <c r="AJ80" s="85"/>
      <c r="AK80" s="59"/>
    </row>
    <row r="81" spans="1:37" ht="15" customHeight="1" x14ac:dyDescent="0.45">
      <c r="A81" s="130" t="s">
        <v>418</v>
      </c>
      <c r="B81" s="134" t="s">
        <v>405</v>
      </c>
      <c r="C81" s="135">
        <v>0</v>
      </c>
      <c r="D81" s="135">
        <v>0</v>
      </c>
      <c r="E81" s="135">
        <v>0</v>
      </c>
      <c r="F81" s="135">
        <v>0</v>
      </c>
      <c r="G81" s="135">
        <v>0</v>
      </c>
      <c r="H81" s="135">
        <v>0</v>
      </c>
      <c r="I81" s="135">
        <v>0</v>
      </c>
      <c r="J81" s="135">
        <v>0</v>
      </c>
      <c r="K81" s="135">
        <v>0</v>
      </c>
      <c r="L81" s="135">
        <v>0</v>
      </c>
      <c r="M81" s="135">
        <v>0</v>
      </c>
      <c r="N81" s="135">
        <v>0</v>
      </c>
      <c r="O81" s="135">
        <v>0</v>
      </c>
      <c r="P81" s="135">
        <v>0</v>
      </c>
      <c r="Q81" s="135">
        <v>0</v>
      </c>
      <c r="R81" s="135">
        <v>0</v>
      </c>
      <c r="S81" s="135">
        <v>0</v>
      </c>
      <c r="T81" s="135">
        <v>0</v>
      </c>
      <c r="U81" s="135">
        <v>0</v>
      </c>
      <c r="V81" s="135">
        <v>0</v>
      </c>
      <c r="W81" s="135">
        <v>0</v>
      </c>
      <c r="X81" s="135">
        <v>0</v>
      </c>
      <c r="Y81" s="135">
        <v>0</v>
      </c>
      <c r="Z81" s="135">
        <v>0</v>
      </c>
      <c r="AA81" s="135">
        <v>0</v>
      </c>
      <c r="AB81" s="135">
        <v>0</v>
      </c>
      <c r="AC81" s="135">
        <v>0</v>
      </c>
      <c r="AD81" s="135">
        <v>0</v>
      </c>
      <c r="AE81" s="135">
        <v>0</v>
      </c>
      <c r="AF81" s="135">
        <v>0</v>
      </c>
      <c r="AG81" s="135">
        <v>0</v>
      </c>
      <c r="AH81" s="135">
        <v>0</v>
      </c>
      <c r="AI81" s="136" t="s">
        <v>156</v>
      </c>
      <c r="AJ81" s="85"/>
      <c r="AK81" s="59"/>
    </row>
    <row r="82" spans="1:37" ht="15" customHeight="1" x14ac:dyDescent="0.45">
      <c r="A82" s="130" t="s">
        <v>419</v>
      </c>
      <c r="B82" s="134" t="s">
        <v>407</v>
      </c>
      <c r="C82" s="135">
        <v>34.017524999999999</v>
      </c>
      <c r="D82" s="135">
        <v>34.295715000000001</v>
      </c>
      <c r="E82" s="135">
        <v>34.571033</v>
      </c>
      <c r="F82" s="135">
        <v>34.845947000000002</v>
      </c>
      <c r="G82" s="135">
        <v>35.122425</v>
      </c>
      <c r="H82" s="135">
        <v>35.390960999999997</v>
      </c>
      <c r="I82" s="135">
        <v>35.642730999999998</v>
      </c>
      <c r="J82" s="135">
        <v>35.891883999999997</v>
      </c>
      <c r="K82" s="135">
        <v>36.136687999999999</v>
      </c>
      <c r="L82" s="135">
        <v>36.372596999999999</v>
      </c>
      <c r="M82" s="135">
        <v>36.604843000000002</v>
      </c>
      <c r="N82" s="135">
        <v>36.834063999999998</v>
      </c>
      <c r="O82" s="135">
        <v>37.057113999999999</v>
      </c>
      <c r="P82" s="135">
        <v>37.274577999999998</v>
      </c>
      <c r="Q82" s="135">
        <v>37.495804</v>
      </c>
      <c r="R82" s="135">
        <v>37.713417</v>
      </c>
      <c r="S82" s="135">
        <v>37.927135</v>
      </c>
      <c r="T82" s="135">
        <v>38.136676999999999</v>
      </c>
      <c r="U82" s="135">
        <v>38.341735999999997</v>
      </c>
      <c r="V82" s="135">
        <v>38.542121999999999</v>
      </c>
      <c r="W82" s="135">
        <v>38.737698000000002</v>
      </c>
      <c r="X82" s="135">
        <v>38.928463000000001</v>
      </c>
      <c r="Y82" s="135">
        <v>39.114555000000003</v>
      </c>
      <c r="Z82" s="135">
        <v>39.296168999999999</v>
      </c>
      <c r="AA82" s="135">
        <v>39.473579000000001</v>
      </c>
      <c r="AB82" s="135">
        <v>39.647072000000001</v>
      </c>
      <c r="AC82" s="135">
        <v>39.817013000000003</v>
      </c>
      <c r="AD82" s="135">
        <v>39.983806999999999</v>
      </c>
      <c r="AE82" s="135">
        <v>40.147793</v>
      </c>
      <c r="AF82" s="135">
        <v>40.309471000000002</v>
      </c>
      <c r="AG82" s="135">
        <v>40.469448</v>
      </c>
      <c r="AH82" s="135">
        <v>40.627487000000002</v>
      </c>
      <c r="AI82" s="136">
        <v>5.744E-3</v>
      </c>
      <c r="AJ82" s="85"/>
      <c r="AK82" s="59"/>
    </row>
    <row r="83" spans="1:37" ht="15" customHeight="1" x14ac:dyDescent="0.45">
      <c r="A83" s="130" t="s">
        <v>420</v>
      </c>
      <c r="B83" s="134" t="s">
        <v>409</v>
      </c>
      <c r="C83" s="135">
        <v>0</v>
      </c>
      <c r="D83" s="135">
        <v>0</v>
      </c>
      <c r="E83" s="135">
        <v>0</v>
      </c>
      <c r="F83" s="135">
        <v>0</v>
      </c>
      <c r="G83" s="135">
        <v>0</v>
      </c>
      <c r="H83" s="135">
        <v>0</v>
      </c>
      <c r="I83" s="135">
        <v>0</v>
      </c>
      <c r="J83" s="135">
        <v>0</v>
      </c>
      <c r="K83" s="135">
        <v>0</v>
      </c>
      <c r="L83" s="135">
        <v>0</v>
      </c>
      <c r="M83" s="135">
        <v>0</v>
      </c>
      <c r="N83" s="135">
        <v>0</v>
      </c>
      <c r="O83" s="135">
        <v>0</v>
      </c>
      <c r="P83" s="135">
        <v>0</v>
      </c>
      <c r="Q83" s="135">
        <v>0</v>
      </c>
      <c r="R83" s="135">
        <v>0</v>
      </c>
      <c r="S83" s="135">
        <v>0</v>
      </c>
      <c r="T83" s="135">
        <v>0</v>
      </c>
      <c r="U83" s="135">
        <v>0</v>
      </c>
      <c r="V83" s="135">
        <v>0</v>
      </c>
      <c r="W83" s="135">
        <v>0</v>
      </c>
      <c r="X83" s="135">
        <v>0</v>
      </c>
      <c r="Y83" s="135">
        <v>0</v>
      </c>
      <c r="Z83" s="135">
        <v>0</v>
      </c>
      <c r="AA83" s="135">
        <v>0</v>
      </c>
      <c r="AB83" s="135">
        <v>0</v>
      </c>
      <c r="AC83" s="135">
        <v>0</v>
      </c>
      <c r="AD83" s="135">
        <v>0</v>
      </c>
      <c r="AE83" s="135">
        <v>0</v>
      </c>
      <c r="AF83" s="135">
        <v>0</v>
      </c>
      <c r="AG83" s="135">
        <v>0</v>
      </c>
      <c r="AH83" s="135">
        <v>0</v>
      </c>
      <c r="AI83" s="136" t="s">
        <v>156</v>
      </c>
      <c r="AJ83" s="85"/>
      <c r="AK83" s="59"/>
    </row>
    <row r="84" spans="1:37" ht="15" customHeight="1" x14ac:dyDescent="0.45">
      <c r="A84" s="130" t="s">
        <v>421</v>
      </c>
      <c r="B84" s="134" t="s">
        <v>82</v>
      </c>
      <c r="C84" s="135">
        <v>0</v>
      </c>
      <c r="D84" s="135">
        <v>0</v>
      </c>
      <c r="E84" s="135">
        <v>0</v>
      </c>
      <c r="F84" s="135">
        <v>0</v>
      </c>
      <c r="G84" s="135">
        <v>0</v>
      </c>
      <c r="H84" s="135">
        <v>0</v>
      </c>
      <c r="I84" s="135">
        <v>0</v>
      </c>
      <c r="J84" s="135">
        <v>0</v>
      </c>
      <c r="K84" s="135">
        <v>0</v>
      </c>
      <c r="L84" s="135">
        <v>0</v>
      </c>
      <c r="M84" s="135">
        <v>0</v>
      </c>
      <c r="N84" s="135">
        <v>0</v>
      </c>
      <c r="O84" s="135">
        <v>0</v>
      </c>
      <c r="P84" s="135">
        <v>0</v>
      </c>
      <c r="Q84" s="135">
        <v>0</v>
      </c>
      <c r="R84" s="135">
        <v>0</v>
      </c>
      <c r="S84" s="135">
        <v>0</v>
      </c>
      <c r="T84" s="135">
        <v>0</v>
      </c>
      <c r="U84" s="135">
        <v>0</v>
      </c>
      <c r="V84" s="135">
        <v>0</v>
      </c>
      <c r="W84" s="135">
        <v>0</v>
      </c>
      <c r="X84" s="135">
        <v>0</v>
      </c>
      <c r="Y84" s="135">
        <v>0</v>
      </c>
      <c r="Z84" s="135">
        <v>0</v>
      </c>
      <c r="AA84" s="135">
        <v>0</v>
      </c>
      <c r="AB84" s="135">
        <v>0</v>
      </c>
      <c r="AC84" s="135">
        <v>0</v>
      </c>
      <c r="AD84" s="135">
        <v>0</v>
      </c>
      <c r="AE84" s="135">
        <v>0</v>
      </c>
      <c r="AF84" s="135">
        <v>0</v>
      </c>
      <c r="AG84" s="135">
        <v>0</v>
      </c>
      <c r="AH84" s="135">
        <v>0</v>
      </c>
      <c r="AI84" s="136" t="s">
        <v>156</v>
      </c>
      <c r="AJ84" s="85"/>
      <c r="AK84" s="59"/>
    </row>
    <row r="85" spans="1:37" ht="15" customHeight="1" x14ac:dyDescent="0.45">
      <c r="A85" s="130" t="s">
        <v>422</v>
      </c>
      <c r="B85" s="134" t="s">
        <v>412</v>
      </c>
      <c r="C85" s="135">
        <v>0</v>
      </c>
      <c r="D85" s="135">
        <v>0</v>
      </c>
      <c r="E85" s="135">
        <v>0</v>
      </c>
      <c r="F85" s="135">
        <v>0</v>
      </c>
      <c r="G85" s="135">
        <v>0</v>
      </c>
      <c r="H85" s="135">
        <v>0</v>
      </c>
      <c r="I85" s="135">
        <v>0</v>
      </c>
      <c r="J85" s="135">
        <v>0</v>
      </c>
      <c r="K85" s="135">
        <v>0</v>
      </c>
      <c r="L85" s="135">
        <v>0</v>
      </c>
      <c r="M85" s="135">
        <v>0</v>
      </c>
      <c r="N85" s="135">
        <v>0</v>
      </c>
      <c r="O85" s="135">
        <v>0</v>
      </c>
      <c r="P85" s="135">
        <v>0</v>
      </c>
      <c r="Q85" s="135">
        <v>0</v>
      </c>
      <c r="R85" s="135">
        <v>0</v>
      </c>
      <c r="S85" s="135">
        <v>0</v>
      </c>
      <c r="T85" s="135">
        <v>0</v>
      </c>
      <c r="U85" s="135">
        <v>0</v>
      </c>
      <c r="V85" s="135">
        <v>0</v>
      </c>
      <c r="W85" s="135">
        <v>0</v>
      </c>
      <c r="X85" s="135">
        <v>0</v>
      </c>
      <c r="Y85" s="135">
        <v>0</v>
      </c>
      <c r="Z85" s="135">
        <v>0</v>
      </c>
      <c r="AA85" s="135">
        <v>0</v>
      </c>
      <c r="AB85" s="135">
        <v>0</v>
      </c>
      <c r="AC85" s="135">
        <v>0</v>
      </c>
      <c r="AD85" s="135">
        <v>0</v>
      </c>
      <c r="AE85" s="135">
        <v>0</v>
      </c>
      <c r="AF85" s="135">
        <v>0</v>
      </c>
      <c r="AG85" s="135">
        <v>0</v>
      </c>
      <c r="AH85" s="135">
        <v>0</v>
      </c>
      <c r="AI85" s="136" t="s">
        <v>156</v>
      </c>
      <c r="AJ85" s="85"/>
      <c r="AK85" s="59"/>
    </row>
    <row r="86" spans="1:37" ht="15" customHeight="1" x14ac:dyDescent="0.45">
      <c r="A86" s="130" t="s">
        <v>423</v>
      </c>
      <c r="B86" s="134" t="s">
        <v>414</v>
      </c>
      <c r="C86" s="135">
        <v>0</v>
      </c>
      <c r="D86" s="135">
        <v>0</v>
      </c>
      <c r="E86" s="135">
        <v>0</v>
      </c>
      <c r="F86" s="135">
        <v>0</v>
      </c>
      <c r="G86" s="135">
        <v>0</v>
      </c>
      <c r="H86" s="135">
        <v>0</v>
      </c>
      <c r="I86" s="135">
        <v>0</v>
      </c>
      <c r="J86" s="135">
        <v>0</v>
      </c>
      <c r="K86" s="135">
        <v>0</v>
      </c>
      <c r="L86" s="135">
        <v>0</v>
      </c>
      <c r="M86" s="135">
        <v>0</v>
      </c>
      <c r="N86" s="135">
        <v>0</v>
      </c>
      <c r="O86" s="135">
        <v>0</v>
      </c>
      <c r="P86" s="135">
        <v>0</v>
      </c>
      <c r="Q86" s="135">
        <v>0</v>
      </c>
      <c r="R86" s="135">
        <v>0</v>
      </c>
      <c r="S86" s="135">
        <v>0</v>
      </c>
      <c r="T86" s="135">
        <v>0</v>
      </c>
      <c r="U86" s="135">
        <v>0</v>
      </c>
      <c r="V86" s="135">
        <v>0</v>
      </c>
      <c r="W86" s="135">
        <v>0</v>
      </c>
      <c r="X86" s="135">
        <v>0</v>
      </c>
      <c r="Y86" s="135">
        <v>0</v>
      </c>
      <c r="Z86" s="135">
        <v>0</v>
      </c>
      <c r="AA86" s="135">
        <v>0</v>
      </c>
      <c r="AB86" s="135">
        <v>0</v>
      </c>
      <c r="AC86" s="135">
        <v>0</v>
      </c>
      <c r="AD86" s="135">
        <v>0</v>
      </c>
      <c r="AE86" s="135">
        <v>0</v>
      </c>
      <c r="AF86" s="135">
        <v>0</v>
      </c>
      <c r="AG86" s="135">
        <v>0</v>
      </c>
      <c r="AH86" s="135">
        <v>0</v>
      </c>
      <c r="AI86" s="136" t="s">
        <v>156</v>
      </c>
      <c r="AJ86" s="85"/>
      <c r="AK86" s="59"/>
    </row>
    <row r="87" spans="1:37" ht="15" customHeight="1" x14ac:dyDescent="0.45">
      <c r="A87" s="130" t="s">
        <v>424</v>
      </c>
      <c r="B87" s="134" t="s">
        <v>425</v>
      </c>
      <c r="C87" s="135">
        <v>105.198898</v>
      </c>
      <c r="D87" s="135">
        <v>105.649338</v>
      </c>
      <c r="E87" s="135">
        <v>106.117592</v>
      </c>
      <c r="F87" s="135">
        <v>106.566132</v>
      </c>
      <c r="G87" s="135">
        <v>106.95961</v>
      </c>
      <c r="H87" s="135">
        <v>107.413704</v>
      </c>
      <c r="I87" s="135">
        <v>108.039162</v>
      </c>
      <c r="J87" s="135">
        <v>108.65776099999999</v>
      </c>
      <c r="K87" s="135">
        <v>109.279602</v>
      </c>
      <c r="L87" s="135">
        <v>109.956558</v>
      </c>
      <c r="M87" s="135">
        <v>110.635811</v>
      </c>
      <c r="N87" s="135">
        <v>111.28761299999999</v>
      </c>
      <c r="O87" s="135">
        <v>111.92440000000001</v>
      </c>
      <c r="P87" s="135">
        <v>112.55605300000001</v>
      </c>
      <c r="Q87" s="135">
        <v>113.059555</v>
      </c>
      <c r="R87" s="135">
        <v>113.532448</v>
      </c>
      <c r="S87" s="135">
        <v>113.979935</v>
      </c>
      <c r="T87" s="135">
        <v>114.408669</v>
      </c>
      <c r="U87" s="135">
        <v>114.825699</v>
      </c>
      <c r="V87" s="135">
        <v>115.23722100000001</v>
      </c>
      <c r="W87" s="135">
        <v>115.649086</v>
      </c>
      <c r="X87" s="135">
        <v>116.065941</v>
      </c>
      <c r="Y87" s="135">
        <v>116.491501</v>
      </c>
      <c r="Z87" s="135">
        <v>116.928665</v>
      </c>
      <c r="AA87" s="135">
        <v>117.380775</v>
      </c>
      <c r="AB87" s="135">
        <v>117.851662</v>
      </c>
      <c r="AC87" s="135">
        <v>118.344872</v>
      </c>
      <c r="AD87" s="135">
        <v>118.862083</v>
      </c>
      <c r="AE87" s="135">
        <v>119.40465500000001</v>
      </c>
      <c r="AF87" s="135">
        <v>119.973122</v>
      </c>
      <c r="AG87" s="135">
        <v>120.56603200000001</v>
      </c>
      <c r="AH87" s="135">
        <v>121.170959</v>
      </c>
      <c r="AI87" s="136">
        <v>4.5700000000000003E-3</v>
      </c>
      <c r="AJ87" s="85"/>
      <c r="AK87" s="59"/>
    </row>
    <row r="88" spans="1:37" ht="15" customHeight="1" x14ac:dyDescent="0.45">
      <c r="A88" s="130" t="s">
        <v>426</v>
      </c>
      <c r="B88" s="134" t="s">
        <v>403</v>
      </c>
      <c r="C88" s="135">
        <v>11.675825</v>
      </c>
      <c r="D88" s="135">
        <v>11.725820000000001</v>
      </c>
      <c r="E88" s="135">
        <v>11.777789</v>
      </c>
      <c r="F88" s="135">
        <v>11.827572</v>
      </c>
      <c r="G88" s="135">
        <v>11.871243</v>
      </c>
      <c r="H88" s="135">
        <v>11.921640999999999</v>
      </c>
      <c r="I88" s="135">
        <v>11.991059</v>
      </c>
      <c r="J88" s="135">
        <v>12.059716</v>
      </c>
      <c r="K88" s="135">
        <v>12.128733</v>
      </c>
      <c r="L88" s="135">
        <v>12.203867000000001</v>
      </c>
      <c r="M88" s="135">
        <v>12.279256999999999</v>
      </c>
      <c r="N88" s="135">
        <v>12.351601</v>
      </c>
      <c r="O88" s="135">
        <v>12.422275000000001</v>
      </c>
      <c r="P88" s="135">
        <v>12.492381</v>
      </c>
      <c r="Q88" s="135">
        <v>12.548264</v>
      </c>
      <c r="R88" s="135">
        <v>12.600747999999999</v>
      </c>
      <c r="S88" s="135">
        <v>12.650414</v>
      </c>
      <c r="T88" s="135">
        <v>12.697997000000001</v>
      </c>
      <c r="U88" s="135">
        <v>12.744285</v>
      </c>
      <c r="V88" s="135">
        <v>12.789959</v>
      </c>
      <c r="W88" s="135">
        <v>12.835672000000001</v>
      </c>
      <c r="X88" s="135">
        <v>12.881935</v>
      </c>
      <c r="Y88" s="135">
        <v>12.929169</v>
      </c>
      <c r="Z88" s="135">
        <v>12.977690000000001</v>
      </c>
      <c r="AA88" s="135">
        <v>13.027866</v>
      </c>
      <c r="AB88" s="135">
        <v>13.080132000000001</v>
      </c>
      <c r="AC88" s="135">
        <v>13.134871</v>
      </c>
      <c r="AD88" s="135">
        <v>13.192273999999999</v>
      </c>
      <c r="AE88" s="135">
        <v>13.252495</v>
      </c>
      <c r="AF88" s="135">
        <v>13.315588</v>
      </c>
      <c r="AG88" s="135">
        <v>13.381392999999999</v>
      </c>
      <c r="AH88" s="135">
        <v>13.448532999999999</v>
      </c>
      <c r="AI88" s="136">
        <v>4.5700000000000003E-3</v>
      </c>
      <c r="AJ88" s="85"/>
      <c r="AK88" s="59"/>
    </row>
    <row r="89" spans="1:37" ht="15" customHeight="1" x14ac:dyDescent="0.45">
      <c r="A89" s="130" t="s">
        <v>427</v>
      </c>
      <c r="B89" s="134" t="s">
        <v>405</v>
      </c>
      <c r="C89" s="135">
        <v>0</v>
      </c>
      <c r="D89" s="135">
        <v>0</v>
      </c>
      <c r="E89" s="135">
        <v>0</v>
      </c>
      <c r="F89" s="135">
        <v>0</v>
      </c>
      <c r="G89" s="135">
        <v>0</v>
      </c>
      <c r="H89" s="135">
        <v>0</v>
      </c>
      <c r="I89" s="135">
        <v>0</v>
      </c>
      <c r="J89" s="135">
        <v>0</v>
      </c>
      <c r="K89" s="135">
        <v>0</v>
      </c>
      <c r="L89" s="135">
        <v>0</v>
      </c>
      <c r="M89" s="135">
        <v>0</v>
      </c>
      <c r="N89" s="135">
        <v>0</v>
      </c>
      <c r="O89" s="135">
        <v>0</v>
      </c>
      <c r="P89" s="135">
        <v>0</v>
      </c>
      <c r="Q89" s="135">
        <v>0</v>
      </c>
      <c r="R89" s="135">
        <v>0</v>
      </c>
      <c r="S89" s="135">
        <v>0</v>
      </c>
      <c r="T89" s="135">
        <v>0</v>
      </c>
      <c r="U89" s="135">
        <v>0</v>
      </c>
      <c r="V89" s="135">
        <v>0</v>
      </c>
      <c r="W89" s="135">
        <v>0</v>
      </c>
      <c r="X89" s="135">
        <v>0</v>
      </c>
      <c r="Y89" s="135">
        <v>0</v>
      </c>
      <c r="Z89" s="135">
        <v>0</v>
      </c>
      <c r="AA89" s="135">
        <v>0</v>
      </c>
      <c r="AB89" s="135">
        <v>0</v>
      </c>
      <c r="AC89" s="135">
        <v>0</v>
      </c>
      <c r="AD89" s="135">
        <v>0</v>
      </c>
      <c r="AE89" s="135">
        <v>0</v>
      </c>
      <c r="AF89" s="135">
        <v>0</v>
      </c>
      <c r="AG89" s="135">
        <v>0</v>
      </c>
      <c r="AH89" s="135">
        <v>0</v>
      </c>
      <c r="AI89" s="136" t="s">
        <v>156</v>
      </c>
      <c r="AJ89" s="85"/>
      <c r="AK89" s="59"/>
    </row>
    <row r="90" spans="1:37" ht="15" customHeight="1" x14ac:dyDescent="0.45">
      <c r="A90" s="130" t="s">
        <v>428</v>
      </c>
      <c r="B90" s="134" t="s">
        <v>407</v>
      </c>
      <c r="C90" s="135">
        <v>92.537918000000005</v>
      </c>
      <c r="D90" s="135">
        <v>92.917343000000002</v>
      </c>
      <c r="E90" s="135">
        <v>93.312034999999995</v>
      </c>
      <c r="F90" s="135">
        <v>93.687423999999993</v>
      </c>
      <c r="G90" s="135">
        <v>94.013535000000005</v>
      </c>
      <c r="H90" s="135">
        <v>94.391402999999997</v>
      </c>
      <c r="I90" s="135">
        <v>94.919524999999993</v>
      </c>
      <c r="J90" s="135">
        <v>95.440467999999996</v>
      </c>
      <c r="K90" s="135">
        <v>95.964020000000005</v>
      </c>
      <c r="L90" s="135">
        <v>96.534560999999997</v>
      </c>
      <c r="M90" s="135">
        <v>97.105873000000003</v>
      </c>
      <c r="N90" s="135">
        <v>97.657332999999994</v>
      </c>
      <c r="O90" s="135">
        <v>98.194168000000005</v>
      </c>
      <c r="P90" s="135">
        <v>98.725555</v>
      </c>
      <c r="Q90" s="135">
        <v>99.143996999999999</v>
      </c>
      <c r="R90" s="135">
        <v>99.534751999999997</v>
      </c>
      <c r="S90" s="135">
        <v>99.902161000000007</v>
      </c>
      <c r="T90" s="135">
        <v>100.25190000000001</v>
      </c>
      <c r="U90" s="135">
        <v>100.590637</v>
      </c>
      <c r="V90" s="135">
        <v>100.923615</v>
      </c>
      <c r="W90" s="135">
        <v>101.255821</v>
      </c>
      <c r="X90" s="135">
        <v>101.591965</v>
      </c>
      <c r="Y90" s="135">
        <v>101.934769</v>
      </c>
      <c r="Z90" s="135">
        <v>102.28602600000001</v>
      </c>
      <c r="AA90" s="135">
        <v>102.649422</v>
      </c>
      <c r="AB90" s="135">
        <v>103.028137</v>
      </c>
      <c r="AC90" s="135">
        <v>103.424706</v>
      </c>
      <c r="AD90" s="135">
        <v>103.84182699999999</v>
      </c>
      <c r="AE90" s="135">
        <v>104.27995300000001</v>
      </c>
      <c r="AF90" s="135">
        <v>104.739441</v>
      </c>
      <c r="AG90" s="135">
        <v>105.21932200000001</v>
      </c>
      <c r="AH90" s="135">
        <v>105.708748</v>
      </c>
      <c r="AI90" s="136">
        <v>4.3020000000000003E-3</v>
      </c>
      <c r="AJ90" s="85"/>
      <c r="AK90" s="59"/>
    </row>
    <row r="91" spans="1:37" ht="15" customHeight="1" x14ac:dyDescent="0.45">
      <c r="A91" s="130" t="s">
        <v>429</v>
      </c>
      <c r="B91" s="134" t="s">
        <v>409</v>
      </c>
      <c r="C91" s="135">
        <v>0.89503999999999995</v>
      </c>
      <c r="D91" s="135">
        <v>0.91568099999999997</v>
      </c>
      <c r="E91" s="135">
        <v>0.93687600000000004</v>
      </c>
      <c r="F91" s="135">
        <v>0.95985500000000001</v>
      </c>
      <c r="G91" s="135">
        <v>0.98321400000000003</v>
      </c>
      <c r="H91" s="135">
        <v>1.0086619999999999</v>
      </c>
      <c r="I91" s="135">
        <v>1.0360419999999999</v>
      </c>
      <c r="J91" s="135">
        <v>1.064508</v>
      </c>
      <c r="K91" s="135">
        <v>1.0932470000000001</v>
      </c>
      <c r="L91" s="135">
        <v>1.1239479999999999</v>
      </c>
      <c r="M91" s="135">
        <v>1.1559120000000001</v>
      </c>
      <c r="N91" s="135">
        <v>1.18336</v>
      </c>
      <c r="O91" s="135">
        <v>1.2120919999999999</v>
      </c>
      <c r="P91" s="135">
        <v>1.241711</v>
      </c>
      <c r="Q91" s="135">
        <v>1.2704580000000001</v>
      </c>
      <c r="R91" s="135">
        <v>1.2997069999999999</v>
      </c>
      <c r="S91" s="135">
        <v>1.329736</v>
      </c>
      <c r="T91" s="135">
        <v>1.3607750000000001</v>
      </c>
      <c r="U91" s="135">
        <v>1.3924289999999999</v>
      </c>
      <c r="V91" s="135">
        <v>1.4249350000000001</v>
      </c>
      <c r="W91" s="135">
        <v>1.4585360000000001</v>
      </c>
      <c r="X91" s="135">
        <v>1.492621</v>
      </c>
      <c r="Y91" s="135">
        <v>1.5277849999999999</v>
      </c>
      <c r="Z91" s="135">
        <v>1.5647949999999999</v>
      </c>
      <c r="AA91" s="135">
        <v>1.6029409999999999</v>
      </c>
      <c r="AB91" s="135">
        <v>1.6424479999999999</v>
      </c>
      <c r="AC91" s="135">
        <v>1.683929</v>
      </c>
      <c r="AD91" s="135">
        <v>1.726164</v>
      </c>
      <c r="AE91" s="135">
        <v>1.7699370000000001</v>
      </c>
      <c r="AF91" s="135">
        <v>1.8153330000000001</v>
      </c>
      <c r="AG91" s="135">
        <v>1.8620490000000001</v>
      </c>
      <c r="AH91" s="135">
        <v>1.9098869999999999</v>
      </c>
      <c r="AI91" s="136">
        <v>2.4750999999999999E-2</v>
      </c>
      <c r="AJ91" s="85"/>
      <c r="AK91" s="59"/>
    </row>
    <row r="92" spans="1:37" ht="15" customHeight="1" x14ac:dyDescent="0.45">
      <c r="A92" s="130" t="s">
        <v>430</v>
      </c>
      <c r="B92" s="134" t="s">
        <v>82</v>
      </c>
      <c r="C92" s="135">
        <v>9.0107000000000007E-2</v>
      </c>
      <c r="D92" s="135">
        <v>9.0493000000000004E-2</v>
      </c>
      <c r="E92" s="135">
        <v>9.0894000000000003E-2</v>
      </c>
      <c r="F92" s="135">
        <v>9.1278999999999999E-2</v>
      </c>
      <c r="G92" s="135">
        <v>9.1616000000000003E-2</v>
      </c>
      <c r="H92" s="135">
        <v>9.2004000000000002E-2</v>
      </c>
      <c r="I92" s="135">
        <v>9.2539999999999997E-2</v>
      </c>
      <c r="J92" s="135">
        <v>9.307E-2</v>
      </c>
      <c r="K92" s="135">
        <v>9.3603000000000006E-2</v>
      </c>
      <c r="L92" s="135">
        <v>9.4183000000000003E-2</v>
      </c>
      <c r="M92" s="135">
        <v>9.4764000000000001E-2</v>
      </c>
      <c r="N92" s="135">
        <v>9.5323000000000005E-2</v>
      </c>
      <c r="O92" s="135">
        <v>9.5867999999999995E-2</v>
      </c>
      <c r="P92" s="135">
        <v>9.6408999999999995E-2</v>
      </c>
      <c r="Q92" s="135">
        <v>9.6839999999999996E-2</v>
      </c>
      <c r="R92" s="135">
        <v>9.7244999999999998E-2</v>
      </c>
      <c r="S92" s="135">
        <v>9.7628999999999994E-2</v>
      </c>
      <c r="T92" s="135">
        <v>9.7996E-2</v>
      </c>
      <c r="U92" s="135">
        <v>9.8352999999999996E-2</v>
      </c>
      <c r="V92" s="135">
        <v>9.8706000000000002E-2</v>
      </c>
      <c r="W92" s="135">
        <v>9.9057999999999993E-2</v>
      </c>
      <c r="X92" s="135">
        <v>9.9415000000000003E-2</v>
      </c>
      <c r="Y92" s="135">
        <v>9.9779999999999994E-2</v>
      </c>
      <c r="Z92" s="135">
        <v>0.10015400000000001</v>
      </c>
      <c r="AA92" s="135">
        <v>0.10054200000000001</v>
      </c>
      <c r="AB92" s="135">
        <v>0.10094500000000001</v>
      </c>
      <c r="AC92" s="135">
        <v>0.101367</v>
      </c>
      <c r="AD92" s="135">
        <v>0.10181</v>
      </c>
      <c r="AE92" s="135">
        <v>0.102275</v>
      </c>
      <c r="AF92" s="135">
        <v>0.10276200000000001</v>
      </c>
      <c r="AG92" s="135">
        <v>0.10327</v>
      </c>
      <c r="AH92" s="135">
        <v>0.10378800000000001</v>
      </c>
      <c r="AI92" s="136">
        <v>4.5700000000000003E-3</v>
      </c>
      <c r="AJ92" s="85"/>
      <c r="AK92" s="59"/>
    </row>
    <row r="93" spans="1:37" ht="15" customHeight="1" x14ac:dyDescent="0.45">
      <c r="A93" s="130" t="s">
        <v>431</v>
      </c>
      <c r="B93" s="134" t="s">
        <v>412</v>
      </c>
      <c r="C93" s="135">
        <v>0</v>
      </c>
      <c r="D93" s="135">
        <v>0</v>
      </c>
      <c r="E93" s="135">
        <v>0</v>
      </c>
      <c r="F93" s="135">
        <v>0</v>
      </c>
      <c r="G93" s="135">
        <v>0</v>
      </c>
      <c r="H93" s="135">
        <v>0</v>
      </c>
      <c r="I93" s="135">
        <v>0</v>
      </c>
      <c r="J93" s="135">
        <v>0</v>
      </c>
      <c r="K93" s="135">
        <v>0</v>
      </c>
      <c r="L93" s="135">
        <v>0</v>
      </c>
      <c r="M93" s="135">
        <v>0</v>
      </c>
      <c r="N93" s="135">
        <v>0</v>
      </c>
      <c r="O93" s="135">
        <v>0</v>
      </c>
      <c r="P93" s="135">
        <v>0</v>
      </c>
      <c r="Q93" s="135">
        <v>0</v>
      </c>
      <c r="R93" s="135">
        <v>0</v>
      </c>
      <c r="S93" s="135">
        <v>0</v>
      </c>
      <c r="T93" s="135">
        <v>0</v>
      </c>
      <c r="U93" s="135">
        <v>0</v>
      </c>
      <c r="V93" s="135">
        <v>0</v>
      </c>
      <c r="W93" s="135">
        <v>0</v>
      </c>
      <c r="X93" s="135">
        <v>0</v>
      </c>
      <c r="Y93" s="135">
        <v>0</v>
      </c>
      <c r="Z93" s="135">
        <v>0</v>
      </c>
      <c r="AA93" s="135">
        <v>0</v>
      </c>
      <c r="AB93" s="135">
        <v>0</v>
      </c>
      <c r="AC93" s="135">
        <v>0</v>
      </c>
      <c r="AD93" s="135">
        <v>0</v>
      </c>
      <c r="AE93" s="135">
        <v>0</v>
      </c>
      <c r="AF93" s="135">
        <v>0</v>
      </c>
      <c r="AG93" s="135">
        <v>0</v>
      </c>
      <c r="AH93" s="135">
        <v>0</v>
      </c>
      <c r="AI93" s="136" t="s">
        <v>156</v>
      </c>
      <c r="AJ93" s="85"/>
      <c r="AK93" s="59"/>
    </row>
    <row r="94" spans="1:37" ht="15" customHeight="1" x14ac:dyDescent="0.45">
      <c r="A94" s="130" t="s">
        <v>432</v>
      </c>
      <c r="B94" s="134" t="s">
        <v>414</v>
      </c>
      <c r="C94" s="135">
        <v>0</v>
      </c>
      <c r="D94" s="135">
        <v>0</v>
      </c>
      <c r="E94" s="135">
        <v>0</v>
      </c>
      <c r="F94" s="135">
        <v>0</v>
      </c>
      <c r="G94" s="135">
        <v>0</v>
      </c>
      <c r="H94" s="135">
        <v>0</v>
      </c>
      <c r="I94" s="135">
        <v>0</v>
      </c>
      <c r="J94" s="135">
        <v>0</v>
      </c>
      <c r="K94" s="135">
        <v>0</v>
      </c>
      <c r="L94" s="135">
        <v>0</v>
      </c>
      <c r="M94" s="135">
        <v>0</v>
      </c>
      <c r="N94" s="135">
        <v>0</v>
      </c>
      <c r="O94" s="135">
        <v>0</v>
      </c>
      <c r="P94" s="135">
        <v>0</v>
      </c>
      <c r="Q94" s="135">
        <v>0</v>
      </c>
      <c r="R94" s="135">
        <v>0</v>
      </c>
      <c r="S94" s="135">
        <v>0</v>
      </c>
      <c r="T94" s="135">
        <v>0</v>
      </c>
      <c r="U94" s="135">
        <v>0</v>
      </c>
      <c r="V94" s="135">
        <v>0</v>
      </c>
      <c r="W94" s="135">
        <v>0</v>
      </c>
      <c r="X94" s="135">
        <v>0</v>
      </c>
      <c r="Y94" s="135">
        <v>0</v>
      </c>
      <c r="Z94" s="135">
        <v>0</v>
      </c>
      <c r="AA94" s="135">
        <v>0</v>
      </c>
      <c r="AB94" s="135">
        <v>0</v>
      </c>
      <c r="AC94" s="135">
        <v>0</v>
      </c>
      <c r="AD94" s="135">
        <v>0</v>
      </c>
      <c r="AE94" s="135">
        <v>0</v>
      </c>
      <c r="AF94" s="135">
        <v>0</v>
      </c>
      <c r="AG94" s="135">
        <v>0</v>
      </c>
      <c r="AH94" s="135">
        <v>0</v>
      </c>
      <c r="AI94" s="136" t="s">
        <v>156</v>
      </c>
      <c r="AJ94" s="85"/>
      <c r="AK94" s="59"/>
    </row>
    <row r="95" spans="1:37" ht="15" customHeight="1" x14ac:dyDescent="0.45">
      <c r="A95" s="130" t="s">
        <v>433</v>
      </c>
      <c r="B95" s="133" t="s">
        <v>434</v>
      </c>
      <c r="C95" s="137">
        <v>49.124718000000001</v>
      </c>
      <c r="D95" s="137">
        <v>49.857002000000001</v>
      </c>
      <c r="E95" s="137">
        <v>50.540688000000003</v>
      </c>
      <c r="F95" s="137">
        <v>51.126807999999997</v>
      </c>
      <c r="G95" s="137">
        <v>51.682448999999998</v>
      </c>
      <c r="H95" s="137">
        <v>52.336182000000001</v>
      </c>
      <c r="I95" s="137">
        <v>52.946289</v>
      </c>
      <c r="J95" s="137">
        <v>53.551322999999996</v>
      </c>
      <c r="K95" s="137">
        <v>54.159233</v>
      </c>
      <c r="L95" s="137">
        <v>54.786597999999998</v>
      </c>
      <c r="M95" s="137">
        <v>55.410763000000003</v>
      </c>
      <c r="N95" s="137">
        <v>55.915489000000001</v>
      </c>
      <c r="O95" s="137">
        <v>56.536011000000002</v>
      </c>
      <c r="P95" s="137">
        <v>57.160483999999997</v>
      </c>
      <c r="Q95" s="137">
        <v>57.744728000000002</v>
      </c>
      <c r="R95" s="137">
        <v>58.324474000000002</v>
      </c>
      <c r="S95" s="137">
        <v>58.904114</v>
      </c>
      <c r="T95" s="137">
        <v>59.470351999999998</v>
      </c>
      <c r="U95" s="137">
        <v>60.060786999999998</v>
      </c>
      <c r="V95" s="137">
        <v>60.61721</v>
      </c>
      <c r="W95" s="137">
        <v>61.171097000000003</v>
      </c>
      <c r="X95" s="137">
        <v>61.762855999999999</v>
      </c>
      <c r="Y95" s="137">
        <v>62.333092000000001</v>
      </c>
      <c r="Z95" s="137">
        <v>62.871150999999998</v>
      </c>
      <c r="AA95" s="137">
        <v>63.435482</v>
      </c>
      <c r="AB95" s="137">
        <v>63.991066000000004</v>
      </c>
      <c r="AC95" s="137">
        <v>64.530654999999996</v>
      </c>
      <c r="AD95" s="137">
        <v>65.100280999999995</v>
      </c>
      <c r="AE95" s="137">
        <v>65.630866999999995</v>
      </c>
      <c r="AF95" s="137">
        <v>66.157272000000006</v>
      </c>
      <c r="AG95" s="137">
        <v>66.678421</v>
      </c>
      <c r="AH95" s="137">
        <v>67.178107999999995</v>
      </c>
      <c r="AI95" s="138">
        <v>1.0147E-2</v>
      </c>
      <c r="AJ95" s="61"/>
      <c r="AK95" s="125"/>
    </row>
    <row r="96" spans="1:37" ht="15" customHeight="1" x14ac:dyDescent="0.45">
      <c r="A96" s="130" t="s">
        <v>435</v>
      </c>
      <c r="B96" s="134" t="s">
        <v>436</v>
      </c>
      <c r="C96" s="135">
        <v>10.422048999999999</v>
      </c>
      <c r="D96" s="135">
        <v>10.531468</v>
      </c>
      <c r="E96" s="135">
        <v>10.640453000000001</v>
      </c>
      <c r="F96" s="135">
        <v>10.74976</v>
      </c>
      <c r="G96" s="135">
        <v>10.859997999999999</v>
      </c>
      <c r="H96" s="135">
        <v>10.968223999999999</v>
      </c>
      <c r="I96" s="135">
        <v>11.071688</v>
      </c>
      <c r="J96" s="135">
        <v>11.174754</v>
      </c>
      <c r="K96" s="135">
        <v>11.276880999999999</v>
      </c>
      <c r="L96" s="135">
        <v>11.376637000000001</v>
      </c>
      <c r="M96" s="135">
        <v>11.475645</v>
      </c>
      <c r="N96" s="135">
        <v>11.5741</v>
      </c>
      <c r="O96" s="135">
        <v>11.671004999999999</v>
      </c>
      <c r="P96" s="135">
        <v>11.766532</v>
      </c>
      <c r="Q96" s="135">
        <v>11.863631</v>
      </c>
      <c r="R96" s="135">
        <v>11.959968999999999</v>
      </c>
      <c r="S96" s="135">
        <v>12.055451</v>
      </c>
      <c r="T96" s="135">
        <v>12.149978000000001</v>
      </c>
      <c r="U96" s="135">
        <v>12.243448000000001</v>
      </c>
      <c r="V96" s="135">
        <v>12.335788000000001</v>
      </c>
      <c r="W96" s="135">
        <v>12.426949</v>
      </c>
      <c r="X96" s="135">
        <v>12.516918</v>
      </c>
      <c r="Y96" s="135">
        <v>12.605727999999999</v>
      </c>
      <c r="Z96" s="135">
        <v>12.693441</v>
      </c>
      <c r="AA96" s="135">
        <v>12.780125999999999</v>
      </c>
      <c r="AB96" s="135">
        <v>12.865875000000001</v>
      </c>
      <c r="AC96" s="135">
        <v>12.950798000000001</v>
      </c>
      <c r="AD96" s="135">
        <v>13.035023000000001</v>
      </c>
      <c r="AE96" s="135">
        <v>13.118643</v>
      </c>
      <c r="AF96" s="135">
        <v>13.201827</v>
      </c>
      <c r="AG96" s="135">
        <v>13.284770999999999</v>
      </c>
      <c r="AH96" s="135">
        <v>13.367388999999999</v>
      </c>
      <c r="AI96" s="136">
        <v>8.0610000000000005E-3</v>
      </c>
      <c r="AJ96" s="85"/>
      <c r="AK96" s="59"/>
    </row>
    <row r="97" spans="1:37" ht="15" customHeight="1" x14ac:dyDescent="0.45">
      <c r="A97" s="130" t="s">
        <v>437</v>
      </c>
      <c r="B97" s="134" t="s">
        <v>412</v>
      </c>
      <c r="C97" s="135">
        <v>1.718127</v>
      </c>
      <c r="D97" s="135">
        <v>1.7361660000000001</v>
      </c>
      <c r="E97" s="135">
        <v>1.754132</v>
      </c>
      <c r="F97" s="135">
        <v>1.7721519999999999</v>
      </c>
      <c r="G97" s="135">
        <v>1.7903249999999999</v>
      </c>
      <c r="H97" s="135">
        <v>1.8081670000000001</v>
      </c>
      <c r="I97" s="135">
        <v>1.825224</v>
      </c>
      <c r="J97" s="135">
        <v>1.8422149999999999</v>
      </c>
      <c r="K97" s="135">
        <v>1.859051</v>
      </c>
      <c r="L97" s="135">
        <v>1.8754960000000001</v>
      </c>
      <c r="M97" s="135">
        <v>1.891818</v>
      </c>
      <c r="N97" s="135">
        <v>1.9080490000000001</v>
      </c>
      <c r="O97" s="135">
        <v>1.9240250000000001</v>
      </c>
      <c r="P97" s="135">
        <v>1.939773</v>
      </c>
      <c r="Q97" s="135">
        <v>1.9557800000000001</v>
      </c>
      <c r="R97" s="135">
        <v>1.971662</v>
      </c>
      <c r="S97" s="135">
        <v>1.9874019999999999</v>
      </c>
      <c r="T97" s="135">
        <v>2.0029849999999998</v>
      </c>
      <c r="U97" s="135">
        <v>2.0183939999999998</v>
      </c>
      <c r="V97" s="135">
        <v>2.033617</v>
      </c>
      <c r="W97" s="135">
        <v>2.048645</v>
      </c>
      <c r="X97" s="135">
        <v>2.0634779999999999</v>
      </c>
      <c r="Y97" s="135">
        <v>2.0781179999999999</v>
      </c>
      <c r="Z97" s="135">
        <v>2.092578</v>
      </c>
      <c r="AA97" s="135">
        <v>2.1068690000000001</v>
      </c>
      <c r="AB97" s="135">
        <v>2.1210049999999998</v>
      </c>
      <c r="AC97" s="135">
        <v>2.135005</v>
      </c>
      <c r="AD97" s="135">
        <v>2.1488900000000002</v>
      </c>
      <c r="AE97" s="135">
        <v>2.1626750000000001</v>
      </c>
      <c r="AF97" s="135">
        <v>2.1763880000000002</v>
      </c>
      <c r="AG97" s="135">
        <v>2.1900620000000002</v>
      </c>
      <c r="AH97" s="135">
        <v>2.2036820000000001</v>
      </c>
      <c r="AI97" s="136">
        <v>8.0610000000000005E-3</v>
      </c>
      <c r="AJ97" s="85"/>
      <c r="AK97" s="59"/>
    </row>
    <row r="98" spans="1:37" ht="15" customHeight="1" x14ac:dyDescent="0.45">
      <c r="A98" s="130" t="s">
        <v>438</v>
      </c>
      <c r="B98" s="134" t="s">
        <v>439</v>
      </c>
      <c r="C98" s="135">
        <v>8.7039209999999994</v>
      </c>
      <c r="D98" s="135">
        <v>8.7953019999999995</v>
      </c>
      <c r="E98" s="135">
        <v>8.8863210000000006</v>
      </c>
      <c r="F98" s="135">
        <v>8.977608</v>
      </c>
      <c r="G98" s="135">
        <v>9.0696729999999999</v>
      </c>
      <c r="H98" s="135">
        <v>9.1600560000000009</v>
      </c>
      <c r="I98" s="135">
        <v>9.2464639999999996</v>
      </c>
      <c r="J98" s="135">
        <v>9.3325399999999998</v>
      </c>
      <c r="K98" s="135">
        <v>9.4178300000000004</v>
      </c>
      <c r="L98" s="135">
        <v>9.5011419999999998</v>
      </c>
      <c r="M98" s="135">
        <v>9.5838269999999994</v>
      </c>
      <c r="N98" s="135">
        <v>9.6660509999999995</v>
      </c>
      <c r="O98" s="135">
        <v>9.7469809999999999</v>
      </c>
      <c r="P98" s="135">
        <v>9.8267589999999991</v>
      </c>
      <c r="Q98" s="135">
        <v>9.9078510000000009</v>
      </c>
      <c r="R98" s="135">
        <v>9.9883070000000007</v>
      </c>
      <c r="S98" s="135">
        <v>10.068049</v>
      </c>
      <c r="T98" s="135">
        <v>10.146993</v>
      </c>
      <c r="U98" s="135">
        <v>10.225054</v>
      </c>
      <c r="V98" s="135">
        <v>10.302171</v>
      </c>
      <c r="W98" s="135">
        <v>10.378304</v>
      </c>
      <c r="X98" s="135">
        <v>10.453441</v>
      </c>
      <c r="Y98" s="135">
        <v>10.527609999999999</v>
      </c>
      <c r="Z98" s="135">
        <v>10.600863</v>
      </c>
      <c r="AA98" s="135">
        <v>10.673257</v>
      </c>
      <c r="AB98" s="135">
        <v>10.744870000000001</v>
      </c>
      <c r="AC98" s="135">
        <v>10.815792999999999</v>
      </c>
      <c r="AD98" s="135">
        <v>10.886132999999999</v>
      </c>
      <c r="AE98" s="135">
        <v>10.955968</v>
      </c>
      <c r="AF98" s="135">
        <v>11.025439</v>
      </c>
      <c r="AG98" s="135">
        <v>11.094709</v>
      </c>
      <c r="AH98" s="135">
        <v>11.163707</v>
      </c>
      <c r="AI98" s="136">
        <v>8.0610000000000005E-3</v>
      </c>
      <c r="AJ98" s="85"/>
      <c r="AK98" s="59"/>
    </row>
    <row r="99" spans="1:37" ht="15" customHeight="1" x14ac:dyDescent="0.45">
      <c r="A99" s="130" t="s">
        <v>440</v>
      </c>
      <c r="B99" s="134" t="s">
        <v>441</v>
      </c>
      <c r="C99" s="135">
        <v>0</v>
      </c>
      <c r="D99" s="135">
        <v>0</v>
      </c>
      <c r="E99" s="135">
        <v>0</v>
      </c>
      <c r="F99" s="135">
        <v>0</v>
      </c>
      <c r="G99" s="135">
        <v>0</v>
      </c>
      <c r="H99" s="135">
        <v>0</v>
      </c>
      <c r="I99" s="135">
        <v>0</v>
      </c>
      <c r="J99" s="135">
        <v>0</v>
      </c>
      <c r="K99" s="135">
        <v>0</v>
      </c>
      <c r="L99" s="135">
        <v>0</v>
      </c>
      <c r="M99" s="135">
        <v>0</v>
      </c>
      <c r="N99" s="135">
        <v>0</v>
      </c>
      <c r="O99" s="135">
        <v>0</v>
      </c>
      <c r="P99" s="135">
        <v>0</v>
      </c>
      <c r="Q99" s="135">
        <v>0</v>
      </c>
      <c r="R99" s="135">
        <v>0</v>
      </c>
      <c r="S99" s="135">
        <v>0</v>
      </c>
      <c r="T99" s="135">
        <v>0</v>
      </c>
      <c r="U99" s="135">
        <v>0</v>
      </c>
      <c r="V99" s="135">
        <v>0</v>
      </c>
      <c r="W99" s="135">
        <v>0</v>
      </c>
      <c r="X99" s="135">
        <v>0</v>
      </c>
      <c r="Y99" s="135">
        <v>0</v>
      </c>
      <c r="Z99" s="135">
        <v>0</v>
      </c>
      <c r="AA99" s="135">
        <v>0</v>
      </c>
      <c r="AB99" s="135">
        <v>0</v>
      </c>
      <c r="AC99" s="135">
        <v>0</v>
      </c>
      <c r="AD99" s="135">
        <v>0</v>
      </c>
      <c r="AE99" s="135">
        <v>0</v>
      </c>
      <c r="AF99" s="135">
        <v>0</v>
      </c>
      <c r="AG99" s="135">
        <v>0</v>
      </c>
      <c r="AH99" s="135">
        <v>0</v>
      </c>
      <c r="AI99" s="136" t="s">
        <v>156</v>
      </c>
      <c r="AJ99" s="85"/>
      <c r="AK99" s="59"/>
    </row>
    <row r="100" spans="1:37" ht="15" customHeight="1" x14ac:dyDescent="0.45">
      <c r="A100" s="130" t="s">
        <v>442</v>
      </c>
      <c r="B100" s="134" t="s">
        <v>443</v>
      </c>
      <c r="C100" s="135">
        <v>0</v>
      </c>
      <c r="D100" s="135">
        <v>0</v>
      </c>
      <c r="E100" s="135">
        <v>0</v>
      </c>
      <c r="F100" s="135">
        <v>0</v>
      </c>
      <c r="G100" s="135">
        <v>0</v>
      </c>
      <c r="H100" s="135">
        <v>0</v>
      </c>
      <c r="I100" s="135">
        <v>0</v>
      </c>
      <c r="J100" s="135">
        <v>0</v>
      </c>
      <c r="K100" s="135">
        <v>0</v>
      </c>
      <c r="L100" s="135">
        <v>0</v>
      </c>
      <c r="M100" s="135">
        <v>0</v>
      </c>
      <c r="N100" s="135">
        <v>0</v>
      </c>
      <c r="O100" s="135">
        <v>0</v>
      </c>
      <c r="P100" s="135">
        <v>0</v>
      </c>
      <c r="Q100" s="135">
        <v>0</v>
      </c>
      <c r="R100" s="135">
        <v>0</v>
      </c>
      <c r="S100" s="135">
        <v>0</v>
      </c>
      <c r="T100" s="135">
        <v>0</v>
      </c>
      <c r="U100" s="135">
        <v>0</v>
      </c>
      <c r="V100" s="135">
        <v>0</v>
      </c>
      <c r="W100" s="135">
        <v>0</v>
      </c>
      <c r="X100" s="135">
        <v>0</v>
      </c>
      <c r="Y100" s="135">
        <v>0</v>
      </c>
      <c r="Z100" s="135">
        <v>0</v>
      </c>
      <c r="AA100" s="135">
        <v>0</v>
      </c>
      <c r="AB100" s="135">
        <v>0</v>
      </c>
      <c r="AC100" s="135">
        <v>0</v>
      </c>
      <c r="AD100" s="135">
        <v>0</v>
      </c>
      <c r="AE100" s="135">
        <v>0</v>
      </c>
      <c r="AF100" s="135">
        <v>0</v>
      </c>
      <c r="AG100" s="135">
        <v>0</v>
      </c>
      <c r="AH100" s="135">
        <v>0</v>
      </c>
      <c r="AI100" s="136" t="s">
        <v>156</v>
      </c>
      <c r="AJ100" s="85"/>
      <c r="AK100" s="59"/>
    </row>
    <row r="101" spans="1:37" ht="15" customHeight="1" x14ac:dyDescent="0.45">
      <c r="A101" s="130" t="s">
        <v>444</v>
      </c>
      <c r="B101" s="134" t="s">
        <v>445</v>
      </c>
      <c r="C101" s="135">
        <v>17.189330999999999</v>
      </c>
      <c r="D101" s="135">
        <v>17.372067999999999</v>
      </c>
      <c r="E101" s="135">
        <v>17.548210000000001</v>
      </c>
      <c r="F101" s="135">
        <v>17.705853000000001</v>
      </c>
      <c r="G101" s="135">
        <v>17.855591</v>
      </c>
      <c r="H101" s="135">
        <v>18.019660999999999</v>
      </c>
      <c r="I101" s="135">
        <v>18.176973</v>
      </c>
      <c r="J101" s="135">
        <v>18.330397000000001</v>
      </c>
      <c r="K101" s="135">
        <v>18.483865999999999</v>
      </c>
      <c r="L101" s="135">
        <v>18.637352</v>
      </c>
      <c r="M101" s="135">
        <v>18.791302000000002</v>
      </c>
      <c r="N101" s="135">
        <v>18.91769</v>
      </c>
      <c r="O101" s="135">
        <v>19.052952000000001</v>
      </c>
      <c r="P101" s="135">
        <v>19.186968</v>
      </c>
      <c r="Q101" s="135">
        <v>19.315975000000002</v>
      </c>
      <c r="R101" s="135">
        <v>19.440445</v>
      </c>
      <c r="S101" s="135">
        <v>19.557865</v>
      </c>
      <c r="T101" s="135">
        <v>19.668171000000001</v>
      </c>
      <c r="U101" s="135">
        <v>19.774505999999999</v>
      </c>
      <c r="V101" s="135">
        <v>19.870811</v>
      </c>
      <c r="W101" s="135">
        <v>19.960084999999999</v>
      </c>
      <c r="X101" s="135">
        <v>20.045683</v>
      </c>
      <c r="Y101" s="135">
        <v>20.120607</v>
      </c>
      <c r="Z101" s="135">
        <v>20.187588000000002</v>
      </c>
      <c r="AA101" s="135">
        <v>20.251964999999998</v>
      </c>
      <c r="AB101" s="135">
        <v>20.312023</v>
      </c>
      <c r="AC101" s="135">
        <v>20.372302999999999</v>
      </c>
      <c r="AD101" s="135">
        <v>20.440097999999999</v>
      </c>
      <c r="AE101" s="135">
        <v>20.518720999999999</v>
      </c>
      <c r="AF101" s="135">
        <v>20.608685000000001</v>
      </c>
      <c r="AG101" s="135">
        <v>20.715654000000001</v>
      </c>
      <c r="AH101" s="135">
        <v>20.839248999999999</v>
      </c>
      <c r="AI101" s="136">
        <v>6.2310000000000004E-3</v>
      </c>
      <c r="AJ101" s="85"/>
      <c r="AK101" s="59"/>
    </row>
    <row r="102" spans="1:37" ht="15" customHeight="1" x14ac:dyDescent="0.45">
      <c r="A102" s="130" t="s">
        <v>446</v>
      </c>
      <c r="B102" s="134" t="s">
        <v>412</v>
      </c>
      <c r="C102" s="135">
        <v>17.189330999999999</v>
      </c>
      <c r="D102" s="135">
        <v>17.372067999999999</v>
      </c>
      <c r="E102" s="135">
        <v>17.548210000000001</v>
      </c>
      <c r="F102" s="135">
        <v>17.705853000000001</v>
      </c>
      <c r="G102" s="135">
        <v>17.855591</v>
      </c>
      <c r="H102" s="135">
        <v>18.019660999999999</v>
      </c>
      <c r="I102" s="135">
        <v>18.176973</v>
      </c>
      <c r="J102" s="135">
        <v>18.330397000000001</v>
      </c>
      <c r="K102" s="135">
        <v>18.483865999999999</v>
      </c>
      <c r="L102" s="135">
        <v>18.637352</v>
      </c>
      <c r="M102" s="135">
        <v>18.791302000000002</v>
      </c>
      <c r="N102" s="135">
        <v>18.91769</v>
      </c>
      <c r="O102" s="135">
        <v>19.052952000000001</v>
      </c>
      <c r="P102" s="135">
        <v>19.186968</v>
      </c>
      <c r="Q102" s="135">
        <v>19.315975000000002</v>
      </c>
      <c r="R102" s="135">
        <v>19.440445</v>
      </c>
      <c r="S102" s="135">
        <v>19.557865</v>
      </c>
      <c r="T102" s="135">
        <v>19.668171000000001</v>
      </c>
      <c r="U102" s="135">
        <v>19.774505999999999</v>
      </c>
      <c r="V102" s="135">
        <v>19.870811</v>
      </c>
      <c r="W102" s="135">
        <v>19.960084999999999</v>
      </c>
      <c r="X102" s="135">
        <v>20.045683</v>
      </c>
      <c r="Y102" s="135">
        <v>20.120607</v>
      </c>
      <c r="Z102" s="135">
        <v>20.187588000000002</v>
      </c>
      <c r="AA102" s="135">
        <v>20.251964999999998</v>
      </c>
      <c r="AB102" s="135">
        <v>20.312023</v>
      </c>
      <c r="AC102" s="135">
        <v>20.372302999999999</v>
      </c>
      <c r="AD102" s="135">
        <v>20.440097999999999</v>
      </c>
      <c r="AE102" s="135">
        <v>20.518720999999999</v>
      </c>
      <c r="AF102" s="135">
        <v>20.608685000000001</v>
      </c>
      <c r="AG102" s="135">
        <v>20.715654000000001</v>
      </c>
      <c r="AH102" s="135">
        <v>20.839248999999999</v>
      </c>
      <c r="AI102" s="136">
        <v>6.2310000000000004E-3</v>
      </c>
      <c r="AJ102" s="85"/>
      <c r="AK102" s="59"/>
    </row>
    <row r="103" spans="1:37" ht="15" customHeight="1" x14ac:dyDescent="0.45">
      <c r="A103" s="130" t="s">
        <v>447</v>
      </c>
      <c r="B103" s="134" t="s">
        <v>448</v>
      </c>
      <c r="C103" s="135">
        <v>21.513339999999999</v>
      </c>
      <c r="D103" s="135">
        <v>21.953465000000001</v>
      </c>
      <c r="E103" s="135">
        <v>22.352024</v>
      </c>
      <c r="F103" s="135">
        <v>22.671194</v>
      </c>
      <c r="G103" s="135">
        <v>22.96686</v>
      </c>
      <c r="H103" s="135">
        <v>23.348296999999999</v>
      </c>
      <c r="I103" s="135">
        <v>23.697626</v>
      </c>
      <c r="J103" s="135">
        <v>24.046168999999999</v>
      </c>
      <c r="K103" s="135">
        <v>24.398491</v>
      </c>
      <c r="L103" s="135">
        <v>24.772611999999999</v>
      </c>
      <c r="M103" s="135">
        <v>25.143816000000001</v>
      </c>
      <c r="N103" s="135">
        <v>25.423698000000002</v>
      </c>
      <c r="O103" s="135">
        <v>25.812054</v>
      </c>
      <c r="P103" s="135">
        <v>26.206985</v>
      </c>
      <c r="Q103" s="135">
        <v>26.565123</v>
      </c>
      <c r="R103" s="135">
        <v>26.924060999999998</v>
      </c>
      <c r="S103" s="135">
        <v>27.290794000000002</v>
      </c>
      <c r="T103" s="135">
        <v>27.652203</v>
      </c>
      <c r="U103" s="135">
        <v>28.042833000000002</v>
      </c>
      <c r="V103" s="135">
        <v>28.410608</v>
      </c>
      <c r="W103" s="135">
        <v>28.784067</v>
      </c>
      <c r="X103" s="135">
        <v>29.200256</v>
      </c>
      <c r="Y103" s="135">
        <v>29.606753999999999</v>
      </c>
      <c r="Z103" s="135">
        <v>29.990126</v>
      </c>
      <c r="AA103" s="135">
        <v>30.403393000000001</v>
      </c>
      <c r="AB103" s="135">
        <v>30.813165999999999</v>
      </c>
      <c r="AC103" s="135">
        <v>31.207553999999998</v>
      </c>
      <c r="AD103" s="135">
        <v>31.625164000000002</v>
      </c>
      <c r="AE103" s="135">
        <v>31.993504000000001</v>
      </c>
      <c r="AF103" s="135">
        <v>32.346764</v>
      </c>
      <c r="AG103" s="135">
        <v>32.677998000000002</v>
      </c>
      <c r="AH103" s="135">
        <v>32.971474000000001</v>
      </c>
      <c r="AI103" s="136">
        <v>1.3868E-2</v>
      </c>
      <c r="AJ103" s="85"/>
      <c r="AK103" s="59"/>
    </row>
    <row r="104" spans="1:37" ht="15" customHeight="1" x14ac:dyDescent="0.45">
      <c r="A104" s="130" t="s">
        <v>449</v>
      </c>
      <c r="B104" s="134" t="s">
        <v>412</v>
      </c>
      <c r="C104" s="135">
        <v>6.1163569999999998</v>
      </c>
      <c r="D104" s="135">
        <v>6.2053070000000004</v>
      </c>
      <c r="E104" s="135">
        <v>6.2887079999999997</v>
      </c>
      <c r="F104" s="135">
        <v>6.3538769999999998</v>
      </c>
      <c r="G104" s="135">
        <v>6.4126149999999997</v>
      </c>
      <c r="H104" s="135">
        <v>6.4895199999999997</v>
      </c>
      <c r="I104" s="135">
        <v>6.5639419999999999</v>
      </c>
      <c r="J104" s="135">
        <v>6.6404550000000002</v>
      </c>
      <c r="K104" s="135">
        <v>6.7176799999999997</v>
      </c>
      <c r="L104" s="135">
        <v>6.798279</v>
      </c>
      <c r="M104" s="135">
        <v>6.8787209999999996</v>
      </c>
      <c r="N104" s="135">
        <v>6.9638600000000004</v>
      </c>
      <c r="O104" s="135">
        <v>7.0460070000000004</v>
      </c>
      <c r="P104" s="135">
        <v>7.13009</v>
      </c>
      <c r="Q104" s="135">
        <v>7.2120139999999999</v>
      </c>
      <c r="R104" s="135">
        <v>7.2890620000000004</v>
      </c>
      <c r="S104" s="135">
        <v>7.3656560000000004</v>
      </c>
      <c r="T104" s="135">
        <v>7.4413020000000003</v>
      </c>
      <c r="U104" s="135">
        <v>7.5209869999999999</v>
      </c>
      <c r="V104" s="135">
        <v>7.5980910000000002</v>
      </c>
      <c r="W104" s="135">
        <v>7.676323</v>
      </c>
      <c r="X104" s="135">
        <v>7.7614409999999996</v>
      </c>
      <c r="Y104" s="135">
        <v>7.8452739999999999</v>
      </c>
      <c r="Z104" s="135">
        <v>7.9267940000000001</v>
      </c>
      <c r="AA104" s="135">
        <v>8.011298</v>
      </c>
      <c r="AB104" s="135">
        <v>8.0941559999999999</v>
      </c>
      <c r="AC104" s="135">
        <v>8.1732510000000005</v>
      </c>
      <c r="AD104" s="135">
        <v>8.2544869999999992</v>
      </c>
      <c r="AE104" s="135">
        <v>8.3279139999999998</v>
      </c>
      <c r="AF104" s="135">
        <v>8.398301</v>
      </c>
      <c r="AG104" s="135">
        <v>8.4620470000000001</v>
      </c>
      <c r="AH104" s="135">
        <v>8.5166789999999999</v>
      </c>
      <c r="AI104" s="136">
        <v>1.0737E-2</v>
      </c>
      <c r="AJ104" s="85"/>
      <c r="AK104" s="59"/>
    </row>
    <row r="105" spans="1:37" ht="15" customHeight="1" x14ac:dyDescent="0.45">
      <c r="A105" s="130" t="s">
        <v>450</v>
      </c>
      <c r="B105" s="134" t="s">
        <v>439</v>
      </c>
      <c r="C105" s="135">
        <v>15.396982</v>
      </c>
      <c r="D105" s="135">
        <v>15.748157000000001</v>
      </c>
      <c r="E105" s="135">
        <v>16.063316</v>
      </c>
      <c r="F105" s="135">
        <v>16.317318</v>
      </c>
      <c r="G105" s="135">
        <v>16.554245000000002</v>
      </c>
      <c r="H105" s="135">
        <v>16.858775999999999</v>
      </c>
      <c r="I105" s="135">
        <v>17.133683999999999</v>
      </c>
      <c r="J105" s="135">
        <v>17.405714</v>
      </c>
      <c r="K105" s="135">
        <v>17.680810999999999</v>
      </c>
      <c r="L105" s="135">
        <v>17.974333000000001</v>
      </c>
      <c r="M105" s="135">
        <v>18.265094999999999</v>
      </c>
      <c r="N105" s="135">
        <v>18.459838999999999</v>
      </c>
      <c r="O105" s="135">
        <v>18.766047</v>
      </c>
      <c r="P105" s="135">
        <v>19.076895</v>
      </c>
      <c r="Q105" s="135">
        <v>19.353109</v>
      </c>
      <c r="R105" s="135">
        <v>19.634998</v>
      </c>
      <c r="S105" s="135">
        <v>19.925138</v>
      </c>
      <c r="T105" s="135">
        <v>20.210899000000001</v>
      </c>
      <c r="U105" s="135">
        <v>20.521847000000001</v>
      </c>
      <c r="V105" s="135">
        <v>20.812517</v>
      </c>
      <c r="W105" s="135">
        <v>21.107744</v>
      </c>
      <c r="X105" s="135">
        <v>21.438815999999999</v>
      </c>
      <c r="Y105" s="135">
        <v>21.761479999999999</v>
      </c>
      <c r="Z105" s="135">
        <v>22.063331999999999</v>
      </c>
      <c r="AA105" s="135">
        <v>22.392094</v>
      </c>
      <c r="AB105" s="135">
        <v>22.719009</v>
      </c>
      <c r="AC105" s="135">
        <v>23.034303999999999</v>
      </c>
      <c r="AD105" s="135">
        <v>23.370676</v>
      </c>
      <c r="AE105" s="135">
        <v>23.665590000000002</v>
      </c>
      <c r="AF105" s="135">
        <v>23.948463</v>
      </c>
      <c r="AG105" s="135">
        <v>24.215949999999999</v>
      </c>
      <c r="AH105" s="135">
        <v>24.454794</v>
      </c>
      <c r="AI105" s="136">
        <v>1.5036000000000001E-2</v>
      </c>
      <c r="AJ105" s="85"/>
      <c r="AK105" s="59"/>
    </row>
    <row r="106" spans="1:37" ht="15" customHeight="1" x14ac:dyDescent="0.45">
      <c r="A106" s="130" t="s">
        <v>451</v>
      </c>
      <c r="B106" s="134" t="s">
        <v>441</v>
      </c>
      <c r="C106" s="135">
        <v>0</v>
      </c>
      <c r="D106" s="135">
        <v>0</v>
      </c>
      <c r="E106" s="135">
        <v>0</v>
      </c>
      <c r="F106" s="135">
        <v>0</v>
      </c>
      <c r="G106" s="135">
        <v>0</v>
      </c>
      <c r="H106" s="135">
        <v>0</v>
      </c>
      <c r="I106" s="135">
        <v>0</v>
      </c>
      <c r="J106" s="135">
        <v>0</v>
      </c>
      <c r="K106" s="135">
        <v>0</v>
      </c>
      <c r="L106" s="135">
        <v>0</v>
      </c>
      <c r="M106" s="135">
        <v>0</v>
      </c>
      <c r="N106" s="135">
        <v>0</v>
      </c>
      <c r="O106" s="135">
        <v>0</v>
      </c>
      <c r="P106" s="135">
        <v>0</v>
      </c>
      <c r="Q106" s="135">
        <v>0</v>
      </c>
      <c r="R106" s="135">
        <v>0</v>
      </c>
      <c r="S106" s="135">
        <v>0</v>
      </c>
      <c r="T106" s="135">
        <v>0</v>
      </c>
      <c r="U106" s="135">
        <v>0</v>
      </c>
      <c r="V106" s="135">
        <v>0</v>
      </c>
      <c r="W106" s="135">
        <v>0</v>
      </c>
      <c r="X106" s="135">
        <v>0</v>
      </c>
      <c r="Y106" s="135">
        <v>0</v>
      </c>
      <c r="Z106" s="135">
        <v>0</v>
      </c>
      <c r="AA106" s="135">
        <v>0</v>
      </c>
      <c r="AB106" s="135">
        <v>0</v>
      </c>
      <c r="AC106" s="135">
        <v>0</v>
      </c>
      <c r="AD106" s="135">
        <v>0</v>
      </c>
      <c r="AE106" s="135">
        <v>0</v>
      </c>
      <c r="AF106" s="135">
        <v>0</v>
      </c>
      <c r="AG106" s="135">
        <v>0</v>
      </c>
      <c r="AH106" s="135">
        <v>0</v>
      </c>
      <c r="AI106" s="136" t="s">
        <v>156</v>
      </c>
      <c r="AJ106" s="85"/>
      <c r="AK106" s="59"/>
    </row>
    <row r="107" spans="1:37" ht="15" customHeight="1" x14ac:dyDescent="0.45">
      <c r="A107" s="130" t="s">
        <v>452</v>
      </c>
      <c r="B107" s="134" t="s">
        <v>443</v>
      </c>
      <c r="C107" s="135">
        <v>0</v>
      </c>
      <c r="D107" s="135">
        <v>0</v>
      </c>
      <c r="E107" s="135">
        <v>0</v>
      </c>
      <c r="F107" s="135">
        <v>0</v>
      </c>
      <c r="G107" s="135">
        <v>0</v>
      </c>
      <c r="H107" s="135">
        <v>0</v>
      </c>
      <c r="I107" s="135">
        <v>0</v>
      </c>
      <c r="J107" s="135">
        <v>0</v>
      </c>
      <c r="K107" s="135">
        <v>0</v>
      </c>
      <c r="L107" s="135">
        <v>0</v>
      </c>
      <c r="M107" s="135">
        <v>0</v>
      </c>
      <c r="N107" s="135">
        <v>0</v>
      </c>
      <c r="O107" s="135">
        <v>0</v>
      </c>
      <c r="P107" s="135">
        <v>0</v>
      </c>
      <c r="Q107" s="135">
        <v>0</v>
      </c>
      <c r="R107" s="135">
        <v>0</v>
      </c>
      <c r="S107" s="135">
        <v>0</v>
      </c>
      <c r="T107" s="135">
        <v>0</v>
      </c>
      <c r="U107" s="135">
        <v>0</v>
      </c>
      <c r="V107" s="135">
        <v>0</v>
      </c>
      <c r="W107" s="135">
        <v>0</v>
      </c>
      <c r="X107" s="135">
        <v>0</v>
      </c>
      <c r="Y107" s="135">
        <v>0</v>
      </c>
      <c r="Z107" s="135">
        <v>0</v>
      </c>
      <c r="AA107" s="135">
        <v>0</v>
      </c>
      <c r="AB107" s="135">
        <v>0</v>
      </c>
      <c r="AC107" s="135">
        <v>0</v>
      </c>
      <c r="AD107" s="135">
        <v>0</v>
      </c>
      <c r="AE107" s="135">
        <v>0</v>
      </c>
      <c r="AF107" s="135">
        <v>0</v>
      </c>
      <c r="AG107" s="135">
        <v>0</v>
      </c>
      <c r="AH107" s="135">
        <v>0</v>
      </c>
      <c r="AI107" s="136" t="s">
        <v>156</v>
      </c>
      <c r="AJ107" s="85"/>
      <c r="AK107" s="59"/>
    </row>
    <row r="109" spans="1:37" ht="15" customHeight="1" x14ac:dyDescent="0.45">
      <c r="A109" s="130" t="s">
        <v>453</v>
      </c>
      <c r="B109" s="133" t="s">
        <v>454</v>
      </c>
      <c r="C109" s="137">
        <v>245.48736600000001</v>
      </c>
      <c r="D109" s="137">
        <v>246.08251999999999</v>
      </c>
      <c r="E109" s="137">
        <v>246.49890099999999</v>
      </c>
      <c r="F109" s="137">
        <v>246.65316799999999</v>
      </c>
      <c r="G109" s="137">
        <v>246.70283499999999</v>
      </c>
      <c r="H109" s="137">
        <v>246.833969</v>
      </c>
      <c r="I109" s="137">
        <v>247.03877299999999</v>
      </c>
      <c r="J109" s="137">
        <v>247.14759799999999</v>
      </c>
      <c r="K109" s="137">
        <v>247.28393600000001</v>
      </c>
      <c r="L109" s="137">
        <v>247.372559</v>
      </c>
      <c r="M109" s="137">
        <v>247.48173499999999</v>
      </c>
      <c r="N109" s="137">
        <v>247.51445000000001</v>
      </c>
      <c r="O109" s="137">
        <v>247.489227</v>
      </c>
      <c r="P109" s="137">
        <v>247.445435</v>
      </c>
      <c r="Q109" s="137">
        <v>247.30542</v>
      </c>
      <c r="R109" s="137">
        <v>247.11215200000001</v>
      </c>
      <c r="S109" s="137">
        <v>246.84066799999999</v>
      </c>
      <c r="T109" s="137">
        <v>246.51817299999999</v>
      </c>
      <c r="U109" s="137">
        <v>246.15417500000001</v>
      </c>
      <c r="V109" s="137">
        <v>245.73718299999999</v>
      </c>
      <c r="W109" s="137">
        <v>245.28433200000001</v>
      </c>
      <c r="X109" s="137">
        <v>244.85079999999999</v>
      </c>
      <c r="Y109" s="137">
        <v>244.33648700000001</v>
      </c>
      <c r="Z109" s="137">
        <v>243.766785</v>
      </c>
      <c r="AA109" s="137">
        <v>243.214417</v>
      </c>
      <c r="AB109" s="137">
        <v>242.62709000000001</v>
      </c>
      <c r="AC109" s="137">
        <v>242.00881999999999</v>
      </c>
      <c r="AD109" s="137">
        <v>241.436249</v>
      </c>
      <c r="AE109" s="137">
        <v>240.80126999999999</v>
      </c>
      <c r="AF109" s="137">
        <v>240.14630099999999</v>
      </c>
      <c r="AG109" s="137">
        <v>239.47564700000001</v>
      </c>
      <c r="AH109" s="137">
        <v>238.773178</v>
      </c>
      <c r="AI109" s="138">
        <v>-8.9400000000000005E-4</v>
      </c>
      <c r="AJ109" s="61"/>
      <c r="AK109" s="125"/>
    </row>
    <row r="110" spans="1:37" ht="15" customHeight="1" x14ac:dyDescent="0.45">
      <c r="A110" s="130" t="s">
        <v>455</v>
      </c>
      <c r="B110" s="134" t="s">
        <v>456</v>
      </c>
      <c r="C110" s="135">
        <v>190.410965</v>
      </c>
      <c r="D110" s="135">
        <v>189.7621</v>
      </c>
      <c r="E110" s="135">
        <v>189.07870500000001</v>
      </c>
      <c r="F110" s="135">
        <v>188.358902</v>
      </c>
      <c r="G110" s="135">
        <v>187.59948700000001</v>
      </c>
      <c r="H110" s="135">
        <v>186.799026</v>
      </c>
      <c r="I110" s="135">
        <v>185.95710800000001</v>
      </c>
      <c r="J110" s="135">
        <v>185.07472200000001</v>
      </c>
      <c r="K110" s="135">
        <v>184.14857499999999</v>
      </c>
      <c r="L110" s="135">
        <v>183.176941</v>
      </c>
      <c r="M110" s="135">
        <v>182.16502399999999</v>
      </c>
      <c r="N110" s="135">
        <v>181.106796</v>
      </c>
      <c r="O110" s="135">
        <v>179.99432400000001</v>
      </c>
      <c r="P110" s="135">
        <v>178.833923</v>
      </c>
      <c r="Q110" s="135">
        <v>177.626465</v>
      </c>
      <c r="R110" s="135">
        <v>176.37313800000001</v>
      </c>
      <c r="S110" s="135">
        <v>175.075287</v>
      </c>
      <c r="T110" s="135">
        <v>173.734589</v>
      </c>
      <c r="U110" s="135">
        <v>172.352722</v>
      </c>
      <c r="V110" s="135">
        <v>170.93141199999999</v>
      </c>
      <c r="W110" s="135">
        <v>169.47247300000001</v>
      </c>
      <c r="X110" s="135">
        <v>167.97778299999999</v>
      </c>
      <c r="Y110" s="135">
        <v>166.449341</v>
      </c>
      <c r="Z110" s="135">
        <v>164.88917499999999</v>
      </c>
      <c r="AA110" s="135">
        <v>163.29942299999999</v>
      </c>
      <c r="AB110" s="135">
        <v>161.68244899999999</v>
      </c>
      <c r="AC110" s="135">
        <v>160.04063400000001</v>
      </c>
      <c r="AD110" s="135">
        <v>158.37591599999999</v>
      </c>
      <c r="AE110" s="135">
        <v>156.689774</v>
      </c>
      <c r="AF110" s="135">
        <v>154.98407</v>
      </c>
      <c r="AG110" s="135">
        <v>153.260391</v>
      </c>
      <c r="AH110" s="135">
        <v>151.515152</v>
      </c>
      <c r="AI110" s="136">
        <v>-7.3439999999999998E-3</v>
      </c>
      <c r="AJ110" s="85"/>
      <c r="AK110" s="59"/>
    </row>
    <row r="111" spans="1:37" ht="15" customHeight="1" x14ac:dyDescent="0.45">
      <c r="A111" s="130" t="s">
        <v>457</v>
      </c>
      <c r="B111" s="134" t="s">
        <v>338</v>
      </c>
      <c r="C111" s="135">
        <v>55.076408000000001</v>
      </c>
      <c r="D111" s="135">
        <v>56.320414999999997</v>
      </c>
      <c r="E111" s="135">
        <v>57.420192999999998</v>
      </c>
      <c r="F111" s="135">
        <v>58.294269999999997</v>
      </c>
      <c r="G111" s="135">
        <v>59.103352000000001</v>
      </c>
      <c r="H111" s="135">
        <v>60.034945999999998</v>
      </c>
      <c r="I111" s="135">
        <v>61.081660999999997</v>
      </c>
      <c r="J111" s="135">
        <v>62.072876000000001</v>
      </c>
      <c r="K111" s="135">
        <v>63.135368</v>
      </c>
      <c r="L111" s="135">
        <v>64.195610000000002</v>
      </c>
      <c r="M111" s="135">
        <v>65.316710999999998</v>
      </c>
      <c r="N111" s="135">
        <v>66.407653999999994</v>
      </c>
      <c r="O111" s="135">
        <v>67.494895999999997</v>
      </c>
      <c r="P111" s="135">
        <v>68.611519000000001</v>
      </c>
      <c r="Q111" s="135">
        <v>69.678946999999994</v>
      </c>
      <c r="R111" s="135">
        <v>70.739020999999994</v>
      </c>
      <c r="S111" s="135">
        <v>71.765381000000005</v>
      </c>
      <c r="T111" s="135">
        <v>72.783585000000002</v>
      </c>
      <c r="U111" s="135">
        <v>73.801452999999995</v>
      </c>
      <c r="V111" s="135">
        <v>74.805779000000001</v>
      </c>
      <c r="W111" s="135">
        <v>75.811858999999998</v>
      </c>
      <c r="X111" s="135">
        <v>76.873008999999996</v>
      </c>
      <c r="Y111" s="135">
        <v>77.887146000000001</v>
      </c>
      <c r="Z111" s="135">
        <v>78.877609000000007</v>
      </c>
      <c r="AA111" s="135">
        <v>79.914992999999996</v>
      </c>
      <c r="AB111" s="135">
        <v>80.944641000000004</v>
      </c>
      <c r="AC111" s="135">
        <v>81.968177999999995</v>
      </c>
      <c r="AD111" s="135">
        <v>83.060333</v>
      </c>
      <c r="AE111" s="135">
        <v>84.111487999999994</v>
      </c>
      <c r="AF111" s="135">
        <v>85.162231000000006</v>
      </c>
      <c r="AG111" s="135">
        <v>86.215262999999993</v>
      </c>
      <c r="AH111" s="135">
        <v>87.258026000000001</v>
      </c>
      <c r="AI111" s="136">
        <v>1.4954E-2</v>
      </c>
      <c r="AJ111" s="85"/>
      <c r="AK111" s="59"/>
    </row>
    <row r="113" spans="1:37" ht="15" customHeight="1" x14ac:dyDescent="0.45">
      <c r="A113" s="130" t="s">
        <v>458</v>
      </c>
      <c r="B113" s="134" t="s">
        <v>459</v>
      </c>
      <c r="C113" s="135">
        <v>131.46882600000001</v>
      </c>
      <c r="D113" s="135">
        <v>130.92845199999999</v>
      </c>
      <c r="E113" s="135">
        <v>130.398911</v>
      </c>
      <c r="F113" s="135">
        <v>129.838303</v>
      </c>
      <c r="G113" s="135">
        <v>129.36019899999999</v>
      </c>
      <c r="H113" s="135">
        <v>128.91430700000001</v>
      </c>
      <c r="I113" s="135">
        <v>128.46650700000001</v>
      </c>
      <c r="J113" s="135">
        <v>128.03228799999999</v>
      </c>
      <c r="K113" s="135">
        <v>127.63700900000001</v>
      </c>
      <c r="L113" s="135">
        <v>127.282707</v>
      </c>
      <c r="M113" s="135">
        <v>126.972977</v>
      </c>
      <c r="N113" s="135">
        <v>126.67810799999999</v>
      </c>
      <c r="O113" s="135">
        <v>126.387711</v>
      </c>
      <c r="P113" s="135">
        <v>126.120125</v>
      </c>
      <c r="Q113" s="135">
        <v>125.889526</v>
      </c>
      <c r="R113" s="135">
        <v>125.73792299999999</v>
      </c>
      <c r="S113" s="135">
        <v>125.613304</v>
      </c>
      <c r="T113" s="135">
        <v>125.534966</v>
      </c>
      <c r="U113" s="135">
        <v>125.49269099999999</v>
      </c>
      <c r="V113" s="135">
        <v>125.474091</v>
      </c>
      <c r="W113" s="135">
        <v>125.47049699999999</v>
      </c>
      <c r="X113" s="135">
        <v>125.47727999999999</v>
      </c>
      <c r="Y113" s="135">
        <v>125.49505600000001</v>
      </c>
      <c r="Z113" s="135">
        <v>125.58158899999999</v>
      </c>
      <c r="AA113" s="135">
        <v>125.670975</v>
      </c>
      <c r="AB113" s="135">
        <v>125.78318</v>
      </c>
      <c r="AC113" s="135">
        <v>125.919701</v>
      </c>
      <c r="AD113" s="135">
        <v>126.06326300000001</v>
      </c>
      <c r="AE113" s="135">
        <v>126.202454</v>
      </c>
      <c r="AF113" s="135">
        <v>126.347031</v>
      </c>
      <c r="AG113" s="135">
        <v>126.48114</v>
      </c>
      <c r="AH113" s="135">
        <v>126.61637899999999</v>
      </c>
      <c r="AI113" s="136">
        <v>-1.212E-3</v>
      </c>
      <c r="AJ113" s="85"/>
      <c r="AK113" s="59"/>
    </row>
    <row r="114" spans="1:37" ht="15" customHeight="1" x14ac:dyDescent="0.45">
      <c r="A114" s="130" t="s">
        <v>460</v>
      </c>
      <c r="B114" s="134" t="s">
        <v>461</v>
      </c>
      <c r="C114" s="135">
        <v>671.93042000000003</v>
      </c>
      <c r="D114" s="135">
        <v>650.56555200000003</v>
      </c>
      <c r="E114" s="135">
        <v>677.01824999999997</v>
      </c>
      <c r="F114" s="135">
        <v>683.96331799999996</v>
      </c>
      <c r="G114" s="135">
        <v>685.10925299999997</v>
      </c>
      <c r="H114" s="135">
        <v>692.42504899999994</v>
      </c>
      <c r="I114" s="135">
        <v>699.55993699999999</v>
      </c>
      <c r="J114" s="135">
        <v>704.00109899999995</v>
      </c>
      <c r="K114" s="135">
        <v>697.44305399999996</v>
      </c>
      <c r="L114" s="135">
        <v>697.38055399999996</v>
      </c>
      <c r="M114" s="135">
        <v>699.14544699999999</v>
      </c>
      <c r="N114" s="135">
        <v>693.10620100000006</v>
      </c>
      <c r="O114" s="135">
        <v>694.87109399999997</v>
      </c>
      <c r="P114" s="135">
        <v>697.83367899999996</v>
      </c>
      <c r="Q114" s="135">
        <v>701.06042500000001</v>
      </c>
      <c r="R114" s="135">
        <v>709.08807400000001</v>
      </c>
      <c r="S114" s="135">
        <v>712.51843299999996</v>
      </c>
      <c r="T114" s="135">
        <v>719.495544</v>
      </c>
      <c r="U114" s="135">
        <v>727.418274</v>
      </c>
      <c r="V114" s="135">
        <v>731.69781499999999</v>
      </c>
      <c r="W114" s="135">
        <v>738.40875200000005</v>
      </c>
      <c r="X114" s="135">
        <v>744.27642800000001</v>
      </c>
      <c r="Y114" s="135">
        <v>747.96826199999998</v>
      </c>
      <c r="Z114" s="135">
        <v>756.82543899999996</v>
      </c>
      <c r="AA114" s="135">
        <v>762.90777600000001</v>
      </c>
      <c r="AB114" s="135">
        <v>768.94451900000001</v>
      </c>
      <c r="AC114" s="135">
        <v>774.33062700000005</v>
      </c>
      <c r="AD114" s="135">
        <v>780.82495100000006</v>
      </c>
      <c r="AE114" s="135">
        <v>788.06097399999999</v>
      </c>
      <c r="AF114" s="135">
        <v>799.27636700000005</v>
      </c>
      <c r="AG114" s="135">
        <v>807.1875</v>
      </c>
      <c r="AH114" s="135">
        <v>816.30676300000005</v>
      </c>
      <c r="AI114" s="136">
        <v>6.2979999999999998E-3</v>
      </c>
      <c r="AJ114" s="85"/>
      <c r="AK114" s="59"/>
    </row>
    <row r="116" spans="1:37" ht="15" customHeight="1" x14ac:dyDescent="0.45">
      <c r="A116" s="130" t="s">
        <v>462</v>
      </c>
      <c r="B116" s="133" t="s">
        <v>463</v>
      </c>
      <c r="C116" s="137">
        <v>28112.658202999999</v>
      </c>
      <c r="D116" s="137">
        <v>28142.134765999999</v>
      </c>
      <c r="E116" s="137">
        <v>27977.613281000002</v>
      </c>
      <c r="F116" s="137">
        <v>27650.501952999999</v>
      </c>
      <c r="G116" s="137">
        <v>27383.089843999998</v>
      </c>
      <c r="H116" s="137">
        <v>27071.011718999998</v>
      </c>
      <c r="I116" s="137">
        <v>26739.234375</v>
      </c>
      <c r="J116" s="137">
        <v>26484.822265999999</v>
      </c>
      <c r="K116" s="137">
        <v>26239.382812</v>
      </c>
      <c r="L116" s="137">
        <v>26025.384765999999</v>
      </c>
      <c r="M116" s="137">
        <v>25842.195312</v>
      </c>
      <c r="N116" s="137">
        <v>25696.667968999998</v>
      </c>
      <c r="O116" s="137">
        <v>25570.373047000001</v>
      </c>
      <c r="P116" s="137">
        <v>25442.855468999998</v>
      </c>
      <c r="Q116" s="137">
        <v>25329.677734000001</v>
      </c>
      <c r="R116" s="137">
        <v>25242.990234000001</v>
      </c>
      <c r="S116" s="137">
        <v>25151.660156000002</v>
      </c>
      <c r="T116" s="137">
        <v>25081.826172000001</v>
      </c>
      <c r="U116" s="137">
        <v>25039.777343999998</v>
      </c>
      <c r="V116" s="137">
        <v>25009.53125</v>
      </c>
      <c r="W116" s="137">
        <v>25000.132812</v>
      </c>
      <c r="X116" s="137">
        <v>25032.132812</v>
      </c>
      <c r="Y116" s="137">
        <v>25086.322265999999</v>
      </c>
      <c r="Z116" s="137">
        <v>25149.214843999998</v>
      </c>
      <c r="AA116" s="137">
        <v>25239.976562</v>
      </c>
      <c r="AB116" s="137">
        <v>25341.005859000001</v>
      </c>
      <c r="AC116" s="137">
        <v>25459.132812</v>
      </c>
      <c r="AD116" s="137">
        <v>25580.724609000001</v>
      </c>
      <c r="AE116" s="137">
        <v>25718.011718999998</v>
      </c>
      <c r="AF116" s="137">
        <v>25863.882812</v>
      </c>
      <c r="AG116" s="137">
        <v>26017.873047000001</v>
      </c>
      <c r="AH116" s="137">
        <v>26172.828125</v>
      </c>
      <c r="AI116" s="138">
        <v>-2.3040000000000001E-3</v>
      </c>
      <c r="AJ116" s="61"/>
      <c r="AK116" s="125"/>
    </row>
    <row r="117" spans="1:37" ht="15" customHeight="1" thickBot="1" x14ac:dyDescent="0.5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27"/>
    </row>
    <row r="118" spans="1:37" ht="15" customHeight="1" x14ac:dyDescent="0.45">
      <c r="A118" s="127"/>
      <c r="B118" s="141" t="s">
        <v>464</v>
      </c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26"/>
      <c r="AK118" s="126"/>
    </row>
    <row r="119" spans="1:37" ht="15" customHeight="1" x14ac:dyDescent="0.45">
      <c r="A119" s="127"/>
      <c r="B119" s="139" t="s">
        <v>465</v>
      </c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</row>
    <row r="120" spans="1:37" ht="15" customHeight="1" x14ac:dyDescent="0.45">
      <c r="A120" s="127"/>
      <c r="B120" s="139" t="s">
        <v>466</v>
      </c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127"/>
    </row>
    <row r="121" spans="1:37" ht="15" customHeight="1" x14ac:dyDescent="0.45">
      <c r="A121" s="127"/>
      <c r="B121" s="139" t="s">
        <v>467</v>
      </c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  <c r="AI121" s="127"/>
    </row>
    <row r="122" spans="1:37" ht="15" customHeight="1" x14ac:dyDescent="0.45">
      <c r="A122" s="127"/>
      <c r="B122" s="139" t="s">
        <v>468</v>
      </c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  <c r="AI122" s="127"/>
    </row>
    <row r="123" spans="1:37" ht="15" customHeight="1" x14ac:dyDescent="0.45">
      <c r="A123" s="127"/>
      <c r="B123" s="139" t="s">
        <v>469</v>
      </c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  <c r="AI123" s="127"/>
    </row>
    <row r="124" spans="1:37" ht="15" customHeight="1" x14ac:dyDescent="0.45">
      <c r="A124" s="127"/>
      <c r="B124" s="139" t="s">
        <v>158</v>
      </c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  <c r="AI124" s="127"/>
    </row>
    <row r="125" spans="1:37" ht="15" customHeight="1" x14ac:dyDescent="0.45">
      <c r="A125" s="127"/>
      <c r="B125" s="139" t="s">
        <v>470</v>
      </c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  <c r="AI125" s="127"/>
    </row>
    <row r="126" spans="1:37" ht="15" customHeight="1" x14ac:dyDescent="0.45">
      <c r="A126" s="127"/>
      <c r="B126" s="139" t="s">
        <v>584</v>
      </c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  <c r="AI126" s="127"/>
    </row>
    <row r="127" spans="1:37" ht="15" customHeight="1" x14ac:dyDescent="0.45">
      <c r="B127" s="53"/>
    </row>
    <row r="128" spans="1:37" ht="15" customHeight="1" x14ac:dyDescent="0.45">
      <c r="B128" s="53"/>
    </row>
    <row r="129" spans="2:2" ht="15" customHeight="1" x14ac:dyDescent="0.45">
      <c r="B129" s="53"/>
    </row>
    <row r="130" spans="2:2" ht="15" customHeight="1" x14ac:dyDescent="0.45">
      <c r="B130" s="53"/>
    </row>
    <row r="131" spans="2:2" ht="15" customHeight="1" x14ac:dyDescent="0.45">
      <c r="B131" s="53"/>
    </row>
    <row r="132" spans="2:2" ht="15" customHeight="1" x14ac:dyDescent="0.45">
      <c r="B132" s="53"/>
    </row>
  </sheetData>
  <mergeCells count="1">
    <mergeCell ref="B118:AI1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8" activePane="bottomRight" state="frozen"/>
      <selection activeCell="B1" sqref="B1"/>
      <selection pane="topRight" activeCell="B1" sqref="B1"/>
      <selection pane="bottomLeft" activeCell="B1" sqref="B1"/>
      <selection pane="bottomRight" activeCell="B14" sqref="B14"/>
    </sheetView>
  </sheetViews>
  <sheetFormatPr defaultRowHeight="15" customHeight="1" x14ac:dyDescent="0.45"/>
  <cols>
    <col min="1" max="1" width="15.46484375" style="6" customWidth="1"/>
    <col min="2" max="2" width="42.6640625" style="6" customWidth="1"/>
    <col min="3" max="16384" width="9.06640625" style="6"/>
  </cols>
  <sheetData>
    <row r="1" spans="1:35" ht="15" customHeight="1" thickBot="1" x14ac:dyDescent="0.5">
      <c r="B1" s="105" t="s">
        <v>559</v>
      </c>
      <c r="C1" s="106">
        <v>2019</v>
      </c>
      <c r="D1" s="106">
        <v>2020</v>
      </c>
      <c r="E1" s="106">
        <v>2021</v>
      </c>
      <c r="F1" s="106">
        <v>2022</v>
      </c>
      <c r="G1" s="106">
        <v>2023</v>
      </c>
      <c r="H1" s="106">
        <v>2024</v>
      </c>
      <c r="I1" s="106">
        <v>2025</v>
      </c>
      <c r="J1" s="106">
        <v>2026</v>
      </c>
      <c r="K1" s="106">
        <v>2027</v>
      </c>
      <c r="L1" s="106">
        <v>2028</v>
      </c>
      <c r="M1" s="106">
        <v>2029</v>
      </c>
      <c r="N1" s="106">
        <v>2030</v>
      </c>
      <c r="O1" s="106">
        <v>2031</v>
      </c>
      <c r="P1" s="106">
        <v>2032</v>
      </c>
      <c r="Q1" s="106">
        <v>2033</v>
      </c>
      <c r="R1" s="106">
        <v>2034</v>
      </c>
      <c r="S1" s="106">
        <v>2035</v>
      </c>
      <c r="T1" s="106">
        <v>2036</v>
      </c>
      <c r="U1" s="106">
        <v>2037</v>
      </c>
      <c r="V1" s="106">
        <v>2038</v>
      </c>
      <c r="W1" s="106">
        <v>2039</v>
      </c>
      <c r="X1" s="106">
        <v>2040</v>
      </c>
      <c r="Y1" s="106">
        <v>2041</v>
      </c>
      <c r="Z1" s="106">
        <v>2042</v>
      </c>
      <c r="AA1" s="106">
        <v>2043</v>
      </c>
      <c r="AB1" s="106">
        <v>2044</v>
      </c>
      <c r="AC1" s="106">
        <v>2045</v>
      </c>
      <c r="AD1" s="106">
        <v>2046</v>
      </c>
      <c r="AE1" s="106">
        <v>2047</v>
      </c>
      <c r="AF1" s="106">
        <v>2048</v>
      </c>
      <c r="AG1" s="106">
        <v>2049</v>
      </c>
      <c r="AH1" s="106">
        <v>2050</v>
      </c>
    </row>
    <row r="2" spans="1:35" ht="15" customHeight="1" thickTop="1" x14ac:dyDescent="0.45"/>
    <row r="3" spans="1:35" ht="15" customHeight="1" x14ac:dyDescent="0.45">
      <c r="C3" s="83" t="s">
        <v>139</v>
      </c>
      <c r="D3" s="83" t="s">
        <v>558</v>
      </c>
      <c r="E3" s="83"/>
      <c r="F3" s="83"/>
      <c r="G3" s="83"/>
      <c r="H3" s="83"/>
    </row>
    <row r="4" spans="1:35" ht="15" customHeight="1" x14ac:dyDescent="0.45">
      <c r="C4" s="83" t="s">
        <v>140</v>
      </c>
      <c r="D4" s="83" t="s">
        <v>560</v>
      </c>
      <c r="E4" s="83"/>
      <c r="F4" s="83"/>
      <c r="G4" s="83" t="s">
        <v>141</v>
      </c>
      <c r="H4" s="83"/>
    </row>
    <row r="5" spans="1:35" ht="15" customHeight="1" x14ac:dyDescent="0.45">
      <c r="C5" s="83" t="s">
        <v>142</v>
      </c>
      <c r="D5" s="83" t="s">
        <v>561</v>
      </c>
      <c r="E5" s="83"/>
      <c r="F5" s="83"/>
      <c r="G5" s="83"/>
      <c r="H5" s="83"/>
    </row>
    <row r="6" spans="1:35" ht="15" customHeight="1" x14ac:dyDescent="0.45">
      <c r="C6" s="83" t="s">
        <v>143</v>
      </c>
      <c r="D6" s="83"/>
      <c r="E6" s="83" t="s">
        <v>562</v>
      </c>
      <c r="F6" s="83"/>
      <c r="G6" s="83"/>
      <c r="H6" s="83"/>
    </row>
    <row r="10" spans="1:35" ht="15" customHeight="1" x14ac:dyDescent="0.5">
      <c r="A10" s="84" t="s">
        <v>160</v>
      </c>
      <c r="B10" s="107" t="s">
        <v>563</v>
      </c>
    </row>
    <row r="11" spans="1:35" ht="15" customHeight="1" x14ac:dyDescent="0.45">
      <c r="B11" s="105" t="s">
        <v>161</v>
      </c>
    </row>
    <row r="12" spans="1:35" ht="15" customHeight="1" x14ac:dyDescent="0.45">
      <c r="B12" s="105" t="s">
        <v>146</v>
      </c>
      <c r="C12" s="2" t="s">
        <v>146</v>
      </c>
      <c r="D12" s="2" t="s">
        <v>146</v>
      </c>
      <c r="E12" s="2" t="s">
        <v>146</v>
      </c>
      <c r="F12" s="2" t="s">
        <v>146</v>
      </c>
      <c r="G12" s="2" t="s">
        <v>146</v>
      </c>
      <c r="H12" s="2" t="s">
        <v>146</v>
      </c>
      <c r="I12" s="2" t="s">
        <v>146</v>
      </c>
      <c r="J12" s="2" t="s">
        <v>146</v>
      </c>
      <c r="K12" s="2" t="s">
        <v>146</v>
      </c>
      <c r="L12" s="2" t="s">
        <v>146</v>
      </c>
      <c r="M12" s="2" t="s">
        <v>146</v>
      </c>
      <c r="N12" s="2" t="s">
        <v>146</v>
      </c>
      <c r="O12" s="2" t="s">
        <v>146</v>
      </c>
      <c r="P12" s="2" t="s">
        <v>146</v>
      </c>
      <c r="Q12" s="2" t="s">
        <v>146</v>
      </c>
      <c r="R12" s="2" t="s">
        <v>146</v>
      </c>
      <c r="S12" s="2" t="s">
        <v>146</v>
      </c>
      <c r="T12" s="2" t="s">
        <v>146</v>
      </c>
      <c r="U12" s="2" t="s">
        <v>146</v>
      </c>
      <c r="V12" s="2" t="s">
        <v>146</v>
      </c>
      <c r="W12" s="2" t="s">
        <v>146</v>
      </c>
      <c r="X12" s="2" t="s">
        <v>146</v>
      </c>
      <c r="Y12" s="2" t="s">
        <v>146</v>
      </c>
      <c r="Z12" s="2" t="s">
        <v>146</v>
      </c>
      <c r="AA12" s="2" t="s">
        <v>146</v>
      </c>
      <c r="AB12" s="2" t="s">
        <v>146</v>
      </c>
      <c r="AC12" s="2" t="s">
        <v>146</v>
      </c>
      <c r="AD12" s="2" t="s">
        <v>146</v>
      </c>
      <c r="AE12" s="2" t="s">
        <v>146</v>
      </c>
      <c r="AF12" s="2" t="s">
        <v>146</v>
      </c>
      <c r="AG12" s="2" t="s">
        <v>146</v>
      </c>
      <c r="AH12" s="2" t="s">
        <v>146</v>
      </c>
      <c r="AI12" s="2" t="s">
        <v>564</v>
      </c>
    </row>
    <row r="13" spans="1:35" ht="15" customHeight="1" thickBot="1" x14ac:dyDescent="0.5">
      <c r="B13" s="106" t="s">
        <v>146</v>
      </c>
      <c r="C13" s="106">
        <v>2019</v>
      </c>
      <c r="D13" s="106">
        <v>2020</v>
      </c>
      <c r="E13" s="106">
        <v>2021</v>
      </c>
      <c r="F13" s="106">
        <v>2022</v>
      </c>
      <c r="G13" s="106">
        <v>2023</v>
      </c>
      <c r="H13" s="106">
        <v>2024</v>
      </c>
      <c r="I13" s="106">
        <v>2025</v>
      </c>
      <c r="J13" s="106">
        <v>2026</v>
      </c>
      <c r="K13" s="106">
        <v>2027</v>
      </c>
      <c r="L13" s="106">
        <v>2028</v>
      </c>
      <c r="M13" s="106">
        <v>2029</v>
      </c>
      <c r="N13" s="106">
        <v>2030</v>
      </c>
      <c r="O13" s="106">
        <v>2031</v>
      </c>
      <c r="P13" s="106">
        <v>2032</v>
      </c>
      <c r="Q13" s="106">
        <v>2033</v>
      </c>
      <c r="R13" s="106">
        <v>2034</v>
      </c>
      <c r="S13" s="106">
        <v>2035</v>
      </c>
      <c r="T13" s="106">
        <v>2036</v>
      </c>
      <c r="U13" s="106">
        <v>2037</v>
      </c>
      <c r="V13" s="106">
        <v>2038</v>
      </c>
      <c r="W13" s="106">
        <v>2039</v>
      </c>
      <c r="X13" s="106">
        <v>2040</v>
      </c>
      <c r="Y13" s="106">
        <v>2041</v>
      </c>
      <c r="Z13" s="106">
        <v>2042</v>
      </c>
      <c r="AA13" s="106">
        <v>2043</v>
      </c>
      <c r="AB13" s="106">
        <v>2044</v>
      </c>
      <c r="AC13" s="106">
        <v>2045</v>
      </c>
      <c r="AD13" s="106">
        <v>2046</v>
      </c>
      <c r="AE13" s="106">
        <v>2047</v>
      </c>
      <c r="AF13" s="106">
        <v>2048</v>
      </c>
      <c r="AG13" s="106">
        <v>2049</v>
      </c>
      <c r="AH13" s="106">
        <v>2050</v>
      </c>
      <c r="AI13" s="106">
        <v>2050</v>
      </c>
    </row>
    <row r="14" spans="1:35" ht="15" customHeight="1" thickTop="1" x14ac:dyDescent="0.45">
      <c r="B14" s="108" t="s">
        <v>162</v>
      </c>
    </row>
    <row r="15" spans="1:35" ht="15" customHeight="1" x14ac:dyDescent="0.45">
      <c r="B15" s="108" t="s">
        <v>163</v>
      </c>
    </row>
    <row r="16" spans="1:35" ht="15" customHeight="1" x14ac:dyDescent="0.45">
      <c r="A16" s="84" t="s">
        <v>164</v>
      </c>
      <c r="B16" s="109" t="s">
        <v>165</v>
      </c>
      <c r="C16" s="110">
        <v>6.6360000000000001</v>
      </c>
      <c r="D16" s="110">
        <v>6.6360000000000001</v>
      </c>
      <c r="E16" s="110">
        <v>6.6360000000000001</v>
      </c>
      <c r="F16" s="110">
        <v>6.6360000000000001</v>
      </c>
      <c r="G16" s="110">
        <v>6.6360000000000001</v>
      </c>
      <c r="H16" s="110">
        <v>6.6360000000000001</v>
      </c>
      <c r="I16" s="110">
        <v>6.6360000000000001</v>
      </c>
      <c r="J16" s="110">
        <v>6.6360000000000001</v>
      </c>
      <c r="K16" s="110">
        <v>6.6360000000000001</v>
      </c>
      <c r="L16" s="110">
        <v>6.6360000000000001</v>
      </c>
      <c r="M16" s="110">
        <v>6.6360000000000001</v>
      </c>
      <c r="N16" s="110">
        <v>6.6360000000000001</v>
      </c>
      <c r="O16" s="110">
        <v>6.6360000000000001</v>
      </c>
      <c r="P16" s="110">
        <v>6.6360000000000001</v>
      </c>
      <c r="Q16" s="110">
        <v>6.6360000000000001</v>
      </c>
      <c r="R16" s="110">
        <v>6.6360000000000001</v>
      </c>
      <c r="S16" s="110">
        <v>6.6360000000000001</v>
      </c>
      <c r="T16" s="110">
        <v>6.6360000000000001</v>
      </c>
      <c r="U16" s="110">
        <v>6.6360000000000001</v>
      </c>
      <c r="V16" s="110">
        <v>6.6360000000000001</v>
      </c>
      <c r="W16" s="110">
        <v>6.6360000000000001</v>
      </c>
      <c r="X16" s="110">
        <v>6.6360000000000001</v>
      </c>
      <c r="Y16" s="110">
        <v>6.6360000000000001</v>
      </c>
      <c r="Z16" s="110">
        <v>6.6360000000000001</v>
      </c>
      <c r="AA16" s="110">
        <v>6.6360000000000001</v>
      </c>
      <c r="AB16" s="110">
        <v>6.6360000000000001</v>
      </c>
      <c r="AC16" s="110">
        <v>6.6360000000000001</v>
      </c>
      <c r="AD16" s="110">
        <v>6.6360000000000001</v>
      </c>
      <c r="AE16" s="110">
        <v>6.6360000000000001</v>
      </c>
      <c r="AF16" s="110">
        <v>6.6360000000000001</v>
      </c>
      <c r="AG16" s="110">
        <v>6.6360000000000001</v>
      </c>
      <c r="AH16" s="110">
        <v>6.6360000000000001</v>
      </c>
      <c r="AI16" s="111">
        <v>0</v>
      </c>
    </row>
    <row r="17" spans="1:35" ht="15" customHeight="1" x14ac:dyDescent="0.45">
      <c r="A17" s="84" t="s">
        <v>166</v>
      </c>
      <c r="B17" s="109" t="s">
        <v>167</v>
      </c>
      <c r="C17" s="110">
        <v>5.048</v>
      </c>
      <c r="D17" s="110">
        <v>5.048</v>
      </c>
      <c r="E17" s="110">
        <v>5.048</v>
      </c>
      <c r="F17" s="110">
        <v>5.048</v>
      </c>
      <c r="G17" s="110">
        <v>5.048</v>
      </c>
      <c r="H17" s="110">
        <v>5.048</v>
      </c>
      <c r="I17" s="110">
        <v>5.048</v>
      </c>
      <c r="J17" s="110">
        <v>5.048</v>
      </c>
      <c r="K17" s="110">
        <v>5.048</v>
      </c>
      <c r="L17" s="110">
        <v>5.048</v>
      </c>
      <c r="M17" s="110">
        <v>5.048</v>
      </c>
      <c r="N17" s="110">
        <v>5.048</v>
      </c>
      <c r="O17" s="110">
        <v>5.048</v>
      </c>
      <c r="P17" s="110">
        <v>5.048</v>
      </c>
      <c r="Q17" s="110">
        <v>5.048</v>
      </c>
      <c r="R17" s="110">
        <v>5.048</v>
      </c>
      <c r="S17" s="110">
        <v>5.048</v>
      </c>
      <c r="T17" s="110">
        <v>5.048</v>
      </c>
      <c r="U17" s="110">
        <v>5.048</v>
      </c>
      <c r="V17" s="110">
        <v>5.048</v>
      </c>
      <c r="W17" s="110">
        <v>5.048</v>
      </c>
      <c r="X17" s="110">
        <v>5.048</v>
      </c>
      <c r="Y17" s="110">
        <v>5.048</v>
      </c>
      <c r="Z17" s="110">
        <v>5.048</v>
      </c>
      <c r="AA17" s="110">
        <v>5.048</v>
      </c>
      <c r="AB17" s="110">
        <v>5.048</v>
      </c>
      <c r="AC17" s="110">
        <v>5.048</v>
      </c>
      <c r="AD17" s="110">
        <v>5.048</v>
      </c>
      <c r="AE17" s="110">
        <v>5.048</v>
      </c>
      <c r="AF17" s="110">
        <v>5.048</v>
      </c>
      <c r="AG17" s="110">
        <v>5.048</v>
      </c>
      <c r="AH17" s="110">
        <v>5.048</v>
      </c>
      <c r="AI17" s="111">
        <v>0</v>
      </c>
    </row>
    <row r="18" spans="1:35" ht="15" customHeight="1" x14ac:dyDescent="0.45">
      <c r="A18" s="84" t="s">
        <v>168</v>
      </c>
      <c r="B18" s="109" t="s">
        <v>169</v>
      </c>
      <c r="C18" s="110">
        <v>5.359</v>
      </c>
      <c r="D18" s="110">
        <v>5.359</v>
      </c>
      <c r="E18" s="110">
        <v>5.359</v>
      </c>
      <c r="F18" s="110">
        <v>5.359</v>
      </c>
      <c r="G18" s="110">
        <v>5.359</v>
      </c>
      <c r="H18" s="110">
        <v>5.359</v>
      </c>
      <c r="I18" s="110">
        <v>5.359</v>
      </c>
      <c r="J18" s="110">
        <v>5.359</v>
      </c>
      <c r="K18" s="110">
        <v>5.359</v>
      </c>
      <c r="L18" s="110">
        <v>5.359</v>
      </c>
      <c r="M18" s="110">
        <v>5.359</v>
      </c>
      <c r="N18" s="110">
        <v>5.359</v>
      </c>
      <c r="O18" s="110">
        <v>5.359</v>
      </c>
      <c r="P18" s="110">
        <v>5.359</v>
      </c>
      <c r="Q18" s="110">
        <v>5.359</v>
      </c>
      <c r="R18" s="110">
        <v>5.359</v>
      </c>
      <c r="S18" s="110">
        <v>5.359</v>
      </c>
      <c r="T18" s="110">
        <v>5.359</v>
      </c>
      <c r="U18" s="110">
        <v>5.359</v>
      </c>
      <c r="V18" s="110">
        <v>5.359</v>
      </c>
      <c r="W18" s="110">
        <v>5.359</v>
      </c>
      <c r="X18" s="110">
        <v>5.359</v>
      </c>
      <c r="Y18" s="110">
        <v>5.359</v>
      </c>
      <c r="Z18" s="110">
        <v>5.359</v>
      </c>
      <c r="AA18" s="110">
        <v>5.359</v>
      </c>
      <c r="AB18" s="110">
        <v>5.359</v>
      </c>
      <c r="AC18" s="110">
        <v>5.359</v>
      </c>
      <c r="AD18" s="110">
        <v>5.359</v>
      </c>
      <c r="AE18" s="110">
        <v>5.359</v>
      </c>
      <c r="AF18" s="110">
        <v>5.359</v>
      </c>
      <c r="AG18" s="110">
        <v>5.359</v>
      </c>
      <c r="AH18" s="110">
        <v>5.359</v>
      </c>
      <c r="AI18" s="111">
        <v>0</v>
      </c>
    </row>
    <row r="19" spans="1:35" ht="15" customHeight="1" x14ac:dyDescent="0.45">
      <c r="A19" s="84" t="s">
        <v>170</v>
      </c>
      <c r="B19" s="109" t="s">
        <v>171</v>
      </c>
      <c r="C19" s="110">
        <v>5.8250000000000002</v>
      </c>
      <c r="D19" s="110">
        <v>5.8250000000000002</v>
      </c>
      <c r="E19" s="110">
        <v>5.8250000000000002</v>
      </c>
      <c r="F19" s="110">
        <v>5.8250000000000002</v>
      </c>
      <c r="G19" s="110">
        <v>5.8250000000000002</v>
      </c>
      <c r="H19" s="110">
        <v>5.8250000000000002</v>
      </c>
      <c r="I19" s="110">
        <v>5.8250000000000002</v>
      </c>
      <c r="J19" s="110">
        <v>5.8250000000000002</v>
      </c>
      <c r="K19" s="110">
        <v>5.8250000000000002</v>
      </c>
      <c r="L19" s="110">
        <v>5.8250000000000002</v>
      </c>
      <c r="M19" s="110">
        <v>5.8250000000000002</v>
      </c>
      <c r="N19" s="110">
        <v>5.8250000000000002</v>
      </c>
      <c r="O19" s="110">
        <v>5.8250000000000002</v>
      </c>
      <c r="P19" s="110">
        <v>5.8250000000000002</v>
      </c>
      <c r="Q19" s="110">
        <v>5.8250000000000002</v>
      </c>
      <c r="R19" s="110">
        <v>5.8250000000000002</v>
      </c>
      <c r="S19" s="110">
        <v>5.8250000000000002</v>
      </c>
      <c r="T19" s="110">
        <v>5.8250000000000002</v>
      </c>
      <c r="U19" s="110">
        <v>5.8250000000000002</v>
      </c>
      <c r="V19" s="110">
        <v>5.8250000000000002</v>
      </c>
      <c r="W19" s="110">
        <v>5.8250000000000002</v>
      </c>
      <c r="X19" s="110">
        <v>5.8250000000000002</v>
      </c>
      <c r="Y19" s="110">
        <v>5.8250000000000002</v>
      </c>
      <c r="Z19" s="110">
        <v>5.8250000000000002</v>
      </c>
      <c r="AA19" s="110">
        <v>5.8250000000000002</v>
      </c>
      <c r="AB19" s="110">
        <v>5.8250000000000002</v>
      </c>
      <c r="AC19" s="110">
        <v>5.8250000000000002</v>
      </c>
      <c r="AD19" s="110">
        <v>5.8250000000000002</v>
      </c>
      <c r="AE19" s="110">
        <v>5.8250000000000002</v>
      </c>
      <c r="AF19" s="110">
        <v>5.8250000000000002</v>
      </c>
      <c r="AG19" s="110">
        <v>5.8250000000000002</v>
      </c>
      <c r="AH19" s="110">
        <v>5.8250000000000002</v>
      </c>
      <c r="AI19" s="111">
        <v>0</v>
      </c>
    </row>
    <row r="20" spans="1:35" ht="15" customHeight="1" x14ac:dyDescent="0.45">
      <c r="A20" s="84" t="s">
        <v>172</v>
      </c>
      <c r="B20" s="109" t="s">
        <v>173</v>
      </c>
      <c r="C20" s="110">
        <v>5.7744949999999999</v>
      </c>
      <c r="D20" s="110">
        <v>5.7742430000000002</v>
      </c>
      <c r="E20" s="110">
        <v>5.7732469999999996</v>
      </c>
      <c r="F20" s="110">
        <v>5.7720890000000002</v>
      </c>
      <c r="G20" s="110">
        <v>5.7720359999999999</v>
      </c>
      <c r="H20" s="110">
        <v>5.7719430000000003</v>
      </c>
      <c r="I20" s="110">
        <v>5.7717720000000003</v>
      </c>
      <c r="J20" s="110">
        <v>5.7720830000000003</v>
      </c>
      <c r="K20" s="110">
        <v>5.7723529999999998</v>
      </c>
      <c r="L20" s="110">
        <v>5.772017</v>
      </c>
      <c r="M20" s="110">
        <v>5.7714939999999997</v>
      </c>
      <c r="N20" s="110">
        <v>5.7707269999999999</v>
      </c>
      <c r="O20" s="110">
        <v>5.77121</v>
      </c>
      <c r="P20" s="110">
        <v>5.7709510000000002</v>
      </c>
      <c r="Q20" s="110">
        <v>5.771115</v>
      </c>
      <c r="R20" s="110">
        <v>5.7709299999999999</v>
      </c>
      <c r="S20" s="110">
        <v>5.7711180000000004</v>
      </c>
      <c r="T20" s="110">
        <v>5.7708060000000003</v>
      </c>
      <c r="U20" s="110">
        <v>5.7721790000000004</v>
      </c>
      <c r="V20" s="110">
        <v>5.7709479999999997</v>
      </c>
      <c r="W20" s="110">
        <v>5.7718610000000004</v>
      </c>
      <c r="X20" s="110">
        <v>5.7706200000000001</v>
      </c>
      <c r="Y20" s="110">
        <v>5.7708899999999996</v>
      </c>
      <c r="Z20" s="110">
        <v>5.7710499999999998</v>
      </c>
      <c r="AA20" s="110">
        <v>5.773028</v>
      </c>
      <c r="AB20" s="110">
        <v>5.771064</v>
      </c>
      <c r="AC20" s="110">
        <v>5.7708570000000003</v>
      </c>
      <c r="AD20" s="110">
        <v>5.7706059999999999</v>
      </c>
      <c r="AE20" s="110">
        <v>5.7724450000000003</v>
      </c>
      <c r="AF20" s="110">
        <v>5.7733189999999999</v>
      </c>
      <c r="AG20" s="110">
        <v>5.7734350000000001</v>
      </c>
      <c r="AH20" s="110">
        <v>5.7726749999999996</v>
      </c>
      <c r="AI20" s="111">
        <v>-1.0000000000000001E-5</v>
      </c>
    </row>
    <row r="21" spans="1:35" ht="15" customHeight="1" x14ac:dyDescent="0.45">
      <c r="A21" s="84" t="s">
        <v>174</v>
      </c>
      <c r="B21" s="109" t="s">
        <v>175</v>
      </c>
      <c r="C21" s="110">
        <v>5.7744949999999999</v>
      </c>
      <c r="D21" s="110">
        <v>5.7742430000000002</v>
      </c>
      <c r="E21" s="110">
        <v>5.7732469999999996</v>
      </c>
      <c r="F21" s="110">
        <v>5.7720890000000002</v>
      </c>
      <c r="G21" s="110">
        <v>5.7720359999999999</v>
      </c>
      <c r="H21" s="110">
        <v>5.7719430000000003</v>
      </c>
      <c r="I21" s="110">
        <v>5.7717720000000003</v>
      </c>
      <c r="J21" s="110">
        <v>5.7720830000000003</v>
      </c>
      <c r="K21" s="110">
        <v>5.7723529999999998</v>
      </c>
      <c r="L21" s="110">
        <v>5.772017</v>
      </c>
      <c r="M21" s="110">
        <v>5.7714939999999997</v>
      </c>
      <c r="N21" s="110">
        <v>5.7707269999999999</v>
      </c>
      <c r="O21" s="110">
        <v>5.77121</v>
      </c>
      <c r="P21" s="110">
        <v>5.7709510000000002</v>
      </c>
      <c r="Q21" s="110">
        <v>5.771115</v>
      </c>
      <c r="R21" s="110">
        <v>5.7709299999999999</v>
      </c>
      <c r="S21" s="110">
        <v>5.7711180000000004</v>
      </c>
      <c r="T21" s="110">
        <v>5.7708060000000003</v>
      </c>
      <c r="U21" s="110">
        <v>5.7721790000000004</v>
      </c>
      <c r="V21" s="110">
        <v>5.7709479999999997</v>
      </c>
      <c r="W21" s="110">
        <v>5.7718610000000004</v>
      </c>
      <c r="X21" s="110">
        <v>5.7706200000000001</v>
      </c>
      <c r="Y21" s="110">
        <v>5.7708899999999996</v>
      </c>
      <c r="Z21" s="110">
        <v>5.7710499999999998</v>
      </c>
      <c r="AA21" s="110">
        <v>5.773028</v>
      </c>
      <c r="AB21" s="110">
        <v>5.771064</v>
      </c>
      <c r="AC21" s="110">
        <v>5.7708570000000003</v>
      </c>
      <c r="AD21" s="110">
        <v>5.7706059999999999</v>
      </c>
      <c r="AE21" s="110">
        <v>5.7724450000000003</v>
      </c>
      <c r="AF21" s="110">
        <v>5.7733189999999999</v>
      </c>
      <c r="AG21" s="110">
        <v>5.7734350000000001</v>
      </c>
      <c r="AH21" s="110">
        <v>5.7726749999999996</v>
      </c>
      <c r="AI21" s="111">
        <v>-1.0000000000000001E-5</v>
      </c>
    </row>
    <row r="22" spans="1:35" ht="15" customHeight="1" x14ac:dyDescent="0.45">
      <c r="A22" s="84" t="s">
        <v>176</v>
      </c>
      <c r="B22" s="109" t="s">
        <v>177</v>
      </c>
      <c r="C22" s="110">
        <v>5.7744949999999999</v>
      </c>
      <c r="D22" s="110">
        <v>5.7742430000000002</v>
      </c>
      <c r="E22" s="110">
        <v>5.7732469999999996</v>
      </c>
      <c r="F22" s="110">
        <v>5.7720890000000002</v>
      </c>
      <c r="G22" s="110">
        <v>5.7720359999999999</v>
      </c>
      <c r="H22" s="110">
        <v>5.7719430000000003</v>
      </c>
      <c r="I22" s="110">
        <v>5.7717720000000003</v>
      </c>
      <c r="J22" s="110">
        <v>5.7720830000000003</v>
      </c>
      <c r="K22" s="110">
        <v>5.7723529999999998</v>
      </c>
      <c r="L22" s="110">
        <v>5.772017</v>
      </c>
      <c r="M22" s="110">
        <v>5.7714939999999997</v>
      </c>
      <c r="N22" s="110">
        <v>5.7707269999999999</v>
      </c>
      <c r="O22" s="110">
        <v>5.77121</v>
      </c>
      <c r="P22" s="110">
        <v>5.7709510000000002</v>
      </c>
      <c r="Q22" s="110">
        <v>5.771115</v>
      </c>
      <c r="R22" s="110">
        <v>5.7709299999999999</v>
      </c>
      <c r="S22" s="110">
        <v>5.7711180000000004</v>
      </c>
      <c r="T22" s="110">
        <v>5.7708060000000003</v>
      </c>
      <c r="U22" s="110">
        <v>5.7721790000000004</v>
      </c>
      <c r="V22" s="110">
        <v>5.7709479999999997</v>
      </c>
      <c r="W22" s="110">
        <v>5.7718610000000004</v>
      </c>
      <c r="X22" s="110">
        <v>5.7706200000000001</v>
      </c>
      <c r="Y22" s="110">
        <v>5.7708899999999996</v>
      </c>
      <c r="Z22" s="110">
        <v>5.7710499999999998</v>
      </c>
      <c r="AA22" s="110">
        <v>5.773028</v>
      </c>
      <c r="AB22" s="110">
        <v>5.771064</v>
      </c>
      <c r="AC22" s="110">
        <v>5.7708570000000003</v>
      </c>
      <c r="AD22" s="110">
        <v>5.7706059999999999</v>
      </c>
      <c r="AE22" s="110">
        <v>5.7724450000000003</v>
      </c>
      <c r="AF22" s="110">
        <v>5.7733189999999999</v>
      </c>
      <c r="AG22" s="110">
        <v>5.7734350000000001</v>
      </c>
      <c r="AH22" s="110">
        <v>5.7726749999999996</v>
      </c>
      <c r="AI22" s="111">
        <v>-1.0000000000000001E-5</v>
      </c>
    </row>
    <row r="23" spans="1:35" ht="15" customHeight="1" x14ac:dyDescent="0.45">
      <c r="A23" s="84" t="s">
        <v>178</v>
      </c>
      <c r="B23" s="109" t="s">
        <v>179</v>
      </c>
      <c r="C23" s="110">
        <v>5.7744949999999999</v>
      </c>
      <c r="D23" s="110">
        <v>5.7742430000000002</v>
      </c>
      <c r="E23" s="110">
        <v>5.7732469999999996</v>
      </c>
      <c r="F23" s="110">
        <v>5.7720890000000002</v>
      </c>
      <c r="G23" s="110">
        <v>5.7720359999999999</v>
      </c>
      <c r="H23" s="110">
        <v>5.7719430000000003</v>
      </c>
      <c r="I23" s="110">
        <v>5.7717720000000003</v>
      </c>
      <c r="J23" s="110">
        <v>5.7720830000000003</v>
      </c>
      <c r="K23" s="110">
        <v>5.7723529999999998</v>
      </c>
      <c r="L23" s="110">
        <v>5.772017</v>
      </c>
      <c r="M23" s="110">
        <v>5.7714939999999997</v>
      </c>
      <c r="N23" s="110">
        <v>5.7707269999999999</v>
      </c>
      <c r="O23" s="110">
        <v>5.77121</v>
      </c>
      <c r="P23" s="110">
        <v>5.7709510000000002</v>
      </c>
      <c r="Q23" s="110">
        <v>5.771115</v>
      </c>
      <c r="R23" s="110">
        <v>5.7709299999999999</v>
      </c>
      <c r="S23" s="110">
        <v>5.7711180000000004</v>
      </c>
      <c r="T23" s="110">
        <v>5.7708060000000003</v>
      </c>
      <c r="U23" s="110">
        <v>5.7721790000000004</v>
      </c>
      <c r="V23" s="110">
        <v>5.7709479999999997</v>
      </c>
      <c r="W23" s="110">
        <v>5.7718610000000004</v>
      </c>
      <c r="X23" s="110">
        <v>5.7706200000000001</v>
      </c>
      <c r="Y23" s="110">
        <v>5.7708899999999996</v>
      </c>
      <c r="Z23" s="110">
        <v>5.7710499999999998</v>
      </c>
      <c r="AA23" s="110">
        <v>5.773028</v>
      </c>
      <c r="AB23" s="110">
        <v>5.771064</v>
      </c>
      <c r="AC23" s="110">
        <v>5.7708570000000003</v>
      </c>
      <c r="AD23" s="110">
        <v>5.7706059999999999</v>
      </c>
      <c r="AE23" s="110">
        <v>5.7724450000000003</v>
      </c>
      <c r="AF23" s="110">
        <v>5.7733189999999999</v>
      </c>
      <c r="AG23" s="110">
        <v>5.7734350000000001</v>
      </c>
      <c r="AH23" s="110">
        <v>5.7726749999999996</v>
      </c>
      <c r="AI23" s="111">
        <v>-1.0000000000000001E-5</v>
      </c>
    </row>
    <row r="24" spans="1:35" ht="15" customHeight="1" x14ac:dyDescent="0.45">
      <c r="A24" s="84" t="s">
        <v>180</v>
      </c>
      <c r="B24" s="109" t="s">
        <v>181</v>
      </c>
      <c r="C24" s="110">
        <v>5.7744949999999999</v>
      </c>
      <c r="D24" s="110">
        <v>5.7742430000000002</v>
      </c>
      <c r="E24" s="110">
        <v>5.7732469999999996</v>
      </c>
      <c r="F24" s="110">
        <v>5.7720890000000002</v>
      </c>
      <c r="G24" s="110">
        <v>5.7720359999999999</v>
      </c>
      <c r="H24" s="110">
        <v>5.7719430000000003</v>
      </c>
      <c r="I24" s="110">
        <v>5.7717720000000003</v>
      </c>
      <c r="J24" s="110">
        <v>5.7720830000000003</v>
      </c>
      <c r="K24" s="110">
        <v>5.7723529999999998</v>
      </c>
      <c r="L24" s="110">
        <v>5.772017</v>
      </c>
      <c r="M24" s="110">
        <v>5.7714939999999997</v>
      </c>
      <c r="N24" s="110">
        <v>5.7707269999999999</v>
      </c>
      <c r="O24" s="110">
        <v>5.77121</v>
      </c>
      <c r="P24" s="110">
        <v>5.7709510000000002</v>
      </c>
      <c r="Q24" s="110">
        <v>5.771115</v>
      </c>
      <c r="R24" s="110">
        <v>5.7709299999999999</v>
      </c>
      <c r="S24" s="110">
        <v>5.7711180000000004</v>
      </c>
      <c r="T24" s="110">
        <v>5.7708060000000003</v>
      </c>
      <c r="U24" s="110">
        <v>5.7721790000000004</v>
      </c>
      <c r="V24" s="110">
        <v>5.7709479999999997</v>
      </c>
      <c r="W24" s="110">
        <v>5.7718610000000004</v>
      </c>
      <c r="X24" s="110">
        <v>5.7706200000000001</v>
      </c>
      <c r="Y24" s="110">
        <v>5.7708899999999996</v>
      </c>
      <c r="Z24" s="110">
        <v>5.7710499999999998</v>
      </c>
      <c r="AA24" s="110">
        <v>5.773028</v>
      </c>
      <c r="AB24" s="110">
        <v>5.771064</v>
      </c>
      <c r="AC24" s="110">
        <v>5.7708570000000003</v>
      </c>
      <c r="AD24" s="110">
        <v>5.7706059999999999</v>
      </c>
      <c r="AE24" s="110">
        <v>5.7724450000000003</v>
      </c>
      <c r="AF24" s="110">
        <v>5.7733189999999999</v>
      </c>
      <c r="AG24" s="110">
        <v>5.7734350000000001</v>
      </c>
      <c r="AH24" s="110">
        <v>5.7726749999999996</v>
      </c>
      <c r="AI24" s="111">
        <v>-1.0000000000000001E-5</v>
      </c>
    </row>
    <row r="25" spans="1:35" ht="15" customHeight="1" x14ac:dyDescent="0.45">
      <c r="A25" s="84" t="s">
        <v>182</v>
      </c>
      <c r="B25" s="109" t="s">
        <v>183</v>
      </c>
      <c r="C25" s="110">
        <v>5.7744949999999999</v>
      </c>
      <c r="D25" s="110">
        <v>5.7742430000000002</v>
      </c>
      <c r="E25" s="110">
        <v>5.7732479999999997</v>
      </c>
      <c r="F25" s="110">
        <v>5.7720890000000002</v>
      </c>
      <c r="G25" s="110">
        <v>5.7720359999999999</v>
      </c>
      <c r="H25" s="110">
        <v>5.7719440000000004</v>
      </c>
      <c r="I25" s="110">
        <v>5.7717720000000003</v>
      </c>
      <c r="J25" s="110">
        <v>5.7720830000000003</v>
      </c>
      <c r="K25" s="110">
        <v>5.7723529999999998</v>
      </c>
      <c r="L25" s="110">
        <v>5.7720180000000001</v>
      </c>
      <c r="M25" s="110">
        <v>5.7714939999999997</v>
      </c>
      <c r="N25" s="110">
        <v>5.7707259999999998</v>
      </c>
      <c r="O25" s="110">
        <v>5.77121</v>
      </c>
      <c r="P25" s="110">
        <v>5.7709510000000002</v>
      </c>
      <c r="Q25" s="110">
        <v>5.771115</v>
      </c>
      <c r="R25" s="110">
        <v>5.7709299999999999</v>
      </c>
      <c r="S25" s="110">
        <v>5.7711180000000004</v>
      </c>
      <c r="T25" s="110">
        <v>5.7708060000000003</v>
      </c>
      <c r="U25" s="110">
        <v>5.7721790000000004</v>
      </c>
      <c r="V25" s="110">
        <v>5.7709479999999997</v>
      </c>
      <c r="W25" s="110">
        <v>5.7718610000000004</v>
      </c>
      <c r="X25" s="110">
        <v>5.7706200000000001</v>
      </c>
      <c r="Y25" s="110">
        <v>5.7708899999999996</v>
      </c>
      <c r="Z25" s="110">
        <v>5.7710509999999999</v>
      </c>
      <c r="AA25" s="110">
        <v>5.773028</v>
      </c>
      <c r="AB25" s="110">
        <v>5.7710629999999998</v>
      </c>
      <c r="AC25" s="110">
        <v>5.7708570000000003</v>
      </c>
      <c r="AD25" s="110">
        <v>5.770607</v>
      </c>
      <c r="AE25" s="110">
        <v>5.7724450000000003</v>
      </c>
      <c r="AF25" s="110">
        <v>5.7733179999999997</v>
      </c>
      <c r="AG25" s="110">
        <v>5.7734350000000001</v>
      </c>
      <c r="AH25" s="110">
        <v>5.7726740000000003</v>
      </c>
      <c r="AI25" s="111">
        <v>-1.0000000000000001E-5</v>
      </c>
    </row>
    <row r="26" spans="1:35" ht="15" customHeight="1" x14ac:dyDescent="0.45">
      <c r="A26" s="84" t="s">
        <v>184</v>
      </c>
      <c r="B26" s="109" t="s">
        <v>185</v>
      </c>
      <c r="C26" s="110">
        <v>5.8170000000000002</v>
      </c>
      <c r="D26" s="110">
        <v>5.8170000000000002</v>
      </c>
      <c r="E26" s="110">
        <v>5.8170000000000002</v>
      </c>
      <c r="F26" s="110">
        <v>5.8170000000000002</v>
      </c>
      <c r="G26" s="110">
        <v>5.8170000000000002</v>
      </c>
      <c r="H26" s="110">
        <v>5.8170000000000002</v>
      </c>
      <c r="I26" s="110">
        <v>5.8170000000000002</v>
      </c>
      <c r="J26" s="110">
        <v>5.8170000000000002</v>
      </c>
      <c r="K26" s="110">
        <v>5.8170000000000002</v>
      </c>
      <c r="L26" s="110">
        <v>5.8170000000000002</v>
      </c>
      <c r="M26" s="110">
        <v>5.8170000000000002</v>
      </c>
      <c r="N26" s="110">
        <v>5.8170000000000002</v>
      </c>
      <c r="O26" s="110">
        <v>5.8170000000000002</v>
      </c>
      <c r="P26" s="110">
        <v>5.8170000000000002</v>
      </c>
      <c r="Q26" s="110">
        <v>5.8170000000000002</v>
      </c>
      <c r="R26" s="110">
        <v>5.8170000000000002</v>
      </c>
      <c r="S26" s="110">
        <v>5.8170000000000002</v>
      </c>
      <c r="T26" s="110">
        <v>5.8170000000000002</v>
      </c>
      <c r="U26" s="110">
        <v>5.8170000000000002</v>
      </c>
      <c r="V26" s="110">
        <v>5.8170000000000002</v>
      </c>
      <c r="W26" s="110">
        <v>5.8170000000000002</v>
      </c>
      <c r="X26" s="110">
        <v>5.8170000000000002</v>
      </c>
      <c r="Y26" s="110">
        <v>5.8170000000000002</v>
      </c>
      <c r="Z26" s="110">
        <v>5.8170000000000002</v>
      </c>
      <c r="AA26" s="110">
        <v>5.8170000000000002</v>
      </c>
      <c r="AB26" s="110">
        <v>5.8170000000000002</v>
      </c>
      <c r="AC26" s="110">
        <v>5.8170000000000002</v>
      </c>
      <c r="AD26" s="110">
        <v>5.8170000000000002</v>
      </c>
      <c r="AE26" s="110">
        <v>5.8170000000000002</v>
      </c>
      <c r="AF26" s="110">
        <v>5.8170000000000002</v>
      </c>
      <c r="AG26" s="110">
        <v>5.8170000000000002</v>
      </c>
      <c r="AH26" s="110">
        <v>5.8170000000000002</v>
      </c>
      <c r="AI26" s="111">
        <v>0</v>
      </c>
    </row>
    <row r="27" spans="1:35" ht="15" customHeight="1" x14ac:dyDescent="0.45">
      <c r="A27" s="84" t="s">
        <v>186</v>
      </c>
      <c r="B27" s="109" t="s">
        <v>187</v>
      </c>
      <c r="C27" s="110">
        <v>5.77</v>
      </c>
      <c r="D27" s="110">
        <v>5.77</v>
      </c>
      <c r="E27" s="110">
        <v>5.77</v>
      </c>
      <c r="F27" s="110">
        <v>5.77</v>
      </c>
      <c r="G27" s="110">
        <v>5.77</v>
      </c>
      <c r="H27" s="110">
        <v>5.77</v>
      </c>
      <c r="I27" s="110">
        <v>5.77</v>
      </c>
      <c r="J27" s="110">
        <v>5.77</v>
      </c>
      <c r="K27" s="110">
        <v>5.77</v>
      </c>
      <c r="L27" s="110">
        <v>5.77</v>
      </c>
      <c r="M27" s="110">
        <v>5.77</v>
      </c>
      <c r="N27" s="110">
        <v>5.77</v>
      </c>
      <c r="O27" s="110">
        <v>5.77</v>
      </c>
      <c r="P27" s="110">
        <v>5.77</v>
      </c>
      <c r="Q27" s="110">
        <v>5.77</v>
      </c>
      <c r="R27" s="110">
        <v>5.77</v>
      </c>
      <c r="S27" s="110">
        <v>5.77</v>
      </c>
      <c r="T27" s="110">
        <v>5.77</v>
      </c>
      <c r="U27" s="110">
        <v>5.77</v>
      </c>
      <c r="V27" s="110">
        <v>5.77</v>
      </c>
      <c r="W27" s="110">
        <v>5.77</v>
      </c>
      <c r="X27" s="110">
        <v>5.77</v>
      </c>
      <c r="Y27" s="110">
        <v>5.77</v>
      </c>
      <c r="Z27" s="110">
        <v>5.77</v>
      </c>
      <c r="AA27" s="110">
        <v>5.77</v>
      </c>
      <c r="AB27" s="110">
        <v>5.77</v>
      </c>
      <c r="AC27" s="110">
        <v>5.77</v>
      </c>
      <c r="AD27" s="110">
        <v>5.77</v>
      </c>
      <c r="AE27" s="110">
        <v>5.77</v>
      </c>
      <c r="AF27" s="110">
        <v>5.77</v>
      </c>
      <c r="AG27" s="110">
        <v>5.77</v>
      </c>
      <c r="AH27" s="110">
        <v>5.77</v>
      </c>
      <c r="AI27" s="111">
        <v>0</v>
      </c>
    </row>
    <row r="28" spans="1:35" ht="15" customHeight="1" x14ac:dyDescent="0.45">
      <c r="A28" s="84" t="s">
        <v>188</v>
      </c>
      <c r="B28" s="109" t="s">
        <v>189</v>
      </c>
      <c r="C28" s="110">
        <v>3.5529999999999999</v>
      </c>
      <c r="D28" s="110">
        <v>3.5529999999999999</v>
      </c>
      <c r="E28" s="110">
        <v>3.5529999999999999</v>
      </c>
      <c r="F28" s="110">
        <v>3.5529999999999999</v>
      </c>
      <c r="G28" s="110">
        <v>3.5529999999999999</v>
      </c>
      <c r="H28" s="110">
        <v>3.5529999999999999</v>
      </c>
      <c r="I28" s="110">
        <v>3.5529999999999999</v>
      </c>
      <c r="J28" s="110">
        <v>3.5529999999999999</v>
      </c>
      <c r="K28" s="110">
        <v>3.5529999999999999</v>
      </c>
      <c r="L28" s="110">
        <v>3.5529999999999999</v>
      </c>
      <c r="M28" s="110">
        <v>3.5529999999999999</v>
      </c>
      <c r="N28" s="110">
        <v>3.5529999999999999</v>
      </c>
      <c r="O28" s="110">
        <v>3.5529999999999999</v>
      </c>
      <c r="P28" s="110">
        <v>3.5529999999999999</v>
      </c>
      <c r="Q28" s="110">
        <v>3.5529999999999999</v>
      </c>
      <c r="R28" s="110">
        <v>3.5529999999999999</v>
      </c>
      <c r="S28" s="110">
        <v>3.5529999999999999</v>
      </c>
      <c r="T28" s="110">
        <v>3.5529999999999999</v>
      </c>
      <c r="U28" s="110">
        <v>3.5529999999999999</v>
      </c>
      <c r="V28" s="110">
        <v>3.5529999999999999</v>
      </c>
      <c r="W28" s="110">
        <v>3.5529999999999999</v>
      </c>
      <c r="X28" s="110">
        <v>3.5529999999999999</v>
      </c>
      <c r="Y28" s="110">
        <v>3.5529999999999999</v>
      </c>
      <c r="Z28" s="110">
        <v>3.5529999999999999</v>
      </c>
      <c r="AA28" s="110">
        <v>3.5529999999999999</v>
      </c>
      <c r="AB28" s="110">
        <v>3.5529999999999999</v>
      </c>
      <c r="AC28" s="110">
        <v>3.5529999999999999</v>
      </c>
      <c r="AD28" s="110">
        <v>3.5529999999999999</v>
      </c>
      <c r="AE28" s="110">
        <v>3.5529999999999999</v>
      </c>
      <c r="AF28" s="110">
        <v>3.5529999999999999</v>
      </c>
      <c r="AG28" s="110">
        <v>3.5529999999999999</v>
      </c>
      <c r="AH28" s="110">
        <v>3.5529999999999999</v>
      </c>
      <c r="AI28" s="111">
        <v>0</v>
      </c>
    </row>
    <row r="29" spans="1:35" ht="15" customHeight="1" x14ac:dyDescent="0.45">
      <c r="A29" s="84" t="s">
        <v>190</v>
      </c>
      <c r="B29" s="109" t="s">
        <v>191</v>
      </c>
      <c r="C29" s="110">
        <v>3.9870130000000001</v>
      </c>
      <c r="D29" s="110">
        <v>3.9870130000000001</v>
      </c>
      <c r="E29" s="110">
        <v>3.9870130000000001</v>
      </c>
      <c r="F29" s="110">
        <v>3.9870130000000001</v>
      </c>
      <c r="G29" s="110">
        <v>3.9870130000000001</v>
      </c>
      <c r="H29" s="110">
        <v>3.9870130000000001</v>
      </c>
      <c r="I29" s="110">
        <v>3.9870130000000001</v>
      </c>
      <c r="J29" s="110">
        <v>3.9870130000000001</v>
      </c>
      <c r="K29" s="110">
        <v>3.9870130000000001</v>
      </c>
      <c r="L29" s="110">
        <v>3.9870130000000001</v>
      </c>
      <c r="M29" s="110">
        <v>3.9870130000000001</v>
      </c>
      <c r="N29" s="110">
        <v>3.9870130000000001</v>
      </c>
      <c r="O29" s="110">
        <v>3.9870130000000001</v>
      </c>
      <c r="P29" s="110">
        <v>3.9870130000000001</v>
      </c>
      <c r="Q29" s="110">
        <v>3.9870130000000001</v>
      </c>
      <c r="R29" s="110">
        <v>3.9870130000000001</v>
      </c>
      <c r="S29" s="110">
        <v>3.9870130000000001</v>
      </c>
      <c r="T29" s="110">
        <v>3.9870130000000001</v>
      </c>
      <c r="U29" s="110">
        <v>3.9870130000000001</v>
      </c>
      <c r="V29" s="110">
        <v>3.9870130000000001</v>
      </c>
      <c r="W29" s="110">
        <v>3.9870130000000001</v>
      </c>
      <c r="X29" s="110">
        <v>3.9870130000000001</v>
      </c>
      <c r="Y29" s="110">
        <v>3.9870130000000001</v>
      </c>
      <c r="Z29" s="110">
        <v>3.9870130000000001</v>
      </c>
      <c r="AA29" s="110">
        <v>3.9870130000000001</v>
      </c>
      <c r="AB29" s="110">
        <v>3.9870130000000001</v>
      </c>
      <c r="AC29" s="110">
        <v>3.9870130000000001</v>
      </c>
      <c r="AD29" s="110">
        <v>3.9870130000000001</v>
      </c>
      <c r="AE29" s="110">
        <v>3.9870130000000001</v>
      </c>
      <c r="AF29" s="110">
        <v>3.9870130000000001</v>
      </c>
      <c r="AG29" s="110">
        <v>3.9870130000000001</v>
      </c>
      <c r="AH29" s="110">
        <v>3.9870130000000001</v>
      </c>
      <c r="AI29" s="111">
        <v>0</v>
      </c>
    </row>
    <row r="30" spans="1:35" ht="15" customHeight="1" x14ac:dyDescent="0.45">
      <c r="A30" s="84" t="s">
        <v>192</v>
      </c>
      <c r="B30" s="109" t="s">
        <v>193</v>
      </c>
      <c r="C30" s="110">
        <v>5.67</v>
      </c>
      <c r="D30" s="110">
        <v>5.67</v>
      </c>
      <c r="E30" s="110">
        <v>5.67</v>
      </c>
      <c r="F30" s="110">
        <v>5.67</v>
      </c>
      <c r="G30" s="110">
        <v>5.67</v>
      </c>
      <c r="H30" s="110">
        <v>5.67</v>
      </c>
      <c r="I30" s="110">
        <v>5.67</v>
      </c>
      <c r="J30" s="110">
        <v>5.67</v>
      </c>
      <c r="K30" s="110">
        <v>5.67</v>
      </c>
      <c r="L30" s="110">
        <v>5.67</v>
      </c>
      <c r="M30" s="110">
        <v>5.67</v>
      </c>
      <c r="N30" s="110">
        <v>5.67</v>
      </c>
      <c r="O30" s="110">
        <v>5.67</v>
      </c>
      <c r="P30" s="110">
        <v>5.67</v>
      </c>
      <c r="Q30" s="110">
        <v>5.67</v>
      </c>
      <c r="R30" s="110">
        <v>5.67</v>
      </c>
      <c r="S30" s="110">
        <v>5.67</v>
      </c>
      <c r="T30" s="110">
        <v>5.67</v>
      </c>
      <c r="U30" s="110">
        <v>5.67</v>
      </c>
      <c r="V30" s="110">
        <v>5.67</v>
      </c>
      <c r="W30" s="110">
        <v>5.67</v>
      </c>
      <c r="X30" s="110">
        <v>5.67</v>
      </c>
      <c r="Y30" s="110">
        <v>5.67</v>
      </c>
      <c r="Z30" s="110">
        <v>5.67</v>
      </c>
      <c r="AA30" s="110">
        <v>5.67</v>
      </c>
      <c r="AB30" s="110">
        <v>5.67</v>
      </c>
      <c r="AC30" s="110">
        <v>5.67</v>
      </c>
      <c r="AD30" s="110">
        <v>5.67</v>
      </c>
      <c r="AE30" s="110">
        <v>5.67</v>
      </c>
      <c r="AF30" s="110">
        <v>5.67</v>
      </c>
      <c r="AG30" s="110">
        <v>5.67</v>
      </c>
      <c r="AH30" s="110">
        <v>5.67</v>
      </c>
      <c r="AI30" s="111">
        <v>0</v>
      </c>
    </row>
    <row r="31" spans="1:35" ht="15" customHeight="1" x14ac:dyDescent="0.45">
      <c r="A31" s="84" t="s">
        <v>194</v>
      </c>
      <c r="B31" s="109" t="s">
        <v>195</v>
      </c>
      <c r="C31" s="110">
        <v>6.0650000000000004</v>
      </c>
      <c r="D31" s="110">
        <v>6.0650000000000004</v>
      </c>
      <c r="E31" s="110">
        <v>6.0650000000000004</v>
      </c>
      <c r="F31" s="110">
        <v>6.0650000000000004</v>
      </c>
      <c r="G31" s="110">
        <v>6.0650000000000004</v>
      </c>
      <c r="H31" s="110">
        <v>6.0650000000000004</v>
      </c>
      <c r="I31" s="110">
        <v>6.0650000000000004</v>
      </c>
      <c r="J31" s="110">
        <v>6.0650000000000004</v>
      </c>
      <c r="K31" s="110">
        <v>6.0650000000000004</v>
      </c>
      <c r="L31" s="110">
        <v>6.0650000000000004</v>
      </c>
      <c r="M31" s="110">
        <v>6.0650000000000004</v>
      </c>
      <c r="N31" s="110">
        <v>6.0650000000000004</v>
      </c>
      <c r="O31" s="110">
        <v>6.0650000000000004</v>
      </c>
      <c r="P31" s="110">
        <v>6.0650000000000004</v>
      </c>
      <c r="Q31" s="110">
        <v>6.0650000000000004</v>
      </c>
      <c r="R31" s="110">
        <v>6.0650000000000004</v>
      </c>
      <c r="S31" s="110">
        <v>6.0650000000000004</v>
      </c>
      <c r="T31" s="110">
        <v>6.0650000000000004</v>
      </c>
      <c r="U31" s="110">
        <v>6.0650000000000004</v>
      </c>
      <c r="V31" s="110">
        <v>6.0650000000000004</v>
      </c>
      <c r="W31" s="110">
        <v>6.0650000000000004</v>
      </c>
      <c r="X31" s="110">
        <v>6.0650000000000004</v>
      </c>
      <c r="Y31" s="110">
        <v>6.0650000000000004</v>
      </c>
      <c r="Z31" s="110">
        <v>6.0650000000000004</v>
      </c>
      <c r="AA31" s="110">
        <v>6.0650000000000004</v>
      </c>
      <c r="AB31" s="110">
        <v>6.0650000000000004</v>
      </c>
      <c r="AC31" s="110">
        <v>6.0650000000000004</v>
      </c>
      <c r="AD31" s="110">
        <v>6.0650000000000004</v>
      </c>
      <c r="AE31" s="110">
        <v>6.0650000000000004</v>
      </c>
      <c r="AF31" s="110">
        <v>6.0650000000000004</v>
      </c>
      <c r="AG31" s="110">
        <v>6.0650000000000004</v>
      </c>
      <c r="AH31" s="110">
        <v>6.0650000000000004</v>
      </c>
      <c r="AI31" s="111">
        <v>0</v>
      </c>
    </row>
    <row r="32" spans="1:35" ht="15" customHeight="1" x14ac:dyDescent="0.45">
      <c r="A32" s="84" t="s">
        <v>196</v>
      </c>
      <c r="B32" s="109" t="s">
        <v>197</v>
      </c>
      <c r="C32" s="110">
        <v>5.0538600000000002</v>
      </c>
      <c r="D32" s="110">
        <v>5.0535430000000003</v>
      </c>
      <c r="E32" s="110">
        <v>5.053223</v>
      </c>
      <c r="F32" s="110">
        <v>5.0529000000000002</v>
      </c>
      <c r="G32" s="110">
        <v>5.0525729999999998</v>
      </c>
      <c r="H32" s="110">
        <v>5.0522359999999997</v>
      </c>
      <c r="I32" s="110">
        <v>5.0510970000000004</v>
      </c>
      <c r="J32" s="110">
        <v>5.0498260000000004</v>
      </c>
      <c r="K32" s="110">
        <v>5.0485499999999996</v>
      </c>
      <c r="L32" s="110">
        <v>5.0474129999999997</v>
      </c>
      <c r="M32" s="110">
        <v>5.0462740000000004</v>
      </c>
      <c r="N32" s="110">
        <v>5.0450390000000001</v>
      </c>
      <c r="O32" s="110">
        <v>5.043882</v>
      </c>
      <c r="P32" s="110">
        <v>5.0427220000000004</v>
      </c>
      <c r="Q32" s="110">
        <v>5.0415729999999996</v>
      </c>
      <c r="R32" s="110">
        <v>5.0404229999999997</v>
      </c>
      <c r="S32" s="110">
        <v>5.0392700000000001</v>
      </c>
      <c r="T32" s="110">
        <v>5.038424</v>
      </c>
      <c r="U32" s="110">
        <v>5.0375779999999999</v>
      </c>
      <c r="V32" s="110">
        <v>5.0367350000000002</v>
      </c>
      <c r="W32" s="110">
        <v>5.0358960000000002</v>
      </c>
      <c r="X32" s="110">
        <v>5.0350590000000004</v>
      </c>
      <c r="Y32" s="110">
        <v>5.0343600000000004</v>
      </c>
      <c r="Z32" s="110">
        <v>5.0336629999999998</v>
      </c>
      <c r="AA32" s="110">
        <v>5.0329689999999996</v>
      </c>
      <c r="AB32" s="110">
        <v>5.032527</v>
      </c>
      <c r="AC32" s="110">
        <v>5.0320159999999996</v>
      </c>
      <c r="AD32" s="110">
        <v>5.0313330000000001</v>
      </c>
      <c r="AE32" s="110">
        <v>5.0306490000000004</v>
      </c>
      <c r="AF32" s="110">
        <v>5.0299610000000001</v>
      </c>
      <c r="AG32" s="110">
        <v>5.0292729999999999</v>
      </c>
      <c r="AH32" s="110">
        <v>5.0285859999999998</v>
      </c>
      <c r="AI32" s="111">
        <v>-1.6200000000000001E-4</v>
      </c>
    </row>
    <row r="33" spans="1:35" ht="15" customHeight="1" x14ac:dyDescent="0.45">
      <c r="A33" s="84" t="s">
        <v>198</v>
      </c>
      <c r="B33" s="109" t="s">
        <v>199</v>
      </c>
      <c r="C33" s="110">
        <v>5.0535759999999996</v>
      </c>
      <c r="D33" s="110">
        <v>5.0532260000000004</v>
      </c>
      <c r="E33" s="110">
        <v>5.0528750000000002</v>
      </c>
      <c r="F33" s="110">
        <v>5.0525229999999999</v>
      </c>
      <c r="G33" s="110">
        <v>5.0521690000000001</v>
      </c>
      <c r="H33" s="110">
        <v>5.051812</v>
      </c>
      <c r="I33" s="110">
        <v>5.0505709999999997</v>
      </c>
      <c r="J33" s="110">
        <v>5.0491549999999998</v>
      </c>
      <c r="K33" s="110">
        <v>5.0477340000000002</v>
      </c>
      <c r="L33" s="110">
        <v>5.0464950000000002</v>
      </c>
      <c r="M33" s="110">
        <v>5.0452570000000003</v>
      </c>
      <c r="N33" s="110">
        <v>5.0439020000000001</v>
      </c>
      <c r="O33" s="110">
        <v>5.0426479999999998</v>
      </c>
      <c r="P33" s="110">
        <v>5.0413930000000002</v>
      </c>
      <c r="Q33" s="110">
        <v>5.0401559999999996</v>
      </c>
      <c r="R33" s="110">
        <v>5.0389200000000001</v>
      </c>
      <c r="S33" s="110">
        <v>5.0376839999999996</v>
      </c>
      <c r="T33" s="110">
        <v>5.0367420000000003</v>
      </c>
      <c r="U33" s="110">
        <v>5.0358000000000001</v>
      </c>
      <c r="V33" s="110">
        <v>5.0348620000000004</v>
      </c>
      <c r="W33" s="110">
        <v>5.0339280000000004</v>
      </c>
      <c r="X33" s="110">
        <v>5.0329969999999999</v>
      </c>
      <c r="Y33" s="110">
        <v>5.0322360000000002</v>
      </c>
      <c r="Z33" s="110">
        <v>5.0314759999999996</v>
      </c>
      <c r="AA33" s="110">
        <v>5.0307209999999998</v>
      </c>
      <c r="AB33" s="110">
        <v>5.0302829999999998</v>
      </c>
      <c r="AC33" s="110">
        <v>5.0297590000000003</v>
      </c>
      <c r="AD33" s="110">
        <v>5.0290160000000004</v>
      </c>
      <c r="AE33" s="110">
        <v>5.0282689999999999</v>
      </c>
      <c r="AF33" s="110">
        <v>5.0275189999999998</v>
      </c>
      <c r="AG33" s="110">
        <v>5.0267670000000004</v>
      </c>
      <c r="AH33" s="110">
        <v>5.0260189999999998</v>
      </c>
      <c r="AI33" s="111">
        <v>-1.76E-4</v>
      </c>
    </row>
    <row r="34" spans="1:35" ht="15" customHeight="1" x14ac:dyDescent="0.45">
      <c r="A34" s="84" t="s">
        <v>200</v>
      </c>
      <c r="B34" s="109" t="s">
        <v>201</v>
      </c>
      <c r="C34" s="110">
        <v>5.0533919999999997</v>
      </c>
      <c r="D34" s="110">
        <v>5.0530220000000003</v>
      </c>
      <c r="E34" s="110">
        <v>5.052651</v>
      </c>
      <c r="F34" s="110">
        <v>5.0522799999999997</v>
      </c>
      <c r="G34" s="110">
        <v>5.0519100000000003</v>
      </c>
      <c r="H34" s="110">
        <v>5.0515400000000001</v>
      </c>
      <c r="I34" s="110">
        <v>5.0502739999999999</v>
      </c>
      <c r="J34" s="110">
        <v>5.0489230000000003</v>
      </c>
      <c r="K34" s="110">
        <v>5.0475700000000003</v>
      </c>
      <c r="L34" s="110">
        <v>5.0463040000000001</v>
      </c>
      <c r="M34" s="110">
        <v>5.0450400000000002</v>
      </c>
      <c r="N34" s="110">
        <v>5.0437209999999997</v>
      </c>
      <c r="O34" s="110">
        <v>5.0424509999999998</v>
      </c>
      <c r="P34" s="110">
        <v>5.0411809999999999</v>
      </c>
      <c r="Q34" s="110">
        <v>5.0399209999999997</v>
      </c>
      <c r="R34" s="110">
        <v>5.0386610000000003</v>
      </c>
      <c r="S34" s="110">
        <v>5.0374040000000004</v>
      </c>
      <c r="T34" s="110">
        <v>5.0365200000000003</v>
      </c>
      <c r="U34" s="110">
        <v>5.0356360000000002</v>
      </c>
      <c r="V34" s="110">
        <v>5.0347549999999996</v>
      </c>
      <c r="W34" s="110">
        <v>5.0338750000000001</v>
      </c>
      <c r="X34" s="110">
        <v>5.0329959999999998</v>
      </c>
      <c r="Y34" s="110">
        <v>5.0322180000000003</v>
      </c>
      <c r="Z34" s="110">
        <v>5.0314399999999999</v>
      </c>
      <c r="AA34" s="110">
        <v>5.0306649999999999</v>
      </c>
      <c r="AB34" s="110">
        <v>5.0300440000000002</v>
      </c>
      <c r="AC34" s="110">
        <v>5.0293799999999997</v>
      </c>
      <c r="AD34" s="110">
        <v>5.0286119999999999</v>
      </c>
      <c r="AE34" s="110">
        <v>5.0278419999999997</v>
      </c>
      <c r="AF34" s="110">
        <v>5.0270710000000003</v>
      </c>
      <c r="AG34" s="110">
        <v>5.0262969999999996</v>
      </c>
      <c r="AH34" s="110">
        <v>5.0255270000000003</v>
      </c>
      <c r="AI34" s="111">
        <v>-1.7799999999999999E-4</v>
      </c>
    </row>
    <row r="35" spans="1:35" ht="15" customHeight="1" x14ac:dyDescent="0.45">
      <c r="A35" s="84" t="s">
        <v>202</v>
      </c>
      <c r="B35" s="109" t="s">
        <v>203</v>
      </c>
      <c r="C35" s="110">
        <v>5.2222799999999996</v>
      </c>
      <c r="D35" s="110">
        <v>5.2222799999999996</v>
      </c>
      <c r="E35" s="110">
        <v>5.2222799999999996</v>
      </c>
      <c r="F35" s="110">
        <v>5.2222799999999996</v>
      </c>
      <c r="G35" s="110">
        <v>5.2222799999999996</v>
      </c>
      <c r="H35" s="110">
        <v>5.2222799999999996</v>
      </c>
      <c r="I35" s="110">
        <v>5.2222799999999996</v>
      </c>
      <c r="J35" s="110">
        <v>5.2222799999999996</v>
      </c>
      <c r="K35" s="110">
        <v>5.2222799999999996</v>
      </c>
      <c r="L35" s="110">
        <v>5.2222799999999996</v>
      </c>
      <c r="M35" s="110">
        <v>5.2222799999999996</v>
      </c>
      <c r="N35" s="110">
        <v>5.2222799999999996</v>
      </c>
      <c r="O35" s="110">
        <v>5.2222799999999996</v>
      </c>
      <c r="P35" s="110">
        <v>5.2222799999999996</v>
      </c>
      <c r="Q35" s="110">
        <v>5.2222799999999996</v>
      </c>
      <c r="R35" s="110">
        <v>5.2222799999999996</v>
      </c>
      <c r="S35" s="110">
        <v>5.2222799999999996</v>
      </c>
      <c r="T35" s="110">
        <v>5.2222799999999996</v>
      </c>
      <c r="U35" s="110">
        <v>5.2222799999999996</v>
      </c>
      <c r="V35" s="110">
        <v>5.2222799999999996</v>
      </c>
      <c r="W35" s="110">
        <v>5.2222799999999996</v>
      </c>
      <c r="X35" s="110">
        <v>5.2222799999999996</v>
      </c>
      <c r="Y35" s="110">
        <v>5.2222799999999996</v>
      </c>
      <c r="Z35" s="110">
        <v>5.2222799999999996</v>
      </c>
      <c r="AA35" s="110">
        <v>5.2222799999999996</v>
      </c>
      <c r="AB35" s="110">
        <v>5.2222799999999996</v>
      </c>
      <c r="AC35" s="110">
        <v>5.2222799999999996</v>
      </c>
      <c r="AD35" s="110">
        <v>5.2222799999999996</v>
      </c>
      <c r="AE35" s="110">
        <v>5.2222799999999996</v>
      </c>
      <c r="AF35" s="110">
        <v>5.2222799999999996</v>
      </c>
      <c r="AG35" s="110">
        <v>5.2222799999999996</v>
      </c>
      <c r="AH35" s="110">
        <v>5.2222799999999996</v>
      </c>
      <c r="AI35" s="111">
        <v>0</v>
      </c>
    </row>
    <row r="36" spans="1:35" ht="15" customHeight="1" x14ac:dyDescent="0.45">
      <c r="A36" s="84" t="s">
        <v>204</v>
      </c>
      <c r="B36" s="109" t="s">
        <v>205</v>
      </c>
      <c r="C36" s="110">
        <v>5.2222799999999996</v>
      </c>
      <c r="D36" s="110">
        <v>5.2222799999999996</v>
      </c>
      <c r="E36" s="110">
        <v>5.2222799999999996</v>
      </c>
      <c r="F36" s="110">
        <v>5.2222799999999996</v>
      </c>
      <c r="G36" s="110">
        <v>5.2222799999999996</v>
      </c>
      <c r="H36" s="110">
        <v>5.2222799999999996</v>
      </c>
      <c r="I36" s="110">
        <v>5.2222799999999996</v>
      </c>
      <c r="J36" s="110">
        <v>5.2222799999999996</v>
      </c>
      <c r="K36" s="110">
        <v>5.2222799999999996</v>
      </c>
      <c r="L36" s="110">
        <v>5.2222799999999996</v>
      </c>
      <c r="M36" s="110">
        <v>5.2222799999999996</v>
      </c>
      <c r="N36" s="110">
        <v>5.2222799999999996</v>
      </c>
      <c r="O36" s="110">
        <v>5.2222799999999996</v>
      </c>
      <c r="P36" s="110">
        <v>5.2222799999999996</v>
      </c>
      <c r="Q36" s="110">
        <v>5.2222799999999996</v>
      </c>
      <c r="R36" s="110">
        <v>5.2222799999999996</v>
      </c>
      <c r="S36" s="110">
        <v>5.2222799999999996</v>
      </c>
      <c r="T36" s="110">
        <v>5.2222799999999996</v>
      </c>
      <c r="U36" s="110">
        <v>5.2222799999999996</v>
      </c>
      <c r="V36" s="110">
        <v>5.2222799999999996</v>
      </c>
      <c r="W36" s="110">
        <v>5.2222799999999996</v>
      </c>
      <c r="X36" s="110">
        <v>5.2222799999999996</v>
      </c>
      <c r="Y36" s="110">
        <v>5.2222799999999996</v>
      </c>
      <c r="Z36" s="110">
        <v>5.2222799999999996</v>
      </c>
      <c r="AA36" s="110">
        <v>5.2222799999999996</v>
      </c>
      <c r="AB36" s="110">
        <v>5.2222799999999996</v>
      </c>
      <c r="AC36" s="110">
        <v>5.2222799999999996</v>
      </c>
      <c r="AD36" s="110">
        <v>5.2222799999999996</v>
      </c>
      <c r="AE36" s="110">
        <v>5.2222799999999996</v>
      </c>
      <c r="AF36" s="110">
        <v>5.2222799999999996</v>
      </c>
      <c r="AG36" s="110">
        <v>5.2222799999999996</v>
      </c>
      <c r="AH36" s="110">
        <v>5.2222799999999996</v>
      </c>
      <c r="AI36" s="111">
        <v>0</v>
      </c>
    </row>
    <row r="37" spans="1:35" ht="15" customHeight="1" x14ac:dyDescent="0.45">
      <c r="A37" s="84" t="s">
        <v>206</v>
      </c>
      <c r="B37" s="109" t="s">
        <v>207</v>
      </c>
      <c r="C37" s="110">
        <v>4.62</v>
      </c>
      <c r="D37" s="110">
        <v>4.62</v>
      </c>
      <c r="E37" s="110">
        <v>4.62</v>
      </c>
      <c r="F37" s="110">
        <v>4.62</v>
      </c>
      <c r="G37" s="110">
        <v>4.62</v>
      </c>
      <c r="H37" s="110">
        <v>4.62</v>
      </c>
      <c r="I37" s="110">
        <v>4.62</v>
      </c>
      <c r="J37" s="110">
        <v>4.62</v>
      </c>
      <c r="K37" s="110">
        <v>4.62</v>
      </c>
      <c r="L37" s="110">
        <v>4.62</v>
      </c>
      <c r="M37" s="110">
        <v>4.62</v>
      </c>
      <c r="N37" s="110">
        <v>4.62</v>
      </c>
      <c r="O37" s="110">
        <v>4.62</v>
      </c>
      <c r="P37" s="110">
        <v>4.62</v>
      </c>
      <c r="Q37" s="110">
        <v>4.62</v>
      </c>
      <c r="R37" s="110">
        <v>4.62</v>
      </c>
      <c r="S37" s="110">
        <v>4.62</v>
      </c>
      <c r="T37" s="110">
        <v>4.62</v>
      </c>
      <c r="U37" s="110">
        <v>4.62</v>
      </c>
      <c r="V37" s="110">
        <v>4.62</v>
      </c>
      <c r="W37" s="110">
        <v>4.62</v>
      </c>
      <c r="X37" s="110">
        <v>4.62</v>
      </c>
      <c r="Y37" s="110">
        <v>4.62</v>
      </c>
      <c r="Z37" s="110">
        <v>4.62</v>
      </c>
      <c r="AA37" s="110">
        <v>4.62</v>
      </c>
      <c r="AB37" s="110">
        <v>4.62</v>
      </c>
      <c r="AC37" s="110">
        <v>4.62</v>
      </c>
      <c r="AD37" s="110">
        <v>4.62</v>
      </c>
      <c r="AE37" s="110">
        <v>4.62</v>
      </c>
      <c r="AF37" s="110">
        <v>4.62</v>
      </c>
      <c r="AG37" s="110">
        <v>4.62</v>
      </c>
      <c r="AH37" s="110">
        <v>4.62</v>
      </c>
      <c r="AI37" s="111">
        <v>0</v>
      </c>
    </row>
    <row r="38" spans="1:35" ht="15" customHeight="1" x14ac:dyDescent="0.45">
      <c r="A38" s="84" t="s">
        <v>208</v>
      </c>
      <c r="B38" s="109" t="s">
        <v>209</v>
      </c>
      <c r="C38" s="110">
        <v>5.8</v>
      </c>
      <c r="D38" s="110">
        <v>5.8</v>
      </c>
      <c r="E38" s="110">
        <v>5.8</v>
      </c>
      <c r="F38" s="110">
        <v>5.8</v>
      </c>
      <c r="G38" s="110">
        <v>5.8</v>
      </c>
      <c r="H38" s="110">
        <v>5.8</v>
      </c>
      <c r="I38" s="110">
        <v>5.8</v>
      </c>
      <c r="J38" s="110">
        <v>5.8</v>
      </c>
      <c r="K38" s="110">
        <v>5.8</v>
      </c>
      <c r="L38" s="110">
        <v>5.8</v>
      </c>
      <c r="M38" s="110">
        <v>5.8</v>
      </c>
      <c r="N38" s="110">
        <v>5.8</v>
      </c>
      <c r="O38" s="110">
        <v>5.8</v>
      </c>
      <c r="P38" s="110">
        <v>5.8</v>
      </c>
      <c r="Q38" s="110">
        <v>5.8</v>
      </c>
      <c r="R38" s="110">
        <v>5.8</v>
      </c>
      <c r="S38" s="110">
        <v>5.8</v>
      </c>
      <c r="T38" s="110">
        <v>5.8</v>
      </c>
      <c r="U38" s="110">
        <v>5.8</v>
      </c>
      <c r="V38" s="110">
        <v>5.8</v>
      </c>
      <c r="W38" s="110">
        <v>5.8</v>
      </c>
      <c r="X38" s="110">
        <v>5.8</v>
      </c>
      <c r="Y38" s="110">
        <v>5.8</v>
      </c>
      <c r="Z38" s="110">
        <v>5.8</v>
      </c>
      <c r="AA38" s="110">
        <v>5.8</v>
      </c>
      <c r="AB38" s="110">
        <v>5.8</v>
      </c>
      <c r="AC38" s="110">
        <v>5.8</v>
      </c>
      <c r="AD38" s="110">
        <v>5.8</v>
      </c>
      <c r="AE38" s="110">
        <v>5.8</v>
      </c>
      <c r="AF38" s="110">
        <v>5.8</v>
      </c>
      <c r="AG38" s="110">
        <v>5.8</v>
      </c>
      <c r="AH38" s="110">
        <v>5.8</v>
      </c>
      <c r="AI38" s="111">
        <v>0</v>
      </c>
    </row>
    <row r="39" spans="1:35" ht="15" customHeight="1" x14ac:dyDescent="0.45">
      <c r="A39" s="84" t="s">
        <v>210</v>
      </c>
      <c r="B39" s="109" t="s">
        <v>211</v>
      </c>
      <c r="C39" s="110">
        <v>5.4356039999999997</v>
      </c>
      <c r="D39" s="110">
        <v>5.4356039999999997</v>
      </c>
      <c r="E39" s="110">
        <v>5.4356039999999997</v>
      </c>
      <c r="F39" s="110">
        <v>5.4356039999999997</v>
      </c>
      <c r="G39" s="110">
        <v>5.4356039999999997</v>
      </c>
      <c r="H39" s="110">
        <v>5.4356039999999997</v>
      </c>
      <c r="I39" s="110">
        <v>5.4356039999999997</v>
      </c>
      <c r="J39" s="110">
        <v>5.4356039999999997</v>
      </c>
      <c r="K39" s="110">
        <v>5.4356039999999997</v>
      </c>
      <c r="L39" s="110">
        <v>5.4356039999999997</v>
      </c>
      <c r="M39" s="110">
        <v>5.4356039999999997</v>
      </c>
      <c r="N39" s="110">
        <v>5.4356039999999997</v>
      </c>
      <c r="O39" s="110">
        <v>5.4356039999999997</v>
      </c>
      <c r="P39" s="110">
        <v>5.4356039999999997</v>
      </c>
      <c r="Q39" s="110">
        <v>5.4356039999999997</v>
      </c>
      <c r="R39" s="110">
        <v>5.4356039999999997</v>
      </c>
      <c r="S39" s="110">
        <v>5.4356039999999997</v>
      </c>
      <c r="T39" s="110">
        <v>5.4356039999999997</v>
      </c>
      <c r="U39" s="110">
        <v>5.4356039999999997</v>
      </c>
      <c r="V39" s="110">
        <v>5.4356039999999997</v>
      </c>
      <c r="W39" s="110">
        <v>5.4356039999999997</v>
      </c>
      <c r="X39" s="110">
        <v>5.4356039999999997</v>
      </c>
      <c r="Y39" s="110">
        <v>5.4356039999999997</v>
      </c>
      <c r="Z39" s="110">
        <v>5.4356039999999997</v>
      </c>
      <c r="AA39" s="110">
        <v>5.4356039999999997</v>
      </c>
      <c r="AB39" s="110">
        <v>5.4356039999999997</v>
      </c>
      <c r="AC39" s="110">
        <v>5.4356039999999997</v>
      </c>
      <c r="AD39" s="110">
        <v>5.4356039999999997</v>
      </c>
      <c r="AE39" s="110">
        <v>5.4356039999999997</v>
      </c>
      <c r="AF39" s="110">
        <v>5.4356039999999997</v>
      </c>
      <c r="AG39" s="110">
        <v>5.4356039999999997</v>
      </c>
      <c r="AH39" s="110">
        <v>5.4356039999999997</v>
      </c>
      <c r="AI39" s="111">
        <v>0</v>
      </c>
    </row>
    <row r="40" spans="1:35" ht="15" customHeight="1" x14ac:dyDescent="0.45">
      <c r="A40" s="84" t="s">
        <v>212</v>
      </c>
      <c r="B40" s="109" t="s">
        <v>213</v>
      </c>
      <c r="C40" s="110">
        <v>6.2869999999999999</v>
      </c>
      <c r="D40" s="110">
        <v>6.2869999999999999</v>
      </c>
      <c r="E40" s="110">
        <v>6.2869999999999999</v>
      </c>
      <c r="F40" s="110">
        <v>6.2869999999999999</v>
      </c>
      <c r="G40" s="110">
        <v>6.2869999999999999</v>
      </c>
      <c r="H40" s="110">
        <v>6.2869999999999999</v>
      </c>
      <c r="I40" s="110">
        <v>6.2869999999999999</v>
      </c>
      <c r="J40" s="110">
        <v>6.2869999999999999</v>
      </c>
      <c r="K40" s="110">
        <v>6.2869999999999999</v>
      </c>
      <c r="L40" s="110">
        <v>6.2869999999999999</v>
      </c>
      <c r="M40" s="110">
        <v>6.2869999999999999</v>
      </c>
      <c r="N40" s="110">
        <v>6.2869999999999999</v>
      </c>
      <c r="O40" s="110">
        <v>6.2869999999999999</v>
      </c>
      <c r="P40" s="110">
        <v>6.2869999999999999</v>
      </c>
      <c r="Q40" s="110">
        <v>6.2869999999999999</v>
      </c>
      <c r="R40" s="110">
        <v>6.2869999999999999</v>
      </c>
      <c r="S40" s="110">
        <v>6.2869999999999999</v>
      </c>
      <c r="T40" s="110">
        <v>6.2869999999999999</v>
      </c>
      <c r="U40" s="110">
        <v>6.2869999999999999</v>
      </c>
      <c r="V40" s="110">
        <v>6.2869999999999999</v>
      </c>
      <c r="W40" s="110">
        <v>6.2869999999999999</v>
      </c>
      <c r="X40" s="110">
        <v>6.2869999999999999</v>
      </c>
      <c r="Y40" s="110">
        <v>6.2869999999999999</v>
      </c>
      <c r="Z40" s="110">
        <v>6.2869999999999999</v>
      </c>
      <c r="AA40" s="110">
        <v>6.2869999999999999</v>
      </c>
      <c r="AB40" s="110">
        <v>6.2869999999999999</v>
      </c>
      <c r="AC40" s="110">
        <v>6.2869999999999999</v>
      </c>
      <c r="AD40" s="110">
        <v>6.2869999999999999</v>
      </c>
      <c r="AE40" s="110">
        <v>6.2869999999999999</v>
      </c>
      <c r="AF40" s="110">
        <v>6.2869999999999999</v>
      </c>
      <c r="AG40" s="110">
        <v>6.2869999999999999</v>
      </c>
      <c r="AH40" s="110">
        <v>6.2869999999999999</v>
      </c>
      <c r="AI40" s="111">
        <v>0</v>
      </c>
    </row>
    <row r="41" spans="1:35" ht="15" customHeight="1" x14ac:dyDescent="0.45">
      <c r="A41" s="84" t="s">
        <v>214</v>
      </c>
      <c r="B41" s="109" t="s">
        <v>215</v>
      </c>
      <c r="C41" s="110">
        <v>6.2869999999999999</v>
      </c>
      <c r="D41" s="110">
        <v>6.2869999999999999</v>
      </c>
      <c r="E41" s="110">
        <v>6.2869999999999999</v>
      </c>
      <c r="F41" s="110">
        <v>6.2869999999999999</v>
      </c>
      <c r="G41" s="110">
        <v>6.2869999999999999</v>
      </c>
      <c r="H41" s="110">
        <v>6.2869999999999999</v>
      </c>
      <c r="I41" s="110">
        <v>6.2869999999999999</v>
      </c>
      <c r="J41" s="110">
        <v>6.2869999999999999</v>
      </c>
      <c r="K41" s="110">
        <v>6.2869999999999999</v>
      </c>
      <c r="L41" s="110">
        <v>6.2869999999999999</v>
      </c>
      <c r="M41" s="110">
        <v>6.2869999999999999</v>
      </c>
      <c r="N41" s="110">
        <v>6.2869999999999999</v>
      </c>
      <c r="O41" s="110">
        <v>6.2869999999999999</v>
      </c>
      <c r="P41" s="110">
        <v>6.2869999999999999</v>
      </c>
      <c r="Q41" s="110">
        <v>6.2869999999999999</v>
      </c>
      <c r="R41" s="110">
        <v>6.2869999999999999</v>
      </c>
      <c r="S41" s="110">
        <v>6.2869999999999999</v>
      </c>
      <c r="T41" s="110">
        <v>6.2869999999999999</v>
      </c>
      <c r="U41" s="110">
        <v>6.2869999999999999</v>
      </c>
      <c r="V41" s="110">
        <v>6.2869999999999999</v>
      </c>
      <c r="W41" s="110">
        <v>6.2869999999999999</v>
      </c>
      <c r="X41" s="110">
        <v>6.2869999999999999</v>
      </c>
      <c r="Y41" s="110">
        <v>6.2869999999999999</v>
      </c>
      <c r="Z41" s="110">
        <v>6.2869999999999999</v>
      </c>
      <c r="AA41" s="110">
        <v>6.2869999999999999</v>
      </c>
      <c r="AB41" s="110">
        <v>6.2869999999999999</v>
      </c>
      <c r="AC41" s="110">
        <v>6.2869999999999999</v>
      </c>
      <c r="AD41" s="110">
        <v>6.2869999999999999</v>
      </c>
      <c r="AE41" s="110">
        <v>6.2869999999999999</v>
      </c>
      <c r="AF41" s="110">
        <v>6.2869999999999999</v>
      </c>
      <c r="AG41" s="110">
        <v>6.2869999999999999</v>
      </c>
      <c r="AH41" s="110">
        <v>6.2869999999999999</v>
      </c>
      <c r="AI41" s="111">
        <v>0</v>
      </c>
    </row>
    <row r="42" spans="1:35" ht="15" customHeight="1" x14ac:dyDescent="0.45">
      <c r="A42" s="84" t="s">
        <v>216</v>
      </c>
      <c r="B42" s="109" t="s">
        <v>217</v>
      </c>
      <c r="C42" s="110">
        <v>6.2869999999999999</v>
      </c>
      <c r="D42" s="110">
        <v>6.2869999999999999</v>
      </c>
      <c r="E42" s="110">
        <v>6.2869999999999999</v>
      </c>
      <c r="F42" s="110">
        <v>6.2869999999999999</v>
      </c>
      <c r="G42" s="110">
        <v>6.2869999999999999</v>
      </c>
      <c r="H42" s="110">
        <v>6.2869999999999999</v>
      </c>
      <c r="I42" s="110">
        <v>6.2869999999999999</v>
      </c>
      <c r="J42" s="110">
        <v>6.2869999999999999</v>
      </c>
      <c r="K42" s="110">
        <v>6.2869999999999999</v>
      </c>
      <c r="L42" s="110">
        <v>6.2869999999999999</v>
      </c>
      <c r="M42" s="110">
        <v>6.2869999999999999</v>
      </c>
      <c r="N42" s="110">
        <v>6.2869999999999999</v>
      </c>
      <c r="O42" s="110">
        <v>6.2869999999999999</v>
      </c>
      <c r="P42" s="110">
        <v>6.2869999999999999</v>
      </c>
      <c r="Q42" s="110">
        <v>6.2869999999999999</v>
      </c>
      <c r="R42" s="110">
        <v>6.2869999999999999</v>
      </c>
      <c r="S42" s="110">
        <v>6.2869999999999999</v>
      </c>
      <c r="T42" s="110">
        <v>6.2869999999999999</v>
      </c>
      <c r="U42" s="110">
        <v>6.2869999999999999</v>
      </c>
      <c r="V42" s="110">
        <v>6.2869999999999999</v>
      </c>
      <c r="W42" s="110">
        <v>6.2869999999999999</v>
      </c>
      <c r="X42" s="110">
        <v>6.2869999999999999</v>
      </c>
      <c r="Y42" s="110">
        <v>6.2869999999999999</v>
      </c>
      <c r="Z42" s="110">
        <v>6.2869999999999999</v>
      </c>
      <c r="AA42" s="110">
        <v>6.2869999999999999</v>
      </c>
      <c r="AB42" s="110">
        <v>6.2869999999999999</v>
      </c>
      <c r="AC42" s="110">
        <v>6.2869999999999999</v>
      </c>
      <c r="AD42" s="110">
        <v>6.2869999999999999</v>
      </c>
      <c r="AE42" s="110">
        <v>6.2869999999999999</v>
      </c>
      <c r="AF42" s="110">
        <v>6.2869999999999999</v>
      </c>
      <c r="AG42" s="110">
        <v>6.2869999999999999</v>
      </c>
      <c r="AH42" s="110">
        <v>6.2869999999999999</v>
      </c>
      <c r="AI42" s="111">
        <v>0</v>
      </c>
    </row>
    <row r="43" spans="1:35" ht="15" customHeight="1" x14ac:dyDescent="0.45">
      <c r="A43" s="84" t="s">
        <v>218</v>
      </c>
      <c r="B43" s="109" t="s">
        <v>219</v>
      </c>
      <c r="C43" s="110">
        <v>6.1537940000000004</v>
      </c>
      <c r="D43" s="110">
        <v>6.1942349999999999</v>
      </c>
      <c r="E43" s="110">
        <v>6.1891249999999998</v>
      </c>
      <c r="F43" s="110">
        <v>6.1852559999999999</v>
      </c>
      <c r="G43" s="110">
        <v>6.178966</v>
      </c>
      <c r="H43" s="110">
        <v>6.1728430000000003</v>
      </c>
      <c r="I43" s="110">
        <v>6.1658229999999996</v>
      </c>
      <c r="J43" s="110">
        <v>6.1576909999999998</v>
      </c>
      <c r="K43" s="110">
        <v>6.1587500000000004</v>
      </c>
      <c r="L43" s="110">
        <v>6.159815</v>
      </c>
      <c r="M43" s="110">
        <v>6.1608869999999998</v>
      </c>
      <c r="N43" s="110">
        <v>6.1629860000000001</v>
      </c>
      <c r="O43" s="110">
        <v>6.1630510000000003</v>
      </c>
      <c r="P43" s="110">
        <v>6.1646409999999996</v>
      </c>
      <c r="Q43" s="110">
        <v>6.1652430000000003</v>
      </c>
      <c r="R43" s="110">
        <v>6.1663500000000004</v>
      </c>
      <c r="S43" s="110">
        <v>6.1674639999999998</v>
      </c>
      <c r="T43" s="110">
        <v>6.1685860000000003</v>
      </c>
      <c r="U43" s="110">
        <v>6.1697150000000001</v>
      </c>
      <c r="V43" s="110">
        <v>6.1708509999999999</v>
      </c>
      <c r="W43" s="110">
        <v>6.1719949999999999</v>
      </c>
      <c r="X43" s="110">
        <v>6.1731449999999999</v>
      </c>
      <c r="Y43" s="110">
        <v>6.1742290000000004</v>
      </c>
      <c r="Z43" s="110">
        <v>6.1753960000000001</v>
      </c>
      <c r="AA43" s="110">
        <v>6.1765720000000002</v>
      </c>
      <c r="AB43" s="110">
        <v>6.1777540000000002</v>
      </c>
      <c r="AC43" s="110">
        <v>6.1789449999999997</v>
      </c>
      <c r="AD43" s="110">
        <v>6.1801440000000003</v>
      </c>
      <c r="AE43" s="110">
        <v>6.1813520000000004</v>
      </c>
      <c r="AF43" s="110">
        <v>6.1825669999999997</v>
      </c>
      <c r="AG43" s="110">
        <v>6.1837910000000003</v>
      </c>
      <c r="AH43" s="110">
        <v>6.1850230000000002</v>
      </c>
      <c r="AI43" s="111">
        <v>1.63E-4</v>
      </c>
    </row>
    <row r="44" spans="1:35" ht="15" customHeight="1" x14ac:dyDescent="0.45">
      <c r="A44" s="84" t="s">
        <v>220</v>
      </c>
      <c r="B44" s="109" t="s">
        <v>221</v>
      </c>
      <c r="C44" s="110">
        <v>5.1224769999999999</v>
      </c>
      <c r="D44" s="110">
        <v>5.0728400000000002</v>
      </c>
      <c r="E44" s="110">
        <v>5.1126719999999999</v>
      </c>
      <c r="F44" s="110">
        <v>5.1078010000000003</v>
      </c>
      <c r="G44" s="110">
        <v>5.1062950000000003</v>
      </c>
      <c r="H44" s="110">
        <v>5.1029629999999999</v>
      </c>
      <c r="I44" s="110">
        <v>5.1017799999999998</v>
      </c>
      <c r="J44" s="110">
        <v>5.1008440000000004</v>
      </c>
      <c r="K44" s="110">
        <v>5.0976090000000003</v>
      </c>
      <c r="L44" s="110">
        <v>5.0971089999999997</v>
      </c>
      <c r="M44" s="110">
        <v>5.0954790000000001</v>
      </c>
      <c r="N44" s="110">
        <v>5.0949309999999999</v>
      </c>
      <c r="O44" s="110">
        <v>5.0934990000000004</v>
      </c>
      <c r="P44" s="110">
        <v>5.0921919999999998</v>
      </c>
      <c r="Q44" s="110">
        <v>5.0898009999999996</v>
      </c>
      <c r="R44" s="110">
        <v>5.0900939999999997</v>
      </c>
      <c r="S44" s="110">
        <v>5.0890129999999996</v>
      </c>
      <c r="T44" s="110">
        <v>5.0869249999999999</v>
      </c>
      <c r="U44" s="110">
        <v>5.0863620000000003</v>
      </c>
      <c r="V44" s="110">
        <v>5.0856899999999996</v>
      </c>
      <c r="W44" s="110">
        <v>5.084962</v>
      </c>
      <c r="X44" s="110">
        <v>5.0830450000000003</v>
      </c>
      <c r="Y44" s="110">
        <v>5.0831059999999999</v>
      </c>
      <c r="Z44" s="110">
        <v>5.082249</v>
      </c>
      <c r="AA44" s="110">
        <v>5.082109</v>
      </c>
      <c r="AB44" s="110">
        <v>5.0817680000000003</v>
      </c>
      <c r="AC44" s="110">
        <v>5.0824860000000003</v>
      </c>
      <c r="AD44" s="110">
        <v>5.0815760000000001</v>
      </c>
      <c r="AE44" s="110">
        <v>5.0818589999999997</v>
      </c>
      <c r="AF44" s="110">
        <v>5.0821160000000001</v>
      </c>
      <c r="AG44" s="110">
        <v>5.0816090000000003</v>
      </c>
      <c r="AH44" s="110">
        <v>5.0825779999999998</v>
      </c>
      <c r="AI44" s="111">
        <v>-2.52E-4</v>
      </c>
    </row>
    <row r="45" spans="1:35" ht="15" customHeight="1" x14ac:dyDescent="0.45">
      <c r="A45" s="84" t="s">
        <v>222</v>
      </c>
      <c r="B45" s="109" t="s">
        <v>223</v>
      </c>
      <c r="C45" s="110">
        <v>5.8263579999999999</v>
      </c>
      <c r="D45" s="110">
        <v>5.9041889999999997</v>
      </c>
      <c r="E45" s="110">
        <v>5.8242399999999996</v>
      </c>
      <c r="F45" s="110">
        <v>5.8218940000000003</v>
      </c>
      <c r="G45" s="110">
        <v>5.809876</v>
      </c>
      <c r="H45" s="110">
        <v>5.8119930000000002</v>
      </c>
      <c r="I45" s="110">
        <v>5.793793</v>
      </c>
      <c r="J45" s="110">
        <v>5.8059700000000003</v>
      </c>
      <c r="K45" s="110">
        <v>5.8239140000000003</v>
      </c>
      <c r="L45" s="110">
        <v>5.8277539999999997</v>
      </c>
      <c r="M45" s="110">
        <v>5.8407840000000002</v>
      </c>
      <c r="N45" s="110">
        <v>5.8548770000000001</v>
      </c>
      <c r="O45" s="110">
        <v>5.8672399999999998</v>
      </c>
      <c r="P45" s="110">
        <v>5.8402649999999996</v>
      </c>
      <c r="Q45" s="110">
        <v>5.7788940000000002</v>
      </c>
      <c r="R45" s="110">
        <v>5.729787</v>
      </c>
      <c r="S45" s="110">
        <v>5.7048969999999999</v>
      </c>
      <c r="T45" s="110">
        <v>5.6519029999999999</v>
      </c>
      <c r="U45" s="110">
        <v>5.6004529999999999</v>
      </c>
      <c r="V45" s="110">
        <v>5.5453979999999996</v>
      </c>
      <c r="W45" s="110">
        <v>5.5111169999999996</v>
      </c>
      <c r="X45" s="110">
        <v>5.4868769999999998</v>
      </c>
      <c r="Y45" s="110">
        <v>5.4686709999999996</v>
      </c>
      <c r="Z45" s="110">
        <v>5.4392440000000004</v>
      </c>
      <c r="AA45" s="110">
        <v>5.4079420000000002</v>
      </c>
      <c r="AB45" s="110">
        <v>5.3613350000000004</v>
      </c>
      <c r="AC45" s="110">
        <v>5.3228869999999997</v>
      </c>
      <c r="AD45" s="110">
        <v>5.2692690000000004</v>
      </c>
      <c r="AE45" s="110">
        <v>5.2337259999999999</v>
      </c>
      <c r="AF45" s="110">
        <v>5.2014610000000001</v>
      </c>
      <c r="AG45" s="110">
        <v>5.1492509999999996</v>
      </c>
      <c r="AH45" s="110">
        <v>5.068886</v>
      </c>
      <c r="AI45" s="111">
        <v>-4.483E-3</v>
      </c>
    </row>
    <row r="46" spans="1:35" ht="15" customHeight="1" x14ac:dyDescent="0.45">
      <c r="A46" s="84" t="s">
        <v>224</v>
      </c>
      <c r="B46" s="109" t="s">
        <v>225</v>
      </c>
      <c r="C46" s="110">
        <v>5.1003509999999999</v>
      </c>
      <c r="D46" s="110">
        <v>5.19095</v>
      </c>
      <c r="E46" s="110">
        <v>5.1385969999999999</v>
      </c>
      <c r="F46" s="110">
        <v>5.0894640000000004</v>
      </c>
      <c r="G46" s="110">
        <v>5.1046940000000003</v>
      </c>
      <c r="H46" s="110">
        <v>5.1345169999999998</v>
      </c>
      <c r="I46" s="110">
        <v>5.1068559999999996</v>
      </c>
      <c r="J46" s="110">
        <v>5.1006679999999998</v>
      </c>
      <c r="K46" s="110">
        <v>5.0762419999999997</v>
      </c>
      <c r="L46" s="110">
        <v>5.06989</v>
      </c>
      <c r="M46" s="110">
        <v>5.0632720000000004</v>
      </c>
      <c r="N46" s="110">
        <v>5.0576210000000001</v>
      </c>
      <c r="O46" s="110">
        <v>5.0721869999999996</v>
      </c>
      <c r="P46" s="110">
        <v>5.0770879999999998</v>
      </c>
      <c r="Q46" s="110">
        <v>5.0616960000000004</v>
      </c>
      <c r="R46" s="110">
        <v>5.0570649999999997</v>
      </c>
      <c r="S46" s="110">
        <v>5.0569649999999999</v>
      </c>
      <c r="T46" s="110">
        <v>5.04183</v>
      </c>
      <c r="U46" s="110">
        <v>5.0463060000000004</v>
      </c>
      <c r="V46" s="110">
        <v>5.0448180000000002</v>
      </c>
      <c r="W46" s="110">
        <v>5.040044</v>
      </c>
      <c r="X46" s="110">
        <v>5.03599</v>
      </c>
      <c r="Y46" s="110">
        <v>5.0402969999999998</v>
      </c>
      <c r="Z46" s="110">
        <v>5.0372620000000001</v>
      </c>
      <c r="AA46" s="110">
        <v>5.0313840000000001</v>
      </c>
      <c r="AB46" s="110">
        <v>5.0328020000000002</v>
      </c>
      <c r="AC46" s="110">
        <v>5.0314100000000002</v>
      </c>
      <c r="AD46" s="110">
        <v>5.0186840000000004</v>
      </c>
      <c r="AE46" s="110">
        <v>5.0126299999999997</v>
      </c>
      <c r="AF46" s="110">
        <v>5.0103220000000004</v>
      </c>
      <c r="AG46" s="110">
        <v>5.0025890000000004</v>
      </c>
      <c r="AH46" s="110">
        <v>4.9924799999999996</v>
      </c>
      <c r="AI46" s="111">
        <v>-6.8900000000000005E-4</v>
      </c>
    </row>
    <row r="47" spans="1:35" ht="15" customHeight="1" x14ac:dyDescent="0.45">
      <c r="B47" s="108" t="s">
        <v>226</v>
      </c>
    </row>
    <row r="48" spans="1:35" ht="15" customHeight="1" x14ac:dyDescent="0.45">
      <c r="A48" s="84" t="s">
        <v>227</v>
      </c>
      <c r="B48" s="109" t="s">
        <v>228</v>
      </c>
      <c r="C48" s="110">
        <v>5.7225630000000001</v>
      </c>
      <c r="D48" s="110">
        <v>5.7135199999999999</v>
      </c>
      <c r="E48" s="110">
        <v>5.7066689999999998</v>
      </c>
      <c r="F48" s="110">
        <v>5.7040249999999997</v>
      </c>
      <c r="G48" s="110">
        <v>5.7033769999999997</v>
      </c>
      <c r="H48" s="110">
        <v>5.7028970000000001</v>
      </c>
      <c r="I48" s="110">
        <v>5.7026890000000003</v>
      </c>
      <c r="J48" s="110">
        <v>5.7037319999999996</v>
      </c>
      <c r="K48" s="110">
        <v>5.7036410000000002</v>
      </c>
      <c r="L48" s="110">
        <v>5.702661</v>
      </c>
      <c r="M48" s="110">
        <v>5.7016349999999996</v>
      </c>
      <c r="N48" s="110">
        <v>5.7014750000000003</v>
      </c>
      <c r="O48" s="110">
        <v>5.7014170000000002</v>
      </c>
      <c r="P48" s="110">
        <v>5.7022620000000002</v>
      </c>
      <c r="Q48" s="110">
        <v>5.7015190000000002</v>
      </c>
      <c r="R48" s="110">
        <v>5.7000719999999996</v>
      </c>
      <c r="S48" s="110">
        <v>5.6984190000000003</v>
      </c>
      <c r="T48" s="110">
        <v>5.6941290000000002</v>
      </c>
      <c r="U48" s="110">
        <v>5.6900560000000002</v>
      </c>
      <c r="V48" s="110">
        <v>5.6877740000000001</v>
      </c>
      <c r="W48" s="110">
        <v>5.6851589999999996</v>
      </c>
      <c r="X48" s="110">
        <v>5.6867020000000004</v>
      </c>
      <c r="Y48" s="110">
        <v>5.6863799999999998</v>
      </c>
      <c r="Z48" s="110">
        <v>5.6841920000000004</v>
      </c>
      <c r="AA48" s="110">
        <v>5.6826610000000004</v>
      </c>
      <c r="AB48" s="110">
        <v>5.6813339999999997</v>
      </c>
      <c r="AC48" s="110">
        <v>5.6790409999999998</v>
      </c>
      <c r="AD48" s="110">
        <v>5.6805690000000002</v>
      </c>
      <c r="AE48" s="110">
        <v>5.6807049999999997</v>
      </c>
      <c r="AF48" s="110">
        <v>5.6790890000000003</v>
      </c>
      <c r="AG48" s="110">
        <v>5.6771739999999999</v>
      </c>
      <c r="AH48" s="110">
        <v>5.6792730000000002</v>
      </c>
      <c r="AI48" s="111">
        <v>-2.4499999999999999E-4</v>
      </c>
    </row>
    <row r="49" spans="1:35" ht="15" customHeight="1" x14ac:dyDescent="0.45">
      <c r="A49" s="84" t="s">
        <v>229</v>
      </c>
      <c r="B49" s="109" t="s">
        <v>230</v>
      </c>
      <c r="C49" s="110">
        <v>6.1305240000000003</v>
      </c>
      <c r="D49" s="110">
        <v>6.0841839999999996</v>
      </c>
      <c r="E49" s="110">
        <v>6.1114680000000003</v>
      </c>
      <c r="F49" s="110">
        <v>6.1130810000000002</v>
      </c>
      <c r="G49" s="110">
        <v>6.1187690000000003</v>
      </c>
      <c r="H49" s="110">
        <v>6.1226190000000003</v>
      </c>
      <c r="I49" s="110">
        <v>6.1158640000000002</v>
      </c>
      <c r="J49" s="110">
        <v>6.1192359999999999</v>
      </c>
      <c r="K49" s="110">
        <v>6.0960320000000001</v>
      </c>
      <c r="L49" s="110">
        <v>6.1291450000000003</v>
      </c>
      <c r="M49" s="110">
        <v>6.1319280000000003</v>
      </c>
      <c r="N49" s="110">
        <v>6.1168149999999999</v>
      </c>
      <c r="O49" s="110">
        <v>6.1202009999999998</v>
      </c>
      <c r="P49" s="110">
        <v>6.1327100000000003</v>
      </c>
      <c r="Q49" s="110">
        <v>6.0933419999999998</v>
      </c>
      <c r="R49" s="110">
        <v>6.118341</v>
      </c>
      <c r="S49" s="110">
        <v>6.1207529999999997</v>
      </c>
      <c r="T49" s="110">
        <v>6.1004300000000002</v>
      </c>
      <c r="U49" s="110">
        <v>6.1117100000000004</v>
      </c>
      <c r="V49" s="110">
        <v>6.1130500000000003</v>
      </c>
      <c r="W49" s="110">
        <v>6.1149480000000001</v>
      </c>
      <c r="X49" s="110">
        <v>6.1079689999999998</v>
      </c>
      <c r="Y49" s="110">
        <v>6.1098429999999997</v>
      </c>
      <c r="Z49" s="110">
        <v>6.1069060000000004</v>
      </c>
      <c r="AA49" s="110">
        <v>6.1139299999999999</v>
      </c>
      <c r="AB49" s="110">
        <v>6.1133459999999999</v>
      </c>
      <c r="AC49" s="110">
        <v>6.1226659999999997</v>
      </c>
      <c r="AD49" s="110">
        <v>6.1077810000000001</v>
      </c>
      <c r="AE49" s="110">
        <v>6.1212419999999996</v>
      </c>
      <c r="AF49" s="110">
        <v>6.1231780000000002</v>
      </c>
      <c r="AG49" s="110">
        <v>6.1245859999999999</v>
      </c>
      <c r="AH49" s="110">
        <v>6.1286420000000001</v>
      </c>
      <c r="AI49" s="111">
        <v>-1.0000000000000001E-5</v>
      </c>
    </row>
    <row r="50" spans="1:35" ht="15" customHeight="1" x14ac:dyDescent="0.45">
      <c r="A50" s="84" t="s">
        <v>231</v>
      </c>
      <c r="B50" s="109" t="s">
        <v>232</v>
      </c>
      <c r="C50" s="110">
        <v>5.5622879999999997</v>
      </c>
      <c r="D50" s="110">
        <v>5.5690999999999997</v>
      </c>
      <c r="E50" s="110">
        <v>5.5702199999999999</v>
      </c>
      <c r="F50" s="110">
        <v>5.5708989999999998</v>
      </c>
      <c r="G50" s="110">
        <v>5.5714829999999997</v>
      </c>
      <c r="H50" s="110">
        <v>5.5738000000000003</v>
      </c>
      <c r="I50" s="110">
        <v>5.5713730000000004</v>
      </c>
      <c r="J50" s="110">
        <v>5.5731999999999999</v>
      </c>
      <c r="K50" s="110">
        <v>5.572146</v>
      </c>
      <c r="L50" s="110">
        <v>5.5723079999999996</v>
      </c>
      <c r="M50" s="110">
        <v>5.5719799999999999</v>
      </c>
      <c r="N50" s="110">
        <v>5.5709470000000003</v>
      </c>
      <c r="O50" s="110">
        <v>5.5701020000000003</v>
      </c>
      <c r="P50" s="110">
        <v>5.5705920000000004</v>
      </c>
      <c r="Q50" s="110">
        <v>5.5700130000000003</v>
      </c>
      <c r="R50" s="110">
        <v>5.5710829999999998</v>
      </c>
      <c r="S50" s="110">
        <v>5.5704479999999998</v>
      </c>
      <c r="T50" s="110">
        <v>5.5693380000000001</v>
      </c>
      <c r="U50" s="110">
        <v>5.5705989999999996</v>
      </c>
      <c r="V50" s="110">
        <v>5.5686720000000003</v>
      </c>
      <c r="W50" s="110">
        <v>5.5678140000000003</v>
      </c>
      <c r="X50" s="110">
        <v>5.5768750000000002</v>
      </c>
      <c r="Y50" s="110">
        <v>5.584314</v>
      </c>
      <c r="Z50" s="110">
        <v>5.5797660000000002</v>
      </c>
      <c r="AA50" s="110">
        <v>5.5762309999999999</v>
      </c>
      <c r="AB50" s="110">
        <v>5.5726979999999999</v>
      </c>
      <c r="AC50" s="110">
        <v>5.569394</v>
      </c>
      <c r="AD50" s="110">
        <v>5.5642170000000002</v>
      </c>
      <c r="AE50" s="110">
        <v>5.5674640000000002</v>
      </c>
      <c r="AF50" s="110">
        <v>5.567901</v>
      </c>
      <c r="AG50" s="110">
        <v>5.5662229999999999</v>
      </c>
      <c r="AH50" s="110">
        <v>5.5511530000000002</v>
      </c>
      <c r="AI50" s="111">
        <v>-6.4999999999999994E-5</v>
      </c>
    </row>
    <row r="51" spans="1:35" ht="15" customHeight="1" x14ac:dyDescent="0.45">
      <c r="A51" s="84" t="s">
        <v>233</v>
      </c>
      <c r="B51" s="109" t="s">
        <v>234</v>
      </c>
      <c r="C51" s="110">
        <v>3.682947</v>
      </c>
      <c r="D51" s="110">
        <v>3.663116</v>
      </c>
      <c r="E51" s="110">
        <v>3.6539239999999999</v>
      </c>
      <c r="F51" s="110">
        <v>3.6615139999999999</v>
      </c>
      <c r="G51" s="110">
        <v>3.6598320000000002</v>
      </c>
      <c r="H51" s="110">
        <v>3.6557029999999999</v>
      </c>
      <c r="I51" s="110">
        <v>3.6514099999999998</v>
      </c>
      <c r="J51" s="110">
        <v>3.6476039999999998</v>
      </c>
      <c r="K51" s="110">
        <v>3.6431520000000002</v>
      </c>
      <c r="L51" s="110">
        <v>3.6405989999999999</v>
      </c>
      <c r="M51" s="110">
        <v>3.6389610000000001</v>
      </c>
      <c r="N51" s="110">
        <v>3.63795</v>
      </c>
      <c r="O51" s="110">
        <v>3.636663</v>
      </c>
      <c r="P51" s="110">
        <v>3.6371530000000001</v>
      </c>
      <c r="Q51" s="110">
        <v>3.6371120000000001</v>
      </c>
      <c r="R51" s="110">
        <v>3.6364209999999999</v>
      </c>
      <c r="S51" s="110">
        <v>3.6349469999999999</v>
      </c>
      <c r="T51" s="110">
        <v>3.6349290000000001</v>
      </c>
      <c r="U51" s="110">
        <v>3.6341160000000001</v>
      </c>
      <c r="V51" s="110">
        <v>3.6343890000000001</v>
      </c>
      <c r="W51" s="110">
        <v>3.634512</v>
      </c>
      <c r="X51" s="110">
        <v>3.636323</v>
      </c>
      <c r="Y51" s="110">
        <v>3.6369690000000001</v>
      </c>
      <c r="Z51" s="110">
        <v>3.6368309999999999</v>
      </c>
      <c r="AA51" s="110">
        <v>3.6374430000000002</v>
      </c>
      <c r="AB51" s="110">
        <v>3.6377199999999998</v>
      </c>
      <c r="AC51" s="110">
        <v>3.6380490000000001</v>
      </c>
      <c r="AD51" s="110">
        <v>3.6380089999999998</v>
      </c>
      <c r="AE51" s="110">
        <v>3.6372040000000001</v>
      </c>
      <c r="AF51" s="110">
        <v>3.6359210000000002</v>
      </c>
      <c r="AG51" s="110">
        <v>3.6357270000000002</v>
      </c>
      <c r="AH51" s="110">
        <v>3.6351249999999999</v>
      </c>
      <c r="AI51" s="111">
        <v>-4.2200000000000001E-4</v>
      </c>
    </row>
    <row r="53" spans="1:35" ht="15" customHeight="1" x14ac:dyDescent="0.45">
      <c r="B53" s="108" t="s">
        <v>235</v>
      </c>
    </row>
    <row r="54" spans="1:35" ht="15" customHeight="1" x14ac:dyDescent="0.45">
      <c r="A54" s="84" t="s">
        <v>236</v>
      </c>
      <c r="B54" s="109" t="s">
        <v>237</v>
      </c>
      <c r="C54" s="110">
        <v>1.036</v>
      </c>
      <c r="D54" s="110">
        <v>1.036</v>
      </c>
      <c r="E54" s="110">
        <v>1.036</v>
      </c>
      <c r="F54" s="110">
        <v>1.036</v>
      </c>
      <c r="G54" s="110">
        <v>1.036</v>
      </c>
      <c r="H54" s="110">
        <v>1.036</v>
      </c>
      <c r="I54" s="110">
        <v>1.036</v>
      </c>
      <c r="J54" s="110">
        <v>1.036</v>
      </c>
      <c r="K54" s="110">
        <v>1.036</v>
      </c>
      <c r="L54" s="110">
        <v>1.036</v>
      </c>
      <c r="M54" s="110">
        <v>1.036</v>
      </c>
      <c r="N54" s="110">
        <v>1.036</v>
      </c>
      <c r="O54" s="110">
        <v>1.036</v>
      </c>
      <c r="P54" s="110">
        <v>1.036</v>
      </c>
      <c r="Q54" s="110">
        <v>1.036</v>
      </c>
      <c r="R54" s="110">
        <v>1.036</v>
      </c>
      <c r="S54" s="110">
        <v>1.036</v>
      </c>
      <c r="T54" s="110">
        <v>1.036</v>
      </c>
      <c r="U54" s="110">
        <v>1.036</v>
      </c>
      <c r="V54" s="110">
        <v>1.036</v>
      </c>
      <c r="W54" s="110">
        <v>1.036</v>
      </c>
      <c r="X54" s="110">
        <v>1.036</v>
      </c>
      <c r="Y54" s="110">
        <v>1.036</v>
      </c>
      <c r="Z54" s="110">
        <v>1.036</v>
      </c>
      <c r="AA54" s="110">
        <v>1.036</v>
      </c>
      <c r="AB54" s="110">
        <v>1.036</v>
      </c>
      <c r="AC54" s="110">
        <v>1.036</v>
      </c>
      <c r="AD54" s="110">
        <v>1.036</v>
      </c>
      <c r="AE54" s="110">
        <v>1.036</v>
      </c>
      <c r="AF54" s="110">
        <v>1.036</v>
      </c>
      <c r="AG54" s="110">
        <v>1.036</v>
      </c>
      <c r="AH54" s="110">
        <v>1.036</v>
      </c>
      <c r="AI54" s="111">
        <v>0</v>
      </c>
    </row>
    <row r="55" spans="1:35" ht="15" customHeight="1" x14ac:dyDescent="0.45">
      <c r="A55" s="84" t="s">
        <v>238</v>
      </c>
      <c r="B55" s="109" t="s">
        <v>239</v>
      </c>
      <c r="C55" s="110">
        <v>1.0329999999999999</v>
      </c>
      <c r="D55" s="110">
        <v>1.0329999999999999</v>
      </c>
      <c r="E55" s="110">
        <v>1.0329999999999999</v>
      </c>
      <c r="F55" s="110">
        <v>1.0329999999999999</v>
      </c>
      <c r="G55" s="110">
        <v>1.0329999999999999</v>
      </c>
      <c r="H55" s="110">
        <v>1.0329999999999999</v>
      </c>
      <c r="I55" s="110">
        <v>1.0329999999999999</v>
      </c>
      <c r="J55" s="110">
        <v>1.0329999999999999</v>
      </c>
      <c r="K55" s="110">
        <v>1.0329999999999999</v>
      </c>
      <c r="L55" s="110">
        <v>1.0329999999999999</v>
      </c>
      <c r="M55" s="110">
        <v>1.0329999999999999</v>
      </c>
      <c r="N55" s="110">
        <v>1.0329999999999999</v>
      </c>
      <c r="O55" s="110">
        <v>1.0329999999999999</v>
      </c>
      <c r="P55" s="110">
        <v>1.0329999999999999</v>
      </c>
      <c r="Q55" s="110">
        <v>1.0329999999999999</v>
      </c>
      <c r="R55" s="110">
        <v>1.0329999999999999</v>
      </c>
      <c r="S55" s="110">
        <v>1.0329999999999999</v>
      </c>
      <c r="T55" s="110">
        <v>1.0329999999999999</v>
      </c>
      <c r="U55" s="110">
        <v>1.0329999999999999</v>
      </c>
      <c r="V55" s="110">
        <v>1.0329999999999999</v>
      </c>
      <c r="W55" s="110">
        <v>1.0329999999999999</v>
      </c>
      <c r="X55" s="110">
        <v>1.0329999999999999</v>
      </c>
      <c r="Y55" s="110">
        <v>1.0329999999999999</v>
      </c>
      <c r="Z55" s="110">
        <v>1.0329999999999999</v>
      </c>
      <c r="AA55" s="110">
        <v>1.0329999999999999</v>
      </c>
      <c r="AB55" s="110">
        <v>1.0329999999999999</v>
      </c>
      <c r="AC55" s="110">
        <v>1.0329999999999999</v>
      </c>
      <c r="AD55" s="110">
        <v>1.0329999999999999</v>
      </c>
      <c r="AE55" s="110">
        <v>1.0329999999999999</v>
      </c>
      <c r="AF55" s="110">
        <v>1.0329999999999999</v>
      </c>
      <c r="AG55" s="110">
        <v>1.0329999999999999</v>
      </c>
      <c r="AH55" s="110">
        <v>1.0329999999999999</v>
      </c>
      <c r="AI55" s="111">
        <v>0</v>
      </c>
    </row>
    <row r="56" spans="1:35" ht="15" customHeight="1" x14ac:dyDescent="0.45">
      <c r="A56" s="84" t="s">
        <v>240</v>
      </c>
      <c r="B56" s="109" t="s">
        <v>241</v>
      </c>
      <c r="C56" s="110">
        <v>1.038</v>
      </c>
      <c r="D56" s="110">
        <v>1.038</v>
      </c>
      <c r="E56" s="110">
        <v>1.038</v>
      </c>
      <c r="F56" s="110">
        <v>1.038</v>
      </c>
      <c r="G56" s="110">
        <v>1.038</v>
      </c>
      <c r="H56" s="110">
        <v>1.038</v>
      </c>
      <c r="I56" s="110">
        <v>1.038</v>
      </c>
      <c r="J56" s="110">
        <v>1.038</v>
      </c>
      <c r="K56" s="110">
        <v>1.038</v>
      </c>
      <c r="L56" s="110">
        <v>1.038</v>
      </c>
      <c r="M56" s="110">
        <v>1.038</v>
      </c>
      <c r="N56" s="110">
        <v>1.038</v>
      </c>
      <c r="O56" s="110">
        <v>1.038</v>
      </c>
      <c r="P56" s="110">
        <v>1.038</v>
      </c>
      <c r="Q56" s="110">
        <v>1.038</v>
      </c>
      <c r="R56" s="110">
        <v>1.038</v>
      </c>
      <c r="S56" s="110">
        <v>1.038</v>
      </c>
      <c r="T56" s="110">
        <v>1.038</v>
      </c>
      <c r="U56" s="110">
        <v>1.038</v>
      </c>
      <c r="V56" s="110">
        <v>1.038</v>
      </c>
      <c r="W56" s="110">
        <v>1.038</v>
      </c>
      <c r="X56" s="110">
        <v>1.038</v>
      </c>
      <c r="Y56" s="110">
        <v>1.038</v>
      </c>
      <c r="Z56" s="110">
        <v>1.038</v>
      </c>
      <c r="AA56" s="110">
        <v>1.038</v>
      </c>
      <c r="AB56" s="110">
        <v>1.038</v>
      </c>
      <c r="AC56" s="110">
        <v>1.038</v>
      </c>
      <c r="AD56" s="110">
        <v>1.038</v>
      </c>
      <c r="AE56" s="110">
        <v>1.038</v>
      </c>
      <c r="AF56" s="110">
        <v>1.038</v>
      </c>
      <c r="AG56" s="110">
        <v>1.038</v>
      </c>
      <c r="AH56" s="110">
        <v>1.038</v>
      </c>
      <c r="AI56" s="111">
        <v>0</v>
      </c>
    </row>
    <row r="57" spans="1:35" ht="15" customHeight="1" x14ac:dyDescent="0.45">
      <c r="A57" s="84" t="s">
        <v>242</v>
      </c>
      <c r="B57" s="109" t="s">
        <v>243</v>
      </c>
      <c r="C57" s="110">
        <v>1.036</v>
      </c>
      <c r="D57" s="110">
        <v>1.036</v>
      </c>
      <c r="E57" s="110">
        <v>1.036</v>
      </c>
      <c r="F57" s="110">
        <v>1.036</v>
      </c>
      <c r="G57" s="110">
        <v>1.036</v>
      </c>
      <c r="H57" s="110">
        <v>1.036</v>
      </c>
      <c r="I57" s="110">
        <v>1.036</v>
      </c>
      <c r="J57" s="110">
        <v>1.036</v>
      </c>
      <c r="K57" s="110">
        <v>1.036</v>
      </c>
      <c r="L57" s="110">
        <v>1.036</v>
      </c>
      <c r="M57" s="110">
        <v>1.036</v>
      </c>
      <c r="N57" s="110">
        <v>1.036</v>
      </c>
      <c r="O57" s="110">
        <v>1.036</v>
      </c>
      <c r="P57" s="110">
        <v>1.036</v>
      </c>
      <c r="Q57" s="110">
        <v>1.036</v>
      </c>
      <c r="R57" s="110">
        <v>1.036</v>
      </c>
      <c r="S57" s="110">
        <v>1.036</v>
      </c>
      <c r="T57" s="110">
        <v>1.036</v>
      </c>
      <c r="U57" s="110">
        <v>1.036</v>
      </c>
      <c r="V57" s="110">
        <v>1.036</v>
      </c>
      <c r="W57" s="110">
        <v>1.036</v>
      </c>
      <c r="X57" s="110">
        <v>1.036</v>
      </c>
      <c r="Y57" s="110">
        <v>1.036</v>
      </c>
      <c r="Z57" s="110">
        <v>1.036</v>
      </c>
      <c r="AA57" s="110">
        <v>1.036</v>
      </c>
      <c r="AB57" s="110">
        <v>1.036</v>
      </c>
      <c r="AC57" s="110">
        <v>1.036</v>
      </c>
      <c r="AD57" s="110">
        <v>1.036</v>
      </c>
      <c r="AE57" s="110">
        <v>1.036</v>
      </c>
      <c r="AF57" s="110">
        <v>1.036</v>
      </c>
      <c r="AG57" s="110">
        <v>1.036</v>
      </c>
      <c r="AH57" s="110">
        <v>1.036</v>
      </c>
      <c r="AI57" s="111">
        <v>0</v>
      </c>
    </row>
    <row r="58" spans="1:35" ht="15" customHeight="1" x14ac:dyDescent="0.45">
      <c r="A58" s="84" t="s">
        <v>244</v>
      </c>
      <c r="B58" s="109" t="s">
        <v>245</v>
      </c>
      <c r="C58" s="110">
        <v>1.0249999999999999</v>
      </c>
      <c r="D58" s="110">
        <v>1.0249999999999999</v>
      </c>
      <c r="E58" s="110">
        <v>1.0249999999999999</v>
      </c>
      <c r="F58" s="110">
        <v>1.0249999999999999</v>
      </c>
      <c r="G58" s="110">
        <v>1.0249999999999999</v>
      </c>
      <c r="H58" s="110">
        <v>1.0249999999999999</v>
      </c>
      <c r="I58" s="110">
        <v>1.0249999999999999</v>
      </c>
      <c r="J58" s="110">
        <v>1.0249999999999999</v>
      </c>
      <c r="K58" s="110">
        <v>1.0249999999999999</v>
      </c>
      <c r="L58" s="110">
        <v>1.0249999999999999</v>
      </c>
      <c r="M58" s="110">
        <v>1.0249999999999999</v>
      </c>
      <c r="N58" s="110">
        <v>1.0249999999999999</v>
      </c>
      <c r="O58" s="110">
        <v>1.0249999999999999</v>
      </c>
      <c r="P58" s="110">
        <v>1.0249999999999999</v>
      </c>
      <c r="Q58" s="110">
        <v>1.0249999999999999</v>
      </c>
      <c r="R58" s="110">
        <v>1.0249999999999999</v>
      </c>
      <c r="S58" s="110">
        <v>1.0249999999999999</v>
      </c>
      <c r="T58" s="110">
        <v>1.0249999999999999</v>
      </c>
      <c r="U58" s="110">
        <v>1.0249999999999999</v>
      </c>
      <c r="V58" s="110">
        <v>1.0249999999999999</v>
      </c>
      <c r="W58" s="110">
        <v>1.0249999999999999</v>
      </c>
      <c r="X58" s="110">
        <v>1.0249999999999999</v>
      </c>
      <c r="Y58" s="110">
        <v>1.0249999999999999</v>
      </c>
      <c r="Z58" s="110">
        <v>1.0249999999999999</v>
      </c>
      <c r="AA58" s="110">
        <v>1.0249999999999999</v>
      </c>
      <c r="AB58" s="110">
        <v>1.0249999999999999</v>
      </c>
      <c r="AC58" s="110">
        <v>1.0249999999999999</v>
      </c>
      <c r="AD58" s="110">
        <v>1.0249999999999999</v>
      </c>
      <c r="AE58" s="110">
        <v>1.0249999999999999</v>
      </c>
      <c r="AF58" s="110">
        <v>1.0249999999999999</v>
      </c>
      <c r="AG58" s="110">
        <v>1.0249999999999999</v>
      </c>
      <c r="AH58" s="110">
        <v>1.0249999999999999</v>
      </c>
      <c r="AI58" s="111">
        <v>0</v>
      </c>
    </row>
    <row r="59" spans="1:35" ht="15" customHeight="1" x14ac:dyDescent="0.45">
      <c r="A59" s="84" t="s">
        <v>246</v>
      </c>
      <c r="B59" s="109" t="s">
        <v>247</v>
      </c>
      <c r="C59" s="110">
        <v>1.0089999999999999</v>
      </c>
      <c r="D59" s="110">
        <v>1.0089999999999999</v>
      </c>
      <c r="E59" s="110">
        <v>1.0089999999999999</v>
      </c>
      <c r="F59" s="110">
        <v>1.0089999999999999</v>
      </c>
      <c r="G59" s="110">
        <v>1.0089999999999999</v>
      </c>
      <c r="H59" s="110">
        <v>1.0089999999999999</v>
      </c>
      <c r="I59" s="110">
        <v>1.0089999999999999</v>
      </c>
      <c r="J59" s="110">
        <v>1.0089999999999999</v>
      </c>
      <c r="K59" s="110">
        <v>1.0089999999999999</v>
      </c>
      <c r="L59" s="110">
        <v>1.0089999999999999</v>
      </c>
      <c r="M59" s="110">
        <v>1.0089999999999999</v>
      </c>
      <c r="N59" s="110">
        <v>1.0089999999999999</v>
      </c>
      <c r="O59" s="110">
        <v>1.0089999999999999</v>
      </c>
      <c r="P59" s="110">
        <v>1.0089999999999999</v>
      </c>
      <c r="Q59" s="110">
        <v>1.0089999999999999</v>
      </c>
      <c r="R59" s="110">
        <v>1.0089999999999999</v>
      </c>
      <c r="S59" s="110">
        <v>1.0089999999999999</v>
      </c>
      <c r="T59" s="110">
        <v>1.0089999999999999</v>
      </c>
      <c r="U59" s="110">
        <v>1.0089999999999999</v>
      </c>
      <c r="V59" s="110">
        <v>1.0089999999999999</v>
      </c>
      <c r="W59" s="110">
        <v>1.0089999999999999</v>
      </c>
      <c r="X59" s="110">
        <v>1.0089999999999999</v>
      </c>
      <c r="Y59" s="110">
        <v>1.0089999999999999</v>
      </c>
      <c r="Z59" s="110">
        <v>1.0089999999999999</v>
      </c>
      <c r="AA59" s="110">
        <v>1.0089999999999999</v>
      </c>
      <c r="AB59" s="110">
        <v>1.0089999999999999</v>
      </c>
      <c r="AC59" s="110">
        <v>1.0089999999999999</v>
      </c>
      <c r="AD59" s="110">
        <v>1.0089999999999999</v>
      </c>
      <c r="AE59" s="110">
        <v>1.0089999999999999</v>
      </c>
      <c r="AF59" s="110">
        <v>1.0089999999999999</v>
      </c>
      <c r="AG59" s="110">
        <v>1.0089999999999999</v>
      </c>
      <c r="AH59" s="110">
        <v>1.0089999999999999</v>
      </c>
      <c r="AI59" s="111">
        <v>0</v>
      </c>
    </row>
    <row r="60" spans="1:35" ht="15" customHeight="1" x14ac:dyDescent="0.45">
      <c r="A60" s="84" t="s">
        <v>248</v>
      </c>
      <c r="B60" s="109" t="s">
        <v>249</v>
      </c>
      <c r="C60" s="110">
        <v>0.96</v>
      </c>
      <c r="D60" s="110">
        <v>0.96</v>
      </c>
      <c r="E60" s="110">
        <v>0.96</v>
      </c>
      <c r="F60" s="110">
        <v>0.96</v>
      </c>
      <c r="G60" s="110">
        <v>0.96</v>
      </c>
      <c r="H60" s="110">
        <v>0.96</v>
      </c>
      <c r="I60" s="110">
        <v>0.96</v>
      </c>
      <c r="J60" s="110">
        <v>0.96</v>
      </c>
      <c r="K60" s="110">
        <v>0.96</v>
      </c>
      <c r="L60" s="110">
        <v>0.96</v>
      </c>
      <c r="M60" s="110">
        <v>0.96</v>
      </c>
      <c r="N60" s="110">
        <v>0.96</v>
      </c>
      <c r="O60" s="110">
        <v>0.96</v>
      </c>
      <c r="P60" s="110">
        <v>0.96</v>
      </c>
      <c r="Q60" s="110">
        <v>0.96</v>
      </c>
      <c r="R60" s="110">
        <v>0.96</v>
      </c>
      <c r="S60" s="110">
        <v>0.96</v>
      </c>
      <c r="T60" s="110">
        <v>0.96</v>
      </c>
      <c r="U60" s="110">
        <v>0.96</v>
      </c>
      <c r="V60" s="110">
        <v>0.96</v>
      </c>
      <c r="W60" s="110">
        <v>0.96</v>
      </c>
      <c r="X60" s="110">
        <v>0.96</v>
      </c>
      <c r="Y60" s="110">
        <v>0.96</v>
      </c>
      <c r="Z60" s="110">
        <v>0.96</v>
      </c>
      <c r="AA60" s="110">
        <v>0.96</v>
      </c>
      <c r="AB60" s="110">
        <v>0.96</v>
      </c>
      <c r="AC60" s="110">
        <v>0.96</v>
      </c>
      <c r="AD60" s="110">
        <v>0.96</v>
      </c>
      <c r="AE60" s="110">
        <v>0.96</v>
      </c>
      <c r="AF60" s="110">
        <v>0.96</v>
      </c>
      <c r="AG60" s="110">
        <v>0.96</v>
      </c>
      <c r="AH60" s="110">
        <v>0.96</v>
      </c>
      <c r="AI60" s="111">
        <v>0</v>
      </c>
    </row>
    <row r="62" spans="1:35" ht="15" customHeight="1" x14ac:dyDescent="0.45">
      <c r="B62" s="108" t="s">
        <v>250</v>
      </c>
    </row>
    <row r="63" spans="1:35" ht="15" customHeight="1" x14ac:dyDescent="0.45">
      <c r="A63" s="84" t="s">
        <v>251</v>
      </c>
      <c r="B63" s="109" t="s">
        <v>243</v>
      </c>
      <c r="C63" s="112">
        <v>20.107996</v>
      </c>
      <c r="D63" s="112">
        <v>20.318144</v>
      </c>
      <c r="E63" s="112">
        <v>20.830228999999999</v>
      </c>
      <c r="F63" s="112">
        <v>21.005168999999999</v>
      </c>
      <c r="G63" s="112">
        <v>20.932462999999998</v>
      </c>
      <c r="H63" s="112">
        <v>20.948841000000002</v>
      </c>
      <c r="I63" s="112">
        <v>20.990414000000001</v>
      </c>
      <c r="J63" s="112">
        <v>20.867704</v>
      </c>
      <c r="K63" s="112">
        <v>20.885035999999999</v>
      </c>
      <c r="L63" s="112">
        <v>20.878651000000001</v>
      </c>
      <c r="M63" s="112">
        <v>20.801617</v>
      </c>
      <c r="N63" s="112">
        <v>20.815228999999999</v>
      </c>
      <c r="O63" s="112">
        <v>20.786014999999999</v>
      </c>
      <c r="P63" s="112">
        <v>20.780708000000001</v>
      </c>
      <c r="Q63" s="112">
        <v>20.778521999999999</v>
      </c>
      <c r="R63" s="112">
        <v>20.774889000000002</v>
      </c>
      <c r="S63" s="112">
        <v>20.83877</v>
      </c>
      <c r="T63" s="112">
        <v>20.881236999999999</v>
      </c>
      <c r="U63" s="112">
        <v>21.003589999999999</v>
      </c>
      <c r="V63" s="112">
        <v>21.051472</v>
      </c>
      <c r="W63" s="112">
        <v>21.176898999999999</v>
      </c>
      <c r="X63" s="112">
        <v>21.192974</v>
      </c>
      <c r="Y63" s="112">
        <v>21.200529</v>
      </c>
      <c r="Z63" s="112">
        <v>21.213697</v>
      </c>
      <c r="AA63" s="112">
        <v>21.223731999999998</v>
      </c>
      <c r="AB63" s="112">
        <v>21.217839999999999</v>
      </c>
      <c r="AC63" s="112">
        <v>21.255237999999999</v>
      </c>
      <c r="AD63" s="112">
        <v>21.205929000000001</v>
      </c>
      <c r="AE63" s="112">
        <v>21.193670000000001</v>
      </c>
      <c r="AF63" s="112">
        <v>21.181011000000002</v>
      </c>
      <c r="AG63" s="112">
        <v>21.175581000000001</v>
      </c>
      <c r="AH63" s="112">
        <v>21.169806999999999</v>
      </c>
      <c r="AI63" s="111">
        <v>1.6609999999999999E-3</v>
      </c>
    </row>
    <row r="64" spans="1:35" ht="15" customHeight="1" x14ac:dyDescent="0.45">
      <c r="A64" s="84" t="s">
        <v>252</v>
      </c>
      <c r="B64" s="109" t="s">
        <v>253</v>
      </c>
      <c r="C64" s="112">
        <v>25.010605000000002</v>
      </c>
      <c r="D64" s="112">
        <v>24.950258000000002</v>
      </c>
      <c r="E64" s="112">
        <v>24.901592000000001</v>
      </c>
      <c r="F64" s="112">
        <v>24.966605999999999</v>
      </c>
      <c r="G64" s="112">
        <v>24.957042999999999</v>
      </c>
      <c r="H64" s="112">
        <v>24.966684000000001</v>
      </c>
      <c r="I64" s="112">
        <v>25.136524000000001</v>
      </c>
      <c r="J64" s="112">
        <v>25.113142</v>
      </c>
      <c r="K64" s="112">
        <v>25.075571</v>
      </c>
      <c r="L64" s="112">
        <v>25.017983999999998</v>
      </c>
      <c r="M64" s="112">
        <v>25.009913999999998</v>
      </c>
      <c r="N64" s="112">
        <v>24.955563000000001</v>
      </c>
      <c r="O64" s="112">
        <v>24.95261</v>
      </c>
      <c r="P64" s="112">
        <v>24.941199999999998</v>
      </c>
      <c r="Q64" s="112">
        <v>24.913005999999999</v>
      </c>
      <c r="R64" s="112">
        <v>24.918890000000001</v>
      </c>
      <c r="S64" s="112">
        <v>24.901592000000001</v>
      </c>
      <c r="T64" s="112">
        <v>24.898409000000001</v>
      </c>
      <c r="U64" s="112">
        <v>24.837396999999999</v>
      </c>
      <c r="V64" s="112">
        <v>24.829495999999999</v>
      </c>
      <c r="W64" s="112">
        <v>24.798376000000001</v>
      </c>
      <c r="X64" s="112">
        <v>24.795674999999999</v>
      </c>
      <c r="Y64" s="112">
        <v>24.792542000000001</v>
      </c>
      <c r="Z64" s="112">
        <v>24.774308999999999</v>
      </c>
      <c r="AA64" s="112">
        <v>24.761419</v>
      </c>
      <c r="AB64" s="112">
        <v>24.746127999999999</v>
      </c>
      <c r="AC64" s="112">
        <v>24.723019000000001</v>
      </c>
      <c r="AD64" s="112">
        <v>24.704401000000001</v>
      </c>
      <c r="AE64" s="112">
        <v>24.684570000000001</v>
      </c>
      <c r="AF64" s="112">
        <v>24.666281000000001</v>
      </c>
      <c r="AG64" s="112">
        <v>24.648313999999999</v>
      </c>
      <c r="AH64" s="112">
        <v>24.622223000000002</v>
      </c>
      <c r="AI64" s="111">
        <v>-5.0500000000000002E-4</v>
      </c>
    </row>
    <row r="65" spans="1:35" ht="15" customHeight="1" x14ac:dyDescent="0.45">
      <c r="A65" s="84" t="s">
        <v>254</v>
      </c>
      <c r="B65" s="109" t="s">
        <v>255</v>
      </c>
      <c r="C65" s="112">
        <v>17.098700000000001</v>
      </c>
      <c r="D65" s="112">
        <v>17.036911</v>
      </c>
      <c r="E65" s="112">
        <v>17.074304999999999</v>
      </c>
      <c r="F65" s="112">
        <v>17.134657000000001</v>
      </c>
      <c r="G65" s="112">
        <v>17.110624000000001</v>
      </c>
      <c r="H65" s="112">
        <v>17.094351</v>
      </c>
      <c r="I65" s="112">
        <v>17.020879999999998</v>
      </c>
      <c r="J65" s="112">
        <v>16.996282999999998</v>
      </c>
      <c r="K65" s="112">
        <v>16.965294</v>
      </c>
      <c r="L65" s="112">
        <v>16.941599</v>
      </c>
      <c r="M65" s="112">
        <v>16.919453000000001</v>
      </c>
      <c r="N65" s="112">
        <v>16.916333999999999</v>
      </c>
      <c r="O65" s="112">
        <v>16.913284000000001</v>
      </c>
      <c r="P65" s="112">
        <v>16.920660000000002</v>
      </c>
      <c r="Q65" s="112">
        <v>16.924427000000001</v>
      </c>
      <c r="R65" s="112">
        <v>16.918060000000001</v>
      </c>
      <c r="S65" s="112">
        <v>16.909447</v>
      </c>
      <c r="T65" s="112">
        <v>16.931795000000001</v>
      </c>
      <c r="U65" s="112">
        <v>16.902866</v>
      </c>
      <c r="V65" s="112">
        <v>16.884627999999999</v>
      </c>
      <c r="W65" s="112">
        <v>16.930911999999999</v>
      </c>
      <c r="X65" s="112">
        <v>16.942768000000001</v>
      </c>
      <c r="Y65" s="112">
        <v>16.932089000000001</v>
      </c>
      <c r="Z65" s="112">
        <v>16.939661000000001</v>
      </c>
      <c r="AA65" s="112">
        <v>16.935237999999998</v>
      </c>
      <c r="AB65" s="112">
        <v>16.944445000000002</v>
      </c>
      <c r="AC65" s="112">
        <v>16.963383</v>
      </c>
      <c r="AD65" s="112">
        <v>16.945263000000001</v>
      </c>
      <c r="AE65" s="112">
        <v>16.933554000000001</v>
      </c>
      <c r="AF65" s="112">
        <v>16.928518</v>
      </c>
      <c r="AG65" s="112">
        <v>16.922457000000001</v>
      </c>
      <c r="AH65" s="112">
        <v>16.937262</v>
      </c>
      <c r="AI65" s="111">
        <v>-3.0600000000000001E-4</v>
      </c>
    </row>
    <row r="66" spans="1:35" ht="15" customHeight="1" x14ac:dyDescent="0.45">
      <c r="A66" s="84" t="s">
        <v>256</v>
      </c>
      <c r="B66" s="109" t="s">
        <v>237</v>
      </c>
      <c r="C66" s="112">
        <v>19.319507999999999</v>
      </c>
      <c r="D66" s="112">
        <v>19.593052</v>
      </c>
      <c r="E66" s="112">
        <v>19.970227999999999</v>
      </c>
      <c r="F66" s="112">
        <v>20.024702000000001</v>
      </c>
      <c r="G66" s="112">
        <v>19.885487000000001</v>
      </c>
      <c r="H66" s="112">
        <v>19.877749999999999</v>
      </c>
      <c r="I66" s="112">
        <v>19.882921</v>
      </c>
      <c r="J66" s="112">
        <v>19.787554</v>
      </c>
      <c r="K66" s="112">
        <v>19.815334</v>
      </c>
      <c r="L66" s="112">
        <v>19.843052</v>
      </c>
      <c r="M66" s="112">
        <v>19.777653000000001</v>
      </c>
      <c r="N66" s="112">
        <v>19.787804000000001</v>
      </c>
      <c r="O66" s="112">
        <v>19.752319</v>
      </c>
      <c r="P66" s="112">
        <v>19.747979999999998</v>
      </c>
      <c r="Q66" s="112">
        <v>19.758474</v>
      </c>
      <c r="R66" s="112">
        <v>19.752613</v>
      </c>
      <c r="S66" s="112">
        <v>19.81147</v>
      </c>
      <c r="T66" s="112">
        <v>19.851772</v>
      </c>
      <c r="U66" s="112">
        <v>19.985645000000002</v>
      </c>
      <c r="V66" s="112">
        <v>20.025933999999999</v>
      </c>
      <c r="W66" s="112">
        <v>20.164141000000001</v>
      </c>
      <c r="X66" s="112">
        <v>20.180698</v>
      </c>
      <c r="Y66" s="112">
        <v>20.187028999999999</v>
      </c>
      <c r="Z66" s="112">
        <v>20.200372999999999</v>
      </c>
      <c r="AA66" s="112">
        <v>20.215450000000001</v>
      </c>
      <c r="AB66" s="112">
        <v>20.208798999999999</v>
      </c>
      <c r="AC66" s="112">
        <v>20.246120000000001</v>
      </c>
      <c r="AD66" s="112">
        <v>20.196895999999999</v>
      </c>
      <c r="AE66" s="112">
        <v>20.18384</v>
      </c>
      <c r="AF66" s="112">
        <v>20.168226000000001</v>
      </c>
      <c r="AG66" s="112">
        <v>20.153607999999998</v>
      </c>
      <c r="AH66" s="112">
        <v>20.147829000000002</v>
      </c>
      <c r="AI66" s="111">
        <v>1.3550000000000001E-3</v>
      </c>
    </row>
    <row r="67" spans="1:35" ht="15" customHeight="1" x14ac:dyDescent="0.45">
      <c r="A67" s="84" t="s">
        <v>257</v>
      </c>
      <c r="B67" s="109" t="s">
        <v>258</v>
      </c>
      <c r="C67" s="112">
        <v>19.620101999999999</v>
      </c>
      <c r="D67" s="112">
        <v>19.620101999999999</v>
      </c>
      <c r="E67" s="112">
        <v>19.603287000000002</v>
      </c>
      <c r="F67" s="112">
        <v>19.601509</v>
      </c>
      <c r="G67" s="112">
        <v>19.573495999999999</v>
      </c>
      <c r="H67" s="112">
        <v>19.466571999999999</v>
      </c>
      <c r="I67" s="112">
        <v>19.41544</v>
      </c>
      <c r="J67" s="112">
        <v>19.413862000000002</v>
      </c>
      <c r="K67" s="112">
        <v>19.34948</v>
      </c>
      <c r="L67" s="112">
        <v>19.335515999999998</v>
      </c>
      <c r="M67" s="112">
        <v>19.344664000000002</v>
      </c>
      <c r="N67" s="112">
        <v>19.338370999999999</v>
      </c>
      <c r="O67" s="112">
        <v>19.330476999999998</v>
      </c>
      <c r="P67" s="112">
        <v>19.295473000000001</v>
      </c>
      <c r="Q67" s="112">
        <v>19.296977999999999</v>
      </c>
      <c r="R67" s="112">
        <v>19.326291999999999</v>
      </c>
      <c r="S67" s="112">
        <v>19.278365999999998</v>
      </c>
      <c r="T67" s="112">
        <v>19.287265999999999</v>
      </c>
      <c r="U67" s="112">
        <v>19.246696</v>
      </c>
      <c r="V67" s="112">
        <v>19.276081000000001</v>
      </c>
      <c r="W67" s="112">
        <v>19.261088999999998</v>
      </c>
      <c r="X67" s="112">
        <v>19.290503000000001</v>
      </c>
      <c r="Y67" s="112">
        <v>19.250074000000001</v>
      </c>
      <c r="Z67" s="112">
        <v>19.207937000000001</v>
      </c>
      <c r="AA67" s="112">
        <v>19.102990999999999</v>
      </c>
      <c r="AB67" s="112">
        <v>19.079540000000001</v>
      </c>
      <c r="AC67" s="112">
        <v>19.036456999999999</v>
      </c>
      <c r="AD67" s="112">
        <v>19.012492999999999</v>
      </c>
      <c r="AE67" s="112">
        <v>18.982610999999999</v>
      </c>
      <c r="AF67" s="112">
        <v>18.956731999999999</v>
      </c>
      <c r="AG67" s="112">
        <v>18.923100999999999</v>
      </c>
      <c r="AH67" s="112">
        <v>18.885232999999999</v>
      </c>
      <c r="AI67" s="111">
        <v>-1.2310000000000001E-3</v>
      </c>
    </row>
    <row r="68" spans="1:35" ht="15" customHeight="1" x14ac:dyDescent="0.45">
      <c r="A68" s="84" t="s">
        <v>259</v>
      </c>
      <c r="B68" s="109" t="s">
        <v>260</v>
      </c>
      <c r="C68" s="112">
        <v>21.043057999999998</v>
      </c>
      <c r="D68" s="112">
        <v>20.843399000000002</v>
      </c>
      <c r="E68" s="112">
        <v>20.960943</v>
      </c>
      <c r="F68" s="112">
        <v>20.968461999999999</v>
      </c>
      <c r="G68" s="112">
        <v>20.970217000000002</v>
      </c>
      <c r="H68" s="112">
        <v>20.968295999999999</v>
      </c>
      <c r="I68" s="112">
        <v>20.939036999999999</v>
      </c>
      <c r="J68" s="112">
        <v>20.936917999999999</v>
      </c>
      <c r="K68" s="112">
        <v>20.933427999999999</v>
      </c>
      <c r="L68" s="112">
        <v>20.929811000000001</v>
      </c>
      <c r="M68" s="112">
        <v>20.925148</v>
      </c>
      <c r="N68" s="112">
        <v>20.919725</v>
      </c>
      <c r="O68" s="112">
        <v>20.914186000000001</v>
      </c>
      <c r="P68" s="112">
        <v>20.907404</v>
      </c>
      <c r="Q68" s="112">
        <v>20.899405000000002</v>
      </c>
      <c r="R68" s="112">
        <v>20.891354</v>
      </c>
      <c r="S68" s="112">
        <v>20.87932</v>
      </c>
      <c r="T68" s="112">
        <v>20.877127000000002</v>
      </c>
      <c r="U68" s="112">
        <v>20.876255</v>
      </c>
      <c r="V68" s="112">
        <v>20.875603000000002</v>
      </c>
      <c r="W68" s="112">
        <v>20.875419999999998</v>
      </c>
      <c r="X68" s="112">
        <v>20.875737999999998</v>
      </c>
      <c r="Y68" s="112">
        <v>20.876522000000001</v>
      </c>
      <c r="Z68" s="112">
        <v>20.876638</v>
      </c>
      <c r="AA68" s="112">
        <v>20.878050000000002</v>
      </c>
      <c r="AB68" s="112">
        <v>20.879635</v>
      </c>
      <c r="AC68" s="112">
        <v>20.881257999999999</v>
      </c>
      <c r="AD68" s="112">
        <v>20.882891000000001</v>
      </c>
      <c r="AE68" s="112">
        <v>20.884951000000001</v>
      </c>
      <c r="AF68" s="112">
        <v>20.886838999999998</v>
      </c>
      <c r="AG68" s="112">
        <v>20.888597000000001</v>
      </c>
      <c r="AH68" s="112">
        <v>20.891000999999999</v>
      </c>
      <c r="AI68" s="111">
        <v>-2.34E-4</v>
      </c>
    </row>
    <row r="69" spans="1:35" ht="15" customHeight="1" x14ac:dyDescent="0.45">
      <c r="A69" s="84" t="s">
        <v>261</v>
      </c>
      <c r="B69" s="109" t="s">
        <v>262</v>
      </c>
      <c r="C69" s="112">
        <v>28.581568000000001</v>
      </c>
      <c r="D69" s="112">
        <v>28.543907000000001</v>
      </c>
      <c r="E69" s="112">
        <v>28.504103000000001</v>
      </c>
      <c r="F69" s="112">
        <v>28.473322</v>
      </c>
      <c r="G69" s="112">
        <v>28.433094000000001</v>
      </c>
      <c r="H69" s="112">
        <v>28.428764000000001</v>
      </c>
      <c r="I69" s="112">
        <v>28.424710999999999</v>
      </c>
      <c r="J69" s="112">
        <v>28.422260000000001</v>
      </c>
      <c r="K69" s="112">
        <v>28.420012</v>
      </c>
      <c r="L69" s="112">
        <v>28.417757000000002</v>
      </c>
      <c r="M69" s="112">
        <v>28.414967999999998</v>
      </c>
      <c r="N69" s="112">
        <v>28.413546</v>
      </c>
      <c r="O69" s="112">
        <v>28.415258000000001</v>
      </c>
      <c r="P69" s="112">
        <v>28.416913999999998</v>
      </c>
      <c r="Q69" s="112">
        <v>28.419601</v>
      </c>
      <c r="R69" s="112">
        <v>28.421807999999999</v>
      </c>
      <c r="S69" s="112">
        <v>28.423497999999999</v>
      </c>
      <c r="T69" s="112">
        <v>28.425673</v>
      </c>
      <c r="U69" s="112">
        <v>28.427181000000001</v>
      </c>
      <c r="V69" s="112">
        <v>28.428422999999999</v>
      </c>
      <c r="W69" s="112">
        <v>28.430183</v>
      </c>
      <c r="X69" s="112">
        <v>28.431017000000001</v>
      </c>
      <c r="Y69" s="112">
        <v>28.431168</v>
      </c>
      <c r="Z69" s="112">
        <v>28.432625000000002</v>
      </c>
      <c r="AA69" s="112">
        <v>28.432987000000001</v>
      </c>
      <c r="AB69" s="112">
        <v>28.433567</v>
      </c>
      <c r="AC69" s="112">
        <v>28.433782999999998</v>
      </c>
      <c r="AD69" s="112">
        <v>28.433882000000001</v>
      </c>
      <c r="AE69" s="112">
        <v>28.433848999999999</v>
      </c>
      <c r="AF69" s="112">
        <v>28.434155000000001</v>
      </c>
      <c r="AG69" s="112">
        <v>28.433477</v>
      </c>
      <c r="AH69" s="112">
        <v>28.432860999999999</v>
      </c>
      <c r="AI69" s="111">
        <v>-1.6799999999999999E-4</v>
      </c>
    </row>
    <row r="70" spans="1:35" ht="15" customHeight="1" x14ac:dyDescent="0.45">
      <c r="A70" s="84" t="s">
        <v>263</v>
      </c>
      <c r="B70" s="109" t="s">
        <v>264</v>
      </c>
      <c r="C70" s="112">
        <v>18.673438999999998</v>
      </c>
      <c r="D70" s="112">
        <v>18.939921999999999</v>
      </c>
      <c r="E70" s="112">
        <v>19.385186999999998</v>
      </c>
      <c r="F70" s="112">
        <v>19.445494</v>
      </c>
      <c r="G70" s="112">
        <v>19.235783000000001</v>
      </c>
      <c r="H70" s="112">
        <v>19.228591999999999</v>
      </c>
      <c r="I70" s="112">
        <v>19.203704999999999</v>
      </c>
      <c r="J70" s="112">
        <v>19.138123</v>
      </c>
      <c r="K70" s="112">
        <v>19.177586000000002</v>
      </c>
      <c r="L70" s="112">
        <v>19.215916</v>
      </c>
      <c r="M70" s="112">
        <v>19.146538</v>
      </c>
      <c r="N70" s="112">
        <v>19.163070999999999</v>
      </c>
      <c r="O70" s="112">
        <v>19.121212</v>
      </c>
      <c r="P70" s="112">
        <v>19.115891000000001</v>
      </c>
      <c r="Q70" s="112">
        <v>19.131986999999999</v>
      </c>
      <c r="R70" s="112">
        <v>19.119924999999999</v>
      </c>
      <c r="S70" s="112">
        <v>19.182236</v>
      </c>
      <c r="T70" s="112">
        <v>19.221764</v>
      </c>
      <c r="U70" s="112">
        <v>19.373732</v>
      </c>
      <c r="V70" s="112">
        <v>19.411179000000001</v>
      </c>
      <c r="W70" s="112">
        <v>19.565511999999998</v>
      </c>
      <c r="X70" s="112">
        <v>19.582636000000001</v>
      </c>
      <c r="Y70" s="112">
        <v>19.58963</v>
      </c>
      <c r="Z70" s="112">
        <v>19.602207</v>
      </c>
      <c r="AA70" s="112">
        <v>19.620674000000001</v>
      </c>
      <c r="AB70" s="112">
        <v>19.614173999999998</v>
      </c>
      <c r="AC70" s="112">
        <v>19.655563000000001</v>
      </c>
      <c r="AD70" s="112">
        <v>19.607094</v>
      </c>
      <c r="AE70" s="112">
        <v>19.595407000000002</v>
      </c>
      <c r="AF70" s="112">
        <v>19.578607999999999</v>
      </c>
      <c r="AG70" s="112">
        <v>19.563803</v>
      </c>
      <c r="AH70" s="112">
        <v>19.563299000000001</v>
      </c>
      <c r="AI70" s="111">
        <v>1.503E-3</v>
      </c>
    </row>
    <row r="71" spans="1:35" ht="15" customHeight="1" x14ac:dyDescent="0.45">
      <c r="A71" s="84" t="s">
        <v>265</v>
      </c>
      <c r="B71" s="109" t="s">
        <v>245</v>
      </c>
      <c r="C71" s="112">
        <v>23.725415999999999</v>
      </c>
      <c r="D71" s="112">
        <v>23.829556</v>
      </c>
      <c r="E71" s="112">
        <v>24.512758000000002</v>
      </c>
      <c r="F71" s="112">
        <v>24.238002999999999</v>
      </c>
      <c r="G71" s="112">
        <v>24.380334999999999</v>
      </c>
      <c r="H71" s="112">
        <v>24.462688</v>
      </c>
      <c r="I71" s="112">
        <v>24.386762999999998</v>
      </c>
      <c r="J71" s="112">
        <v>24.295998000000001</v>
      </c>
      <c r="K71" s="112">
        <v>24.291874</v>
      </c>
      <c r="L71" s="112">
        <v>24.306661999999999</v>
      </c>
      <c r="M71" s="112">
        <v>24.354821999999999</v>
      </c>
      <c r="N71" s="112">
        <v>24.541502000000001</v>
      </c>
      <c r="O71" s="112">
        <v>24.542369999999998</v>
      </c>
      <c r="P71" s="112">
        <v>24.543257000000001</v>
      </c>
      <c r="Q71" s="112">
        <v>24.544046000000002</v>
      </c>
      <c r="R71" s="112">
        <v>24.544478999999999</v>
      </c>
      <c r="S71" s="112">
        <v>24.545363999999999</v>
      </c>
      <c r="T71" s="112">
        <v>24.544547999999999</v>
      </c>
      <c r="U71" s="112">
        <v>24.543606</v>
      </c>
      <c r="V71" s="112">
        <v>24.542346999999999</v>
      </c>
      <c r="W71" s="112">
        <v>24.541156999999998</v>
      </c>
      <c r="X71" s="112">
        <v>24.539657999999999</v>
      </c>
      <c r="Y71" s="112">
        <v>24.537963999999999</v>
      </c>
      <c r="Z71" s="112">
        <v>24.536276000000001</v>
      </c>
      <c r="AA71" s="112">
        <v>24.534416</v>
      </c>
      <c r="AB71" s="112">
        <v>24.532360000000001</v>
      </c>
      <c r="AC71" s="112">
        <v>24.530172</v>
      </c>
      <c r="AD71" s="112">
        <v>24.527885000000001</v>
      </c>
      <c r="AE71" s="112">
        <v>24.525411999999999</v>
      </c>
      <c r="AF71" s="112">
        <v>24.523067000000001</v>
      </c>
      <c r="AG71" s="112">
        <v>24.520723</v>
      </c>
      <c r="AH71" s="112">
        <v>24.518303</v>
      </c>
      <c r="AI71" s="111">
        <v>1.0610000000000001E-3</v>
      </c>
    </row>
    <row r="72" spans="1:35" ht="15" customHeight="1" x14ac:dyDescent="0.45">
      <c r="A72" s="84" t="s">
        <v>266</v>
      </c>
      <c r="B72" s="109" t="s">
        <v>247</v>
      </c>
      <c r="C72" s="112">
        <v>25.898951</v>
      </c>
      <c r="D72" s="112">
        <v>25.732492000000001</v>
      </c>
      <c r="E72" s="112">
        <v>26.026116999999999</v>
      </c>
      <c r="F72" s="112">
        <v>25.920909999999999</v>
      </c>
      <c r="G72" s="112">
        <v>25.912618999999999</v>
      </c>
      <c r="H72" s="112">
        <v>25.927626</v>
      </c>
      <c r="I72" s="112">
        <v>25.823651999999999</v>
      </c>
      <c r="J72" s="112">
        <v>25.804659000000001</v>
      </c>
      <c r="K72" s="112">
        <v>25.762657000000001</v>
      </c>
      <c r="L72" s="112">
        <v>25.681837000000002</v>
      </c>
      <c r="M72" s="112">
        <v>25.645029000000001</v>
      </c>
      <c r="N72" s="112">
        <v>25.640720000000002</v>
      </c>
      <c r="O72" s="112">
        <v>25.622510999999999</v>
      </c>
      <c r="P72" s="112">
        <v>25.605309999999999</v>
      </c>
      <c r="Q72" s="112">
        <v>25.578989</v>
      </c>
      <c r="R72" s="112">
        <v>25.558952000000001</v>
      </c>
      <c r="S72" s="112">
        <v>25.563030000000001</v>
      </c>
      <c r="T72" s="112">
        <v>25.568812999999999</v>
      </c>
      <c r="U72" s="112">
        <v>25.577573999999998</v>
      </c>
      <c r="V72" s="112">
        <v>25.597555</v>
      </c>
      <c r="W72" s="112">
        <v>25.582424</v>
      </c>
      <c r="X72" s="112">
        <v>25.577514999999998</v>
      </c>
      <c r="Y72" s="112">
        <v>25.564990999999999</v>
      </c>
      <c r="Z72" s="112">
        <v>25.511279999999999</v>
      </c>
      <c r="AA72" s="112">
        <v>25.447479000000001</v>
      </c>
      <c r="AB72" s="112">
        <v>25.447102000000001</v>
      </c>
      <c r="AC72" s="112">
        <v>25.444046</v>
      </c>
      <c r="AD72" s="112">
        <v>25.442335</v>
      </c>
      <c r="AE72" s="112">
        <v>25.441390999999999</v>
      </c>
      <c r="AF72" s="112">
        <v>25.441088000000001</v>
      </c>
      <c r="AG72" s="112">
        <v>25.440194999999999</v>
      </c>
      <c r="AH72" s="112">
        <v>25.446059999999999</v>
      </c>
      <c r="AI72" s="111">
        <v>-5.6899999999999995E-4</v>
      </c>
    </row>
    <row r="73" spans="1:35" ht="15" customHeight="1" x14ac:dyDescent="0.45">
      <c r="A73" s="84" t="s">
        <v>267</v>
      </c>
      <c r="B73" s="109" t="s">
        <v>268</v>
      </c>
      <c r="C73" s="112">
        <v>0</v>
      </c>
      <c r="D73" s="112">
        <v>0</v>
      </c>
      <c r="E73" s="112">
        <v>0</v>
      </c>
      <c r="F73" s="112">
        <v>0</v>
      </c>
      <c r="G73" s="112">
        <v>0</v>
      </c>
      <c r="H73" s="112">
        <v>0</v>
      </c>
      <c r="I73" s="112">
        <v>0</v>
      </c>
      <c r="J73" s="112">
        <v>0</v>
      </c>
      <c r="K73" s="112">
        <v>0</v>
      </c>
      <c r="L73" s="112">
        <v>0</v>
      </c>
      <c r="M73" s="112">
        <v>0</v>
      </c>
      <c r="N73" s="112">
        <v>0</v>
      </c>
      <c r="O73" s="112">
        <v>0</v>
      </c>
      <c r="P73" s="112">
        <v>0</v>
      </c>
      <c r="Q73" s="112">
        <v>0</v>
      </c>
      <c r="R73" s="112">
        <v>0</v>
      </c>
      <c r="S73" s="112">
        <v>0</v>
      </c>
      <c r="T73" s="112">
        <v>0</v>
      </c>
      <c r="U73" s="112">
        <v>0</v>
      </c>
      <c r="V73" s="112">
        <v>0</v>
      </c>
      <c r="W73" s="112">
        <v>0</v>
      </c>
      <c r="X73" s="112">
        <v>0</v>
      </c>
      <c r="Y73" s="112">
        <v>0</v>
      </c>
      <c r="Z73" s="112">
        <v>0</v>
      </c>
      <c r="AA73" s="112">
        <v>0</v>
      </c>
      <c r="AB73" s="112">
        <v>0</v>
      </c>
      <c r="AC73" s="112">
        <v>0</v>
      </c>
      <c r="AD73" s="112">
        <v>0</v>
      </c>
      <c r="AE73" s="112">
        <v>0</v>
      </c>
      <c r="AF73" s="112">
        <v>0</v>
      </c>
      <c r="AG73" s="112">
        <v>0</v>
      </c>
      <c r="AH73" s="112">
        <v>0</v>
      </c>
      <c r="AI73" s="111" t="s">
        <v>156</v>
      </c>
    </row>
    <row r="74" spans="1:35" ht="15" customHeight="1" x14ac:dyDescent="0.45">
      <c r="A74" s="84" t="s">
        <v>269</v>
      </c>
      <c r="B74" s="109" t="s">
        <v>270</v>
      </c>
      <c r="C74" s="112">
        <v>13.404714999999999</v>
      </c>
      <c r="D74" s="112">
        <v>13.404714999999999</v>
      </c>
      <c r="E74" s="112">
        <v>13.404714999999999</v>
      </c>
      <c r="F74" s="112">
        <v>13.404714999999999</v>
      </c>
      <c r="G74" s="112">
        <v>13.404716000000001</v>
      </c>
      <c r="H74" s="112">
        <v>13.404714999999999</v>
      </c>
      <c r="I74" s="112">
        <v>13.404714999999999</v>
      </c>
      <c r="J74" s="112">
        <v>13.404714999999999</v>
      </c>
      <c r="K74" s="112">
        <v>13.404714999999999</v>
      </c>
      <c r="L74" s="112">
        <v>13.404716000000001</v>
      </c>
      <c r="M74" s="112">
        <v>13.404716000000001</v>
      </c>
      <c r="N74" s="112">
        <v>13.404714999999999</v>
      </c>
      <c r="O74" s="112">
        <v>13.404716000000001</v>
      </c>
      <c r="P74" s="112">
        <v>13.404714999999999</v>
      </c>
      <c r="Q74" s="112">
        <v>13.404716000000001</v>
      </c>
      <c r="R74" s="112">
        <v>13.404716000000001</v>
      </c>
      <c r="S74" s="112">
        <v>13.404714999999999</v>
      </c>
      <c r="T74" s="112">
        <v>13.404714999999999</v>
      </c>
      <c r="U74" s="112">
        <v>13.404714999999999</v>
      </c>
      <c r="V74" s="112">
        <v>13.404716000000001</v>
      </c>
      <c r="W74" s="112">
        <v>13.404716000000001</v>
      </c>
      <c r="X74" s="112">
        <v>13.404716000000001</v>
      </c>
      <c r="Y74" s="112">
        <v>13.404716000000001</v>
      </c>
      <c r="Z74" s="112">
        <v>13.404714999999999</v>
      </c>
      <c r="AA74" s="112">
        <v>13.404716000000001</v>
      </c>
      <c r="AB74" s="112">
        <v>13.404714999999999</v>
      </c>
      <c r="AC74" s="112">
        <v>13.404714999999999</v>
      </c>
      <c r="AD74" s="112">
        <v>13.404716000000001</v>
      </c>
      <c r="AE74" s="112">
        <v>13.404714999999999</v>
      </c>
      <c r="AF74" s="112">
        <v>13.404714999999999</v>
      </c>
      <c r="AG74" s="112">
        <v>13.404716000000001</v>
      </c>
      <c r="AH74" s="112">
        <v>13.404714999999999</v>
      </c>
      <c r="AI74" s="111">
        <v>0</v>
      </c>
    </row>
    <row r="76" spans="1:35" ht="15" customHeight="1" x14ac:dyDescent="0.45">
      <c r="B76" s="108" t="s">
        <v>565</v>
      </c>
    </row>
    <row r="77" spans="1:35" ht="15" customHeight="1" x14ac:dyDescent="0.45">
      <c r="B77" s="108" t="s">
        <v>566</v>
      </c>
    </row>
    <row r="78" spans="1:35" ht="15" customHeight="1" x14ac:dyDescent="0.45">
      <c r="A78" s="84" t="s">
        <v>271</v>
      </c>
      <c r="B78" s="109" t="s">
        <v>567</v>
      </c>
      <c r="C78" s="113">
        <v>3412</v>
      </c>
      <c r="D78" s="113">
        <v>3412</v>
      </c>
      <c r="E78" s="113">
        <v>3412</v>
      </c>
      <c r="F78" s="113">
        <v>3412</v>
      </c>
      <c r="G78" s="113">
        <v>3412</v>
      </c>
      <c r="H78" s="113">
        <v>3412</v>
      </c>
      <c r="I78" s="113">
        <v>3412</v>
      </c>
      <c r="J78" s="113">
        <v>3412</v>
      </c>
      <c r="K78" s="113">
        <v>3412</v>
      </c>
      <c r="L78" s="113">
        <v>3412</v>
      </c>
      <c r="M78" s="113">
        <v>3412</v>
      </c>
      <c r="N78" s="113">
        <v>3412</v>
      </c>
      <c r="O78" s="113">
        <v>3412</v>
      </c>
      <c r="P78" s="113">
        <v>3412</v>
      </c>
      <c r="Q78" s="113">
        <v>3412</v>
      </c>
      <c r="R78" s="113">
        <v>3412</v>
      </c>
      <c r="S78" s="113">
        <v>3412</v>
      </c>
      <c r="T78" s="113">
        <v>3412</v>
      </c>
      <c r="U78" s="113">
        <v>3412</v>
      </c>
      <c r="V78" s="113">
        <v>3412</v>
      </c>
      <c r="W78" s="113">
        <v>3412</v>
      </c>
      <c r="X78" s="113">
        <v>3412</v>
      </c>
      <c r="Y78" s="113">
        <v>3412</v>
      </c>
      <c r="Z78" s="113">
        <v>3412</v>
      </c>
      <c r="AA78" s="113">
        <v>3412</v>
      </c>
      <c r="AB78" s="113">
        <v>3412</v>
      </c>
      <c r="AC78" s="113">
        <v>3412</v>
      </c>
      <c r="AD78" s="113">
        <v>3412</v>
      </c>
      <c r="AE78" s="113">
        <v>3412</v>
      </c>
      <c r="AF78" s="113">
        <v>3412</v>
      </c>
      <c r="AG78" s="113">
        <v>3412</v>
      </c>
      <c r="AH78" s="113">
        <v>3412</v>
      </c>
      <c r="AI78" s="111">
        <v>0</v>
      </c>
    </row>
    <row r="79" spans="1:35" ht="15" customHeight="1" thickBot="1" x14ac:dyDescent="0.5">
      <c r="A79" s="84" t="s">
        <v>568</v>
      </c>
      <c r="B79" s="109" t="s">
        <v>569</v>
      </c>
      <c r="C79" s="113">
        <v>9189.1113280000009</v>
      </c>
      <c r="D79" s="113">
        <v>9032.1738280000009</v>
      </c>
      <c r="E79" s="113">
        <v>8953.2441409999992</v>
      </c>
      <c r="F79" s="113">
        <v>8810.0498050000006</v>
      </c>
      <c r="G79" s="113">
        <v>8648.1435550000006</v>
      </c>
      <c r="H79" s="113">
        <v>8506.0996090000008</v>
      </c>
      <c r="I79" s="113">
        <v>8458.7304690000001</v>
      </c>
      <c r="J79" s="113">
        <v>8252.5849610000005</v>
      </c>
      <c r="K79" s="113">
        <v>8230.4433590000008</v>
      </c>
      <c r="L79" s="113">
        <v>8205.0146480000003</v>
      </c>
      <c r="M79" s="113">
        <v>8184.2558589999999</v>
      </c>
      <c r="N79" s="113">
        <v>8164.7182620000003</v>
      </c>
      <c r="O79" s="113">
        <v>8171.8471680000002</v>
      </c>
      <c r="P79" s="113">
        <v>8142.0859380000002</v>
      </c>
      <c r="Q79" s="113">
        <v>8125.9028319999998</v>
      </c>
      <c r="R79" s="113">
        <v>8112.5493159999996</v>
      </c>
      <c r="S79" s="113">
        <v>8081.0053710000002</v>
      </c>
      <c r="T79" s="113">
        <v>8062.7773440000001</v>
      </c>
      <c r="U79" s="113">
        <v>8039.201172</v>
      </c>
      <c r="V79" s="113">
        <v>8014.6767579999996</v>
      </c>
      <c r="W79" s="113">
        <v>7984.9736329999996</v>
      </c>
      <c r="X79" s="113">
        <v>7957.6904299999997</v>
      </c>
      <c r="Y79" s="113">
        <v>7940.8188479999999</v>
      </c>
      <c r="Z79" s="113">
        <v>7928.2514650000003</v>
      </c>
      <c r="AA79" s="113">
        <v>7918.8427730000003</v>
      </c>
      <c r="AB79" s="113">
        <v>7905.9497069999998</v>
      </c>
      <c r="AC79" s="113">
        <v>7904.8803710000002</v>
      </c>
      <c r="AD79" s="113">
        <v>7901.140625</v>
      </c>
      <c r="AE79" s="113">
        <v>7901.2172849999997</v>
      </c>
      <c r="AF79" s="113">
        <v>7889.3715819999998</v>
      </c>
      <c r="AG79" s="113">
        <v>7877.5566410000001</v>
      </c>
      <c r="AH79" s="113">
        <v>7853.6372069999998</v>
      </c>
      <c r="AI79" s="111">
        <v>-5.0530000000000002E-3</v>
      </c>
    </row>
    <row r="80" spans="1:35" ht="15" customHeight="1" x14ac:dyDescent="0.45">
      <c r="B80" s="142" t="s">
        <v>272</v>
      </c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</row>
    <row r="81" spans="2:2" ht="15" customHeight="1" x14ac:dyDescent="0.45">
      <c r="B81" s="53" t="s">
        <v>273</v>
      </c>
    </row>
    <row r="82" spans="2:2" ht="15" customHeight="1" x14ac:dyDescent="0.45">
      <c r="B82" s="53" t="s">
        <v>274</v>
      </c>
    </row>
    <row r="83" spans="2:2" ht="15" customHeight="1" x14ac:dyDescent="0.45">
      <c r="B83" s="53" t="s">
        <v>158</v>
      </c>
    </row>
    <row r="84" spans="2:2" ht="15" customHeight="1" x14ac:dyDescent="0.45">
      <c r="B84" s="53" t="s">
        <v>570</v>
      </c>
    </row>
    <row r="85" spans="2:2" ht="15" customHeight="1" x14ac:dyDescent="0.45">
      <c r="B85" s="53" t="s">
        <v>571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96"/>
  <sheetViews>
    <sheetView tabSelected="1" zoomScale="70" zoomScaleNormal="70" workbookViewId="0">
      <pane ySplit="1" topLeftCell="A74" activePane="bottomLeft" state="frozen"/>
      <selection pane="bottomLeft" activeCell="AJ81" sqref="AJ80:AJ81"/>
    </sheetView>
  </sheetViews>
  <sheetFormatPr defaultRowHeight="14.25" x14ac:dyDescent="0.45"/>
  <cols>
    <col min="1" max="1" width="41" customWidth="1"/>
    <col min="2" max="2" width="41" style="6" customWidth="1"/>
    <col min="3" max="3" width="11.86328125" customWidth="1"/>
    <col min="4" max="4" width="10.59765625" customWidth="1"/>
    <col min="5" max="36" width="9.1328125" customWidth="1"/>
  </cols>
  <sheetData>
    <row r="1" spans="1:36" ht="14.65" thickBot="1" x14ac:dyDescent="0.5">
      <c r="A1" s="1" t="s">
        <v>0</v>
      </c>
      <c r="B1" s="1" t="s">
        <v>328</v>
      </c>
      <c r="C1" s="25">
        <v>2019</v>
      </c>
      <c r="D1" s="25">
        <v>2020</v>
      </c>
      <c r="E1" s="25">
        <v>2021</v>
      </c>
      <c r="F1" s="25">
        <v>2022</v>
      </c>
      <c r="G1" s="25">
        <v>2023</v>
      </c>
      <c r="H1" s="25">
        <v>2024</v>
      </c>
      <c r="I1" s="25">
        <v>2025</v>
      </c>
      <c r="J1" s="25">
        <v>2026</v>
      </c>
      <c r="K1" s="25">
        <v>2027</v>
      </c>
      <c r="L1" s="25">
        <v>2028</v>
      </c>
      <c r="M1" s="25">
        <v>2029</v>
      </c>
      <c r="N1" s="25">
        <v>2030</v>
      </c>
      <c r="O1" s="25">
        <v>2031</v>
      </c>
      <c r="P1" s="25">
        <v>2032</v>
      </c>
      <c r="Q1" s="25">
        <v>2033</v>
      </c>
      <c r="R1" s="25">
        <v>2034</v>
      </c>
      <c r="S1" s="25">
        <v>2035</v>
      </c>
      <c r="T1" s="25">
        <v>2036</v>
      </c>
      <c r="U1" s="25">
        <v>2037</v>
      </c>
      <c r="V1" s="25">
        <v>2038</v>
      </c>
      <c r="W1" s="25">
        <v>2039</v>
      </c>
      <c r="X1" s="25">
        <v>2040</v>
      </c>
      <c r="Y1" s="25">
        <v>2041</v>
      </c>
      <c r="Z1" s="25">
        <v>2042</v>
      </c>
      <c r="AA1" s="25">
        <v>2043</v>
      </c>
      <c r="AB1" s="25">
        <v>2044</v>
      </c>
      <c r="AC1" s="25">
        <v>2045</v>
      </c>
      <c r="AD1" s="25">
        <v>2046</v>
      </c>
      <c r="AE1" s="25">
        <v>2047</v>
      </c>
      <c r="AF1" s="25">
        <v>2048</v>
      </c>
      <c r="AG1" s="25">
        <v>2049</v>
      </c>
      <c r="AH1" s="25">
        <v>2050</v>
      </c>
      <c r="AI1" s="25"/>
      <c r="AJ1" s="25"/>
    </row>
    <row r="2" spans="1:36" s="9" customFormat="1" ht="14.65" thickTop="1" x14ac:dyDescent="0.45">
      <c r="A2" s="3" t="s">
        <v>585</v>
      </c>
      <c r="B2" s="3"/>
    </row>
    <row r="3" spans="1:36" s="10" customFormat="1" ht="15" customHeight="1" x14ac:dyDescent="0.45">
      <c r="A3" s="13" t="s">
        <v>12</v>
      </c>
      <c r="B3" s="63" t="str">
        <f>About!C96</f>
        <v>Petroleum Diesel</v>
      </c>
      <c r="C3" s="14">
        <v>15.7</v>
      </c>
      <c r="D3" s="14">
        <v>15.4</v>
      </c>
      <c r="E3" s="14">
        <v>15.3</v>
      </c>
      <c r="F3" s="14">
        <v>15.6</v>
      </c>
      <c r="G3" s="14">
        <v>15.9</v>
      </c>
      <c r="H3" s="14">
        <v>16.2</v>
      </c>
      <c r="I3" s="14">
        <v>16.399999999999999</v>
      </c>
      <c r="J3" s="14">
        <v>16.7</v>
      </c>
      <c r="K3" s="14">
        <v>16.899999999999999</v>
      </c>
      <c r="L3" s="14">
        <v>17.2</v>
      </c>
      <c r="M3" s="14">
        <v>17.5</v>
      </c>
      <c r="N3" s="14">
        <v>17.899999999999999</v>
      </c>
      <c r="O3" s="14">
        <v>18.3</v>
      </c>
      <c r="P3" s="14">
        <v>18.600000000000001</v>
      </c>
      <c r="Q3" s="14">
        <v>19</v>
      </c>
      <c r="R3" s="14">
        <v>19.5</v>
      </c>
      <c r="S3" s="14">
        <v>19.899999999999999</v>
      </c>
      <c r="T3" s="14">
        <v>20.3</v>
      </c>
      <c r="U3" s="14">
        <v>20.6</v>
      </c>
      <c r="V3" s="14">
        <v>20.8</v>
      </c>
      <c r="W3" s="14">
        <v>21</v>
      </c>
      <c r="X3" s="14">
        <v>21.3</v>
      </c>
      <c r="Y3" s="14">
        <v>21.6</v>
      </c>
      <c r="Z3" s="14">
        <v>21.8</v>
      </c>
      <c r="AA3" s="14">
        <v>22</v>
      </c>
      <c r="AB3" s="14">
        <v>22.4</v>
      </c>
      <c r="AC3" s="14">
        <v>22.7</v>
      </c>
      <c r="AD3" s="14">
        <v>23</v>
      </c>
      <c r="AE3" s="14">
        <v>23.3</v>
      </c>
      <c r="AF3" s="14">
        <v>23.5</v>
      </c>
      <c r="AG3" s="14">
        <v>23.8</v>
      </c>
      <c r="AH3" s="14">
        <v>24</v>
      </c>
      <c r="AI3" s="14">
        <v>1.4E-2</v>
      </c>
      <c r="AJ3" s="14"/>
    </row>
    <row r="4" spans="1:36" s="10" customFormat="1" ht="15" customHeight="1" x14ac:dyDescent="0.45">
      <c r="A4" s="13" t="s">
        <v>13</v>
      </c>
      <c r="B4" s="63" t="str">
        <f>About!C97</f>
        <v>Heavy or Residual Oil</v>
      </c>
      <c r="C4" s="14">
        <v>2.2999999999999998</v>
      </c>
      <c r="D4" s="14">
        <v>1.9</v>
      </c>
      <c r="E4" s="14">
        <v>2.1</v>
      </c>
      <c r="F4" s="14">
        <v>2.2999999999999998</v>
      </c>
      <c r="G4" s="14">
        <v>2.4</v>
      </c>
      <c r="H4" s="14">
        <v>2.6</v>
      </c>
      <c r="I4" s="14">
        <v>2.7</v>
      </c>
      <c r="J4" s="14">
        <v>2.8</v>
      </c>
      <c r="K4" s="14">
        <v>2.9</v>
      </c>
      <c r="L4" s="14">
        <v>3</v>
      </c>
      <c r="M4" s="14">
        <v>3.1</v>
      </c>
      <c r="N4" s="14">
        <v>3.1</v>
      </c>
      <c r="O4" s="14">
        <v>3.2</v>
      </c>
      <c r="P4" s="14">
        <v>3.2</v>
      </c>
      <c r="Q4" s="14">
        <v>3.3</v>
      </c>
      <c r="R4" s="14">
        <v>3.3</v>
      </c>
      <c r="S4" s="14">
        <v>3.3</v>
      </c>
      <c r="T4" s="14">
        <v>3.4</v>
      </c>
      <c r="U4" s="14">
        <v>3.4</v>
      </c>
      <c r="V4" s="14">
        <v>3.4</v>
      </c>
      <c r="W4" s="14">
        <v>3.5</v>
      </c>
      <c r="X4" s="14">
        <v>3.5</v>
      </c>
      <c r="Y4" s="14">
        <v>3.6</v>
      </c>
      <c r="Z4" s="14">
        <v>3.6</v>
      </c>
      <c r="AA4" s="14">
        <v>3.6</v>
      </c>
      <c r="AB4" s="14">
        <v>3.7</v>
      </c>
      <c r="AC4" s="14">
        <v>3.7</v>
      </c>
      <c r="AD4" s="14">
        <v>3.8</v>
      </c>
      <c r="AE4" s="14">
        <v>3.8</v>
      </c>
      <c r="AF4" s="14">
        <v>3.8</v>
      </c>
      <c r="AG4" s="14">
        <v>3.9</v>
      </c>
      <c r="AH4" s="14">
        <v>3.9</v>
      </c>
      <c r="AI4" s="14">
        <v>1.7000000000000001E-2</v>
      </c>
      <c r="AJ4" s="14"/>
    </row>
    <row r="5" spans="1:36" s="10" customFormat="1" ht="15" customHeight="1" x14ac:dyDescent="0.45">
      <c r="A5" s="13" t="s">
        <v>80</v>
      </c>
      <c r="B5" s="63" t="str">
        <f>About!C93</f>
        <v>LPG/propane/butane</v>
      </c>
      <c r="C5" s="14">
        <v>0.4</v>
      </c>
      <c r="D5" s="14">
        <v>0.4</v>
      </c>
      <c r="E5" s="14">
        <v>0.3</v>
      </c>
      <c r="F5" s="14">
        <v>0.3</v>
      </c>
      <c r="G5" s="14">
        <v>0.3</v>
      </c>
      <c r="H5" s="14">
        <v>0.3</v>
      </c>
      <c r="I5" s="14">
        <v>0.3</v>
      </c>
      <c r="J5" s="14">
        <v>0.3</v>
      </c>
      <c r="K5" s="14">
        <v>0.2</v>
      </c>
      <c r="L5" s="14">
        <v>0.2</v>
      </c>
      <c r="M5" s="14">
        <v>0.2</v>
      </c>
      <c r="N5" s="14">
        <v>0.2</v>
      </c>
      <c r="O5" s="14">
        <v>0.2</v>
      </c>
      <c r="P5" s="14">
        <v>0.2</v>
      </c>
      <c r="Q5" s="14">
        <v>0.2</v>
      </c>
      <c r="R5" s="14">
        <v>0.2</v>
      </c>
      <c r="S5" s="14">
        <v>0.2</v>
      </c>
      <c r="T5" s="14">
        <v>0.2</v>
      </c>
      <c r="U5" s="14">
        <v>0.2</v>
      </c>
      <c r="V5" s="14">
        <v>0.2</v>
      </c>
      <c r="W5" s="14">
        <v>0.2</v>
      </c>
      <c r="X5" s="14">
        <v>0.2</v>
      </c>
      <c r="Y5" s="14">
        <v>0.2</v>
      </c>
      <c r="Z5" s="14">
        <v>0.2</v>
      </c>
      <c r="AA5" s="14">
        <v>0.2</v>
      </c>
      <c r="AB5" s="14">
        <v>0.2</v>
      </c>
      <c r="AC5" s="14">
        <v>0.2</v>
      </c>
      <c r="AD5" s="14">
        <v>0.2</v>
      </c>
      <c r="AE5" s="14">
        <v>0.2</v>
      </c>
      <c r="AF5" s="14">
        <v>0.2</v>
      </c>
      <c r="AG5" s="14">
        <v>0.2</v>
      </c>
      <c r="AH5" s="14">
        <v>0.2</v>
      </c>
      <c r="AI5" s="14">
        <v>-1.6E-2</v>
      </c>
      <c r="AJ5" s="14"/>
    </row>
    <row r="6" spans="1:36" s="10" customFormat="1" ht="15" customHeight="1" x14ac:dyDescent="0.45">
      <c r="A6" s="13" t="s">
        <v>15</v>
      </c>
      <c r="B6" s="63" t="str">
        <f>About!C99</f>
        <v>Petroleum Diesel</v>
      </c>
      <c r="C6" s="14">
        <v>42.7</v>
      </c>
      <c r="D6" s="14">
        <v>30.2</v>
      </c>
      <c r="E6" s="14">
        <v>28.5</v>
      </c>
      <c r="F6" s="14">
        <v>27.3</v>
      </c>
      <c r="G6" s="14">
        <v>26.4</v>
      </c>
      <c r="H6" s="14">
        <v>25.6</v>
      </c>
      <c r="I6" s="14">
        <v>24.8</v>
      </c>
      <c r="J6" s="14">
        <v>24</v>
      </c>
      <c r="K6" s="14">
        <v>23.5</v>
      </c>
      <c r="L6" s="14">
        <v>23</v>
      </c>
      <c r="M6" s="14">
        <v>22.6</v>
      </c>
      <c r="N6" s="14">
        <v>22.2</v>
      </c>
      <c r="O6" s="14">
        <v>22</v>
      </c>
      <c r="P6" s="14">
        <v>21.7</v>
      </c>
      <c r="Q6" s="14">
        <v>21.5</v>
      </c>
      <c r="R6" s="14">
        <v>21.3</v>
      </c>
      <c r="S6" s="14">
        <v>20.2</v>
      </c>
      <c r="T6" s="14">
        <v>20.6</v>
      </c>
      <c r="U6" s="14">
        <v>20.9</v>
      </c>
      <c r="V6" s="14">
        <v>21.2</v>
      </c>
      <c r="W6" s="14">
        <v>21.4</v>
      </c>
      <c r="X6" s="14">
        <v>21.7</v>
      </c>
      <c r="Y6" s="14">
        <v>22</v>
      </c>
      <c r="Z6" s="14">
        <v>22.3</v>
      </c>
      <c r="AA6" s="14">
        <v>22.5</v>
      </c>
      <c r="AB6" s="14">
        <v>22.8</v>
      </c>
      <c r="AC6" s="14">
        <v>23</v>
      </c>
      <c r="AD6" s="14">
        <v>23.3</v>
      </c>
      <c r="AE6" s="14">
        <v>23.5</v>
      </c>
      <c r="AF6" s="14">
        <v>23.8</v>
      </c>
      <c r="AG6" s="14">
        <v>24</v>
      </c>
      <c r="AH6" s="14">
        <v>24.3</v>
      </c>
      <c r="AI6" s="14">
        <v>-1.7999999999999999E-2</v>
      </c>
      <c r="AJ6" s="14"/>
    </row>
    <row r="7" spans="1:36" s="10" customFormat="1" ht="15" customHeight="1" x14ac:dyDescent="0.45">
      <c r="A7" s="13" t="s">
        <v>16</v>
      </c>
      <c r="B7" s="63" t="str">
        <f>About!C101</f>
        <v>Heavy or Residual Oil</v>
      </c>
      <c r="C7" s="14">
        <v>3.4</v>
      </c>
      <c r="D7" s="14">
        <v>1.4</v>
      </c>
      <c r="E7" s="14">
        <v>2</v>
      </c>
      <c r="F7" s="14">
        <v>2.6</v>
      </c>
      <c r="G7" s="14">
        <v>2.9</v>
      </c>
      <c r="H7" s="14">
        <v>3.2</v>
      </c>
      <c r="I7" s="14">
        <v>3.5</v>
      </c>
      <c r="J7" s="14">
        <v>3.9</v>
      </c>
      <c r="K7" s="14">
        <v>4.0999999999999996</v>
      </c>
      <c r="L7" s="14">
        <v>4.4000000000000004</v>
      </c>
      <c r="M7" s="14">
        <v>4.7</v>
      </c>
      <c r="N7" s="14">
        <v>5.0999999999999996</v>
      </c>
      <c r="O7" s="14">
        <v>5.3</v>
      </c>
      <c r="P7" s="14">
        <v>5.6</v>
      </c>
      <c r="Q7" s="14">
        <v>5.8</v>
      </c>
      <c r="R7" s="14">
        <v>6.1</v>
      </c>
      <c r="S7" s="14">
        <v>6.2</v>
      </c>
      <c r="T7" s="14">
        <v>6.5</v>
      </c>
      <c r="U7" s="14">
        <v>6.7</v>
      </c>
      <c r="V7" s="14">
        <v>7</v>
      </c>
      <c r="W7" s="14">
        <v>7.3</v>
      </c>
      <c r="X7" s="14">
        <v>7.6</v>
      </c>
      <c r="Y7" s="14">
        <v>7.8</v>
      </c>
      <c r="Z7" s="14">
        <v>8.1</v>
      </c>
      <c r="AA7" s="14">
        <v>8.4</v>
      </c>
      <c r="AB7" s="14">
        <v>8.6999999999999993</v>
      </c>
      <c r="AC7" s="14">
        <v>9.1</v>
      </c>
      <c r="AD7" s="14">
        <v>9.4</v>
      </c>
      <c r="AE7" s="14">
        <v>9.6999999999999993</v>
      </c>
      <c r="AF7" s="14">
        <v>10</v>
      </c>
      <c r="AG7" s="14">
        <v>10.3</v>
      </c>
      <c r="AH7" s="14">
        <v>10.6</v>
      </c>
      <c r="AI7" s="14">
        <v>3.7999999999999999E-2</v>
      </c>
      <c r="AJ7" s="14"/>
    </row>
    <row r="8" spans="1:36" s="10" customFormat="1" ht="15" customHeight="1" x14ac:dyDescent="0.45">
      <c r="A8" s="13" t="s">
        <v>81</v>
      </c>
      <c r="B8" s="63"/>
      <c r="C8" s="14">
        <v>64.400000000000006</v>
      </c>
      <c r="D8" s="14">
        <v>49.3</v>
      </c>
      <c r="E8" s="14">
        <v>48.2</v>
      </c>
      <c r="F8" s="14">
        <v>48</v>
      </c>
      <c r="G8" s="14">
        <v>47.9</v>
      </c>
      <c r="H8" s="14">
        <v>47.8</v>
      </c>
      <c r="I8" s="14">
        <v>47.7</v>
      </c>
      <c r="J8" s="14">
        <v>47.6</v>
      </c>
      <c r="K8" s="14">
        <v>47.6</v>
      </c>
      <c r="L8" s="14">
        <v>47.8</v>
      </c>
      <c r="M8" s="14">
        <v>48.1</v>
      </c>
      <c r="N8" s="14">
        <v>48.5</v>
      </c>
      <c r="O8" s="14">
        <v>48.9</v>
      </c>
      <c r="P8" s="14">
        <v>49.4</v>
      </c>
      <c r="Q8" s="14">
        <v>49.9</v>
      </c>
      <c r="R8" s="14">
        <v>50.4</v>
      </c>
      <c r="S8" s="14">
        <v>49.9</v>
      </c>
      <c r="T8" s="14">
        <v>50.9</v>
      </c>
      <c r="U8" s="14">
        <v>51.9</v>
      </c>
      <c r="V8" s="14">
        <v>52.7</v>
      </c>
      <c r="W8" s="14">
        <v>53.4</v>
      </c>
      <c r="X8" s="14">
        <v>54.3</v>
      </c>
      <c r="Y8" s="14">
        <v>55.2</v>
      </c>
      <c r="Z8" s="14">
        <v>56</v>
      </c>
      <c r="AA8" s="14">
        <v>56.8</v>
      </c>
      <c r="AB8" s="14">
        <v>57.8</v>
      </c>
      <c r="AC8" s="14">
        <v>58.8</v>
      </c>
      <c r="AD8" s="14">
        <v>59.7</v>
      </c>
      <c r="AE8" s="14">
        <v>60.5</v>
      </c>
      <c r="AF8" s="14">
        <v>61.4</v>
      </c>
      <c r="AG8" s="14">
        <v>62.2</v>
      </c>
      <c r="AH8" s="14">
        <v>63</v>
      </c>
      <c r="AI8" s="14">
        <v>-1E-3</v>
      </c>
      <c r="AJ8" s="14"/>
    </row>
    <row r="9" spans="1:36" s="10" customFormat="1" ht="15" customHeight="1" x14ac:dyDescent="0.45">
      <c r="A9" s="13" t="s">
        <v>17</v>
      </c>
      <c r="B9" s="63"/>
      <c r="C9" s="14">
        <v>16.899999999999999</v>
      </c>
      <c r="D9" s="14">
        <v>18.100000000000001</v>
      </c>
      <c r="E9" s="14">
        <v>17.7</v>
      </c>
      <c r="F9" s="14">
        <v>17.899999999999999</v>
      </c>
      <c r="G9" s="14">
        <v>18.2</v>
      </c>
      <c r="H9" s="14">
        <v>18.600000000000001</v>
      </c>
      <c r="I9" s="14">
        <v>19</v>
      </c>
      <c r="J9" s="14">
        <v>19.5</v>
      </c>
      <c r="K9" s="14">
        <v>20.100000000000001</v>
      </c>
      <c r="L9" s="14">
        <v>20.8</v>
      </c>
      <c r="M9" s="14">
        <v>21.7</v>
      </c>
      <c r="N9" s="14">
        <v>22.7</v>
      </c>
      <c r="O9" s="14">
        <v>24</v>
      </c>
      <c r="P9" s="14">
        <v>25.3</v>
      </c>
      <c r="Q9" s="14">
        <v>26.7</v>
      </c>
      <c r="R9" s="14">
        <v>28.3</v>
      </c>
      <c r="S9" s="14">
        <v>29.8</v>
      </c>
      <c r="T9" s="14">
        <v>31.2</v>
      </c>
      <c r="U9" s="14">
        <v>32.5</v>
      </c>
      <c r="V9" s="14">
        <v>33.700000000000003</v>
      </c>
      <c r="W9" s="14">
        <v>34.700000000000003</v>
      </c>
      <c r="X9" s="14">
        <v>35.799999999999997</v>
      </c>
      <c r="Y9" s="14">
        <v>37</v>
      </c>
      <c r="Z9" s="14">
        <v>38</v>
      </c>
      <c r="AA9" s="14">
        <v>39.1</v>
      </c>
      <c r="AB9" s="14">
        <v>40.299999999999997</v>
      </c>
      <c r="AC9" s="14">
        <v>41.6</v>
      </c>
      <c r="AD9" s="14">
        <v>42.8</v>
      </c>
      <c r="AE9" s="14">
        <v>43.9</v>
      </c>
      <c r="AF9" s="14">
        <v>45.1</v>
      </c>
      <c r="AG9" s="14">
        <v>46.2</v>
      </c>
      <c r="AH9" s="14">
        <v>47.2</v>
      </c>
      <c r="AI9" s="14">
        <v>3.4000000000000002E-2</v>
      </c>
      <c r="AJ9" s="14"/>
    </row>
    <row r="10" spans="1:36" s="10" customFormat="1" ht="15" customHeight="1" x14ac:dyDescent="0.45">
      <c r="A10" s="13" t="s">
        <v>18</v>
      </c>
      <c r="B10" s="63"/>
      <c r="C10" s="14">
        <v>161</v>
      </c>
      <c r="D10" s="14">
        <v>145.69999999999999</v>
      </c>
      <c r="E10" s="14">
        <v>149.69999999999999</v>
      </c>
      <c r="F10" s="14">
        <v>155</v>
      </c>
      <c r="G10" s="14">
        <v>156.19999999999999</v>
      </c>
      <c r="H10" s="14">
        <v>156.80000000000001</v>
      </c>
      <c r="I10" s="14">
        <v>157</v>
      </c>
      <c r="J10" s="14">
        <v>156.5</v>
      </c>
      <c r="K10" s="14">
        <v>153.69999999999999</v>
      </c>
      <c r="L10" s="14">
        <v>150.5</v>
      </c>
      <c r="M10" s="14">
        <v>146.69999999999999</v>
      </c>
      <c r="N10" s="14">
        <v>142.4</v>
      </c>
      <c r="O10" s="14">
        <v>136.4</v>
      </c>
      <c r="P10" s="14">
        <v>130.30000000000001</v>
      </c>
      <c r="Q10" s="14">
        <v>124.3</v>
      </c>
      <c r="R10" s="14">
        <v>118.5</v>
      </c>
      <c r="S10" s="14">
        <v>111.1</v>
      </c>
      <c r="T10" s="14">
        <v>109.3</v>
      </c>
      <c r="U10" s="14">
        <v>107.7</v>
      </c>
      <c r="V10" s="14">
        <v>106.3</v>
      </c>
      <c r="W10" s="14">
        <v>104.8</v>
      </c>
      <c r="X10" s="14">
        <v>103.9</v>
      </c>
      <c r="Y10" s="14">
        <v>103.3</v>
      </c>
      <c r="Z10" s="14">
        <v>102.5</v>
      </c>
      <c r="AA10" s="14">
        <v>101.9</v>
      </c>
      <c r="AB10" s="14">
        <v>101.5</v>
      </c>
      <c r="AC10" s="14">
        <v>101.3</v>
      </c>
      <c r="AD10" s="14">
        <v>101</v>
      </c>
      <c r="AE10" s="14">
        <v>100.8</v>
      </c>
      <c r="AF10" s="14">
        <v>100.6</v>
      </c>
      <c r="AG10" s="14">
        <v>100.4</v>
      </c>
      <c r="AH10" s="14">
        <v>100.3</v>
      </c>
      <c r="AI10" s="14">
        <v>-1.4999999999999999E-2</v>
      </c>
      <c r="AJ10" s="14"/>
    </row>
    <row r="11" spans="1:36" s="10" customFormat="1" ht="15" customHeight="1" x14ac:dyDescent="0.45">
      <c r="A11" s="13" t="s">
        <v>19</v>
      </c>
      <c r="B11" s="63"/>
      <c r="C11" s="14">
        <v>8.3000000000000007</v>
      </c>
      <c r="D11" s="14">
        <v>8.6</v>
      </c>
      <c r="E11" s="14">
        <v>8.3000000000000007</v>
      </c>
      <c r="F11" s="14">
        <v>8</v>
      </c>
      <c r="G11" s="14">
        <v>7.9</v>
      </c>
      <c r="H11" s="14">
        <v>7.7</v>
      </c>
      <c r="I11" s="14">
        <v>7.6</v>
      </c>
      <c r="J11" s="14">
        <v>7.4</v>
      </c>
      <c r="K11" s="14">
        <v>7.3</v>
      </c>
      <c r="L11" s="14">
        <v>7.2</v>
      </c>
      <c r="M11" s="14">
        <v>7.1</v>
      </c>
      <c r="N11" s="14">
        <v>7</v>
      </c>
      <c r="O11" s="14">
        <v>7</v>
      </c>
      <c r="P11" s="14">
        <v>7</v>
      </c>
      <c r="Q11" s="14">
        <v>7</v>
      </c>
      <c r="R11" s="14">
        <v>6.9</v>
      </c>
      <c r="S11" s="14">
        <v>6.9</v>
      </c>
      <c r="T11" s="14">
        <v>6.9</v>
      </c>
      <c r="U11" s="14">
        <v>6.9</v>
      </c>
      <c r="V11" s="14">
        <v>6.9</v>
      </c>
      <c r="W11" s="14">
        <v>6.8</v>
      </c>
      <c r="X11" s="14">
        <v>6.8</v>
      </c>
      <c r="Y11" s="14">
        <v>6.8</v>
      </c>
      <c r="Z11" s="14">
        <v>6.8</v>
      </c>
      <c r="AA11" s="14">
        <v>6.7</v>
      </c>
      <c r="AB11" s="14">
        <v>6.7</v>
      </c>
      <c r="AC11" s="14">
        <v>6.7</v>
      </c>
      <c r="AD11" s="14">
        <v>6.7</v>
      </c>
      <c r="AE11" s="14">
        <v>6.6</v>
      </c>
      <c r="AF11" s="14">
        <v>6.6</v>
      </c>
      <c r="AG11" s="14">
        <v>6.6</v>
      </c>
      <c r="AH11" s="14">
        <v>6.6</v>
      </c>
      <c r="AI11" s="14">
        <v>-7.0000000000000001E-3</v>
      </c>
      <c r="AJ11" s="14"/>
    </row>
    <row r="12" spans="1:36" s="10" customFormat="1" ht="15" customHeight="1" x14ac:dyDescent="0.45">
      <c r="A12" s="13" t="s">
        <v>20</v>
      </c>
      <c r="B12" s="63"/>
      <c r="C12" s="14">
        <v>169.3</v>
      </c>
      <c r="D12" s="14">
        <v>154.4</v>
      </c>
      <c r="E12" s="14">
        <v>158.1</v>
      </c>
      <c r="F12" s="14">
        <v>163.1</v>
      </c>
      <c r="G12" s="14">
        <v>164.1</v>
      </c>
      <c r="H12" s="14">
        <v>164.5</v>
      </c>
      <c r="I12" s="14">
        <v>164.6</v>
      </c>
      <c r="J12" s="14">
        <v>163.9</v>
      </c>
      <c r="K12" s="14">
        <v>161</v>
      </c>
      <c r="L12" s="14">
        <v>157.69999999999999</v>
      </c>
      <c r="M12" s="14">
        <v>153.80000000000001</v>
      </c>
      <c r="N12" s="14">
        <v>149.5</v>
      </c>
      <c r="O12" s="14">
        <v>143.4</v>
      </c>
      <c r="P12" s="14">
        <v>137.30000000000001</v>
      </c>
      <c r="Q12" s="14">
        <v>131.19999999999999</v>
      </c>
      <c r="R12" s="14">
        <v>125.4</v>
      </c>
      <c r="S12" s="14">
        <v>118.1</v>
      </c>
      <c r="T12" s="14">
        <v>116.2</v>
      </c>
      <c r="U12" s="14">
        <v>114.6</v>
      </c>
      <c r="V12" s="14">
        <v>113.1</v>
      </c>
      <c r="W12" s="14">
        <v>111.6</v>
      </c>
      <c r="X12" s="14">
        <v>110.7</v>
      </c>
      <c r="Y12" s="14">
        <v>110</v>
      </c>
      <c r="Z12" s="14">
        <v>109.2</v>
      </c>
      <c r="AA12" s="14">
        <v>108.6</v>
      </c>
      <c r="AB12" s="14">
        <v>108.2</v>
      </c>
      <c r="AC12" s="14">
        <v>108</v>
      </c>
      <c r="AD12" s="14">
        <v>107.7</v>
      </c>
      <c r="AE12" s="14">
        <v>107.4</v>
      </c>
      <c r="AF12" s="14">
        <v>107.2</v>
      </c>
      <c r="AG12" s="14">
        <v>107</v>
      </c>
      <c r="AH12" s="14">
        <v>106.9</v>
      </c>
      <c r="AI12" s="14">
        <v>-1.4999999999999999E-2</v>
      </c>
      <c r="AJ12" s="14"/>
    </row>
    <row r="13" spans="1:36" s="10" customFormat="1" ht="15" customHeight="1" x14ac:dyDescent="0.45">
      <c r="A13" s="13" t="s">
        <v>21</v>
      </c>
      <c r="B13" s="63"/>
      <c r="C13" s="14">
        <v>63.8</v>
      </c>
      <c r="D13" s="14">
        <v>62.1</v>
      </c>
      <c r="E13" s="14">
        <v>61</v>
      </c>
      <c r="F13" s="14">
        <v>61.2</v>
      </c>
      <c r="G13" s="14">
        <v>61.2</v>
      </c>
      <c r="H13" s="14">
        <v>61.4</v>
      </c>
      <c r="I13" s="14">
        <v>61.6</v>
      </c>
      <c r="J13" s="14">
        <v>61.8</v>
      </c>
      <c r="K13" s="14">
        <v>62.5</v>
      </c>
      <c r="L13" s="14">
        <v>63.4</v>
      </c>
      <c r="M13" s="14">
        <v>64.5</v>
      </c>
      <c r="N13" s="14">
        <v>65.8</v>
      </c>
      <c r="O13" s="14">
        <v>67.2</v>
      </c>
      <c r="P13" s="14">
        <v>68.7</v>
      </c>
      <c r="Q13" s="14">
        <v>70.2</v>
      </c>
      <c r="R13" s="14">
        <v>71.400000000000006</v>
      </c>
      <c r="S13" s="14">
        <v>69.3</v>
      </c>
      <c r="T13" s="14">
        <v>71.7</v>
      </c>
      <c r="U13" s="14">
        <v>74</v>
      </c>
      <c r="V13" s="14">
        <v>76</v>
      </c>
      <c r="W13" s="14">
        <v>77.8</v>
      </c>
      <c r="X13" s="14">
        <v>79.900000000000006</v>
      </c>
      <c r="Y13" s="14">
        <v>81.900000000000006</v>
      </c>
      <c r="Z13" s="14">
        <v>83.9</v>
      </c>
      <c r="AA13" s="14">
        <v>85.8</v>
      </c>
      <c r="AB13" s="14">
        <v>87.8</v>
      </c>
      <c r="AC13" s="14">
        <v>89.8</v>
      </c>
      <c r="AD13" s="14">
        <v>91.8</v>
      </c>
      <c r="AE13" s="14">
        <v>93.7</v>
      </c>
      <c r="AF13" s="14">
        <v>95.7</v>
      </c>
      <c r="AG13" s="14">
        <v>97.7</v>
      </c>
      <c r="AH13" s="14">
        <v>99.6</v>
      </c>
      <c r="AI13" s="14">
        <v>1.4E-2</v>
      </c>
      <c r="AJ13" s="14"/>
    </row>
    <row r="14" spans="1:36" s="10" customFormat="1" ht="15" customHeight="1" x14ac:dyDescent="0.45">
      <c r="A14" s="13" t="s">
        <v>22</v>
      </c>
      <c r="B14" s="63"/>
      <c r="C14" s="14">
        <v>35.1</v>
      </c>
      <c r="D14" s="14">
        <v>34.5</v>
      </c>
      <c r="E14" s="14">
        <v>35.6</v>
      </c>
      <c r="F14" s="14">
        <v>36.9</v>
      </c>
      <c r="G14" s="14">
        <v>38.1</v>
      </c>
      <c r="H14" s="14">
        <v>39.1</v>
      </c>
      <c r="I14" s="14">
        <v>39.9</v>
      </c>
      <c r="J14" s="14">
        <v>40.700000000000003</v>
      </c>
      <c r="K14" s="14">
        <v>41.2</v>
      </c>
      <c r="L14" s="14">
        <v>41.4</v>
      </c>
      <c r="M14" s="14">
        <v>41.4</v>
      </c>
      <c r="N14" s="14">
        <v>41.4</v>
      </c>
      <c r="O14" s="14">
        <v>41.2</v>
      </c>
      <c r="P14" s="14">
        <v>40.9</v>
      </c>
      <c r="Q14" s="14">
        <v>40.700000000000003</v>
      </c>
      <c r="R14" s="14">
        <v>40.4</v>
      </c>
      <c r="S14" s="14">
        <v>40</v>
      </c>
      <c r="T14" s="14">
        <v>39.9</v>
      </c>
      <c r="U14" s="14">
        <v>39.9</v>
      </c>
      <c r="V14" s="14">
        <v>39.9</v>
      </c>
      <c r="W14" s="14">
        <v>39.9</v>
      </c>
      <c r="X14" s="14">
        <v>40.1</v>
      </c>
      <c r="Y14" s="14">
        <v>40.299999999999997</v>
      </c>
      <c r="Z14" s="14">
        <v>40.5</v>
      </c>
      <c r="AA14" s="14">
        <v>40.799999999999997</v>
      </c>
      <c r="AB14" s="14">
        <v>41.1</v>
      </c>
      <c r="AC14" s="14">
        <v>41.5</v>
      </c>
      <c r="AD14" s="14">
        <v>41.8</v>
      </c>
      <c r="AE14" s="14">
        <v>42.1</v>
      </c>
      <c r="AF14" s="14">
        <v>42.5</v>
      </c>
      <c r="AG14" s="14">
        <v>42.9</v>
      </c>
      <c r="AH14" s="14">
        <v>43.4</v>
      </c>
      <c r="AI14" s="14">
        <v>7.0000000000000001E-3</v>
      </c>
      <c r="AJ14" s="14"/>
    </row>
    <row r="15" spans="1:36" s="10" customFormat="1" ht="15" customHeight="1" x14ac:dyDescent="0.35">
      <c r="A15" s="15" t="s">
        <v>1</v>
      </c>
      <c r="B15" s="79"/>
      <c r="C15" s="16">
        <v>349.4</v>
      </c>
      <c r="D15" s="16">
        <v>318.39999999999998</v>
      </c>
      <c r="E15" s="16">
        <v>320.5</v>
      </c>
      <c r="F15" s="16">
        <v>327</v>
      </c>
      <c r="G15" s="16">
        <v>329.6</v>
      </c>
      <c r="H15" s="16">
        <v>331.3</v>
      </c>
      <c r="I15" s="16">
        <v>332.8</v>
      </c>
      <c r="J15" s="16">
        <v>333.4</v>
      </c>
      <c r="K15" s="16">
        <v>332.4</v>
      </c>
      <c r="L15" s="16">
        <v>331.2</v>
      </c>
      <c r="M15" s="16">
        <v>329.6</v>
      </c>
      <c r="N15" s="16">
        <v>327.9</v>
      </c>
      <c r="O15" s="16">
        <v>324.7</v>
      </c>
      <c r="P15" s="16">
        <v>321.7</v>
      </c>
      <c r="Q15" s="16">
        <v>318.7</v>
      </c>
      <c r="R15" s="16">
        <v>316</v>
      </c>
      <c r="S15" s="16">
        <v>307.2</v>
      </c>
      <c r="T15" s="16">
        <v>309.89999999999998</v>
      </c>
      <c r="U15" s="16">
        <v>312.89999999999998</v>
      </c>
      <c r="V15" s="16">
        <v>315.39999999999998</v>
      </c>
      <c r="W15" s="16">
        <v>317.39999999999998</v>
      </c>
      <c r="X15" s="16">
        <v>320.8</v>
      </c>
      <c r="Y15" s="16">
        <v>324.60000000000002</v>
      </c>
      <c r="Z15" s="16">
        <v>327.60000000000002</v>
      </c>
      <c r="AA15" s="16">
        <v>331.2</v>
      </c>
      <c r="AB15" s="16">
        <v>335.3</v>
      </c>
      <c r="AC15" s="16">
        <v>339.6</v>
      </c>
      <c r="AD15" s="16">
        <v>343.8</v>
      </c>
      <c r="AE15" s="16">
        <v>347.7</v>
      </c>
      <c r="AF15" s="16">
        <v>351.9</v>
      </c>
      <c r="AG15" s="16">
        <v>356</v>
      </c>
      <c r="AH15" s="16">
        <v>360.1</v>
      </c>
      <c r="AI15" s="16">
        <v>1E-3</v>
      </c>
      <c r="AJ15" s="16"/>
    </row>
    <row r="16" spans="1:36" s="9" customFormat="1" x14ac:dyDescent="0.45">
      <c r="A16" s="3" t="s">
        <v>586</v>
      </c>
      <c r="B16" s="3"/>
    </row>
    <row r="17" spans="1:37" s="71" customFormat="1" ht="15" customHeight="1" x14ac:dyDescent="0.45">
      <c r="A17" s="68" t="s">
        <v>13</v>
      </c>
      <c r="B17" s="80"/>
      <c r="C17" s="69">
        <v>1.6</v>
      </c>
      <c r="D17" s="69">
        <v>1.6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69">
        <v>0</v>
      </c>
      <c r="AA17" s="69">
        <v>0</v>
      </c>
      <c r="AB17" s="69">
        <v>0</v>
      </c>
      <c r="AC17" s="69">
        <v>0</v>
      </c>
      <c r="AD17" s="69">
        <v>0</v>
      </c>
      <c r="AE17" s="69">
        <v>0</v>
      </c>
      <c r="AF17" s="69">
        <v>0</v>
      </c>
      <c r="AG17" s="69">
        <v>0</v>
      </c>
      <c r="AH17" s="69">
        <v>0</v>
      </c>
      <c r="AI17" s="69" t="s">
        <v>156</v>
      </c>
      <c r="AJ17" s="69"/>
      <c r="AK17" s="70"/>
    </row>
    <row r="18" spans="1:37" s="71" customFormat="1" ht="15" customHeight="1" x14ac:dyDescent="0.45">
      <c r="A18" s="68" t="s">
        <v>12</v>
      </c>
      <c r="B18" s="80"/>
      <c r="C18" s="69">
        <v>2.6</v>
      </c>
      <c r="D18" s="69">
        <v>2.6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69">
        <v>0</v>
      </c>
      <c r="AD18" s="69">
        <v>0</v>
      </c>
      <c r="AE18" s="69">
        <v>0</v>
      </c>
      <c r="AF18" s="69">
        <v>0</v>
      </c>
      <c r="AG18" s="69">
        <v>0</v>
      </c>
      <c r="AH18" s="69">
        <v>0</v>
      </c>
      <c r="AI18" s="69" t="s">
        <v>156</v>
      </c>
      <c r="AJ18" s="69"/>
      <c r="AK18" s="70"/>
    </row>
    <row r="19" spans="1:37" s="71" customFormat="1" ht="15" customHeight="1" x14ac:dyDescent="0.45">
      <c r="A19" s="68" t="s">
        <v>14</v>
      </c>
      <c r="B19" s="80"/>
      <c r="C19" s="69">
        <v>8.5</v>
      </c>
      <c r="D19" s="69">
        <v>8.5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69">
        <v>0</v>
      </c>
      <c r="V19" s="69">
        <v>0</v>
      </c>
      <c r="W19" s="69">
        <v>0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69">
        <v>0</v>
      </c>
      <c r="AD19" s="69">
        <v>0</v>
      </c>
      <c r="AE19" s="69">
        <v>0</v>
      </c>
      <c r="AF19" s="69">
        <v>0</v>
      </c>
      <c r="AG19" s="69">
        <v>0</v>
      </c>
      <c r="AH19" s="69">
        <v>0</v>
      </c>
      <c r="AI19" s="69" t="s">
        <v>156</v>
      </c>
      <c r="AJ19" s="69"/>
      <c r="AK19" s="70"/>
    </row>
    <row r="20" spans="1:37" s="71" customFormat="1" ht="15" customHeight="1" x14ac:dyDescent="0.45">
      <c r="A20" s="68" t="s">
        <v>15</v>
      </c>
      <c r="B20" s="80"/>
      <c r="C20" s="69">
        <v>521.1</v>
      </c>
      <c r="D20" s="69">
        <v>531.70000000000005</v>
      </c>
      <c r="E20" s="69">
        <v>518.79999999999995</v>
      </c>
      <c r="F20" s="69">
        <v>517.70000000000005</v>
      </c>
      <c r="G20" s="69">
        <v>515.20000000000005</v>
      </c>
      <c r="H20" s="69">
        <v>505</v>
      </c>
      <c r="I20" s="69">
        <v>508.5</v>
      </c>
      <c r="J20" s="69">
        <v>502.7</v>
      </c>
      <c r="K20" s="69">
        <v>504.1</v>
      </c>
      <c r="L20" s="69">
        <v>502.5</v>
      </c>
      <c r="M20" s="69">
        <v>502.7</v>
      </c>
      <c r="N20" s="69">
        <v>510</v>
      </c>
      <c r="O20" s="69">
        <v>509.1</v>
      </c>
      <c r="P20" s="69">
        <v>509.1</v>
      </c>
      <c r="Q20" s="69">
        <v>512.29999999999995</v>
      </c>
      <c r="R20" s="69">
        <v>509.7</v>
      </c>
      <c r="S20" s="69">
        <v>509.8</v>
      </c>
      <c r="T20" s="69">
        <v>514.9</v>
      </c>
      <c r="U20" s="69">
        <v>512.5</v>
      </c>
      <c r="V20" s="69">
        <v>514.29999999999995</v>
      </c>
      <c r="W20" s="69">
        <v>516.4</v>
      </c>
      <c r="X20" s="69">
        <v>522.6</v>
      </c>
      <c r="Y20" s="69">
        <v>522.70000000000005</v>
      </c>
      <c r="Z20" s="69">
        <v>529.20000000000005</v>
      </c>
      <c r="AA20" s="69">
        <v>529</v>
      </c>
      <c r="AB20" s="69">
        <v>531.1</v>
      </c>
      <c r="AC20" s="69">
        <v>534.79999999999995</v>
      </c>
      <c r="AD20" s="69">
        <v>537.70000000000005</v>
      </c>
      <c r="AE20" s="69">
        <v>538.5</v>
      </c>
      <c r="AF20" s="69">
        <v>541.4</v>
      </c>
      <c r="AG20" s="69">
        <v>540.79999999999995</v>
      </c>
      <c r="AH20" s="69">
        <v>551.4</v>
      </c>
      <c r="AI20" s="69">
        <v>2E-3</v>
      </c>
      <c r="AJ20" s="69"/>
      <c r="AK20" s="70"/>
    </row>
    <row r="21" spans="1:37" s="71" customFormat="1" ht="15" customHeight="1" x14ac:dyDescent="0.45">
      <c r="A21" s="68" t="s">
        <v>23</v>
      </c>
      <c r="B21" s="80"/>
      <c r="C21" s="69">
        <v>1504.8</v>
      </c>
      <c r="D21" s="69">
        <v>1504.8</v>
      </c>
      <c r="E21" s="69">
        <v>1516.7</v>
      </c>
      <c r="F21" s="69">
        <v>1531.5</v>
      </c>
      <c r="G21" s="69">
        <v>1527.8</v>
      </c>
      <c r="H21" s="69">
        <v>1486.2</v>
      </c>
      <c r="I21" s="69">
        <v>1497.7</v>
      </c>
      <c r="J21" s="69">
        <v>1511.5</v>
      </c>
      <c r="K21" s="69">
        <v>1448.6</v>
      </c>
      <c r="L21" s="69">
        <v>1509.1</v>
      </c>
      <c r="M21" s="69">
        <v>1513</v>
      </c>
      <c r="N21" s="69">
        <v>1517.8</v>
      </c>
      <c r="O21" s="69">
        <v>1519.8</v>
      </c>
      <c r="P21" s="69">
        <v>1520.1</v>
      </c>
      <c r="Q21" s="69">
        <v>1470</v>
      </c>
      <c r="R21" s="69">
        <v>1515.7</v>
      </c>
      <c r="S21" s="69">
        <v>1522.2</v>
      </c>
      <c r="T21" s="69">
        <v>1497.3</v>
      </c>
      <c r="U21" s="69">
        <v>1503.9</v>
      </c>
      <c r="V21" s="69">
        <v>1510.5</v>
      </c>
      <c r="W21" s="69">
        <v>1515.7</v>
      </c>
      <c r="X21" s="69">
        <v>1464</v>
      </c>
      <c r="Y21" s="69">
        <v>1471.3</v>
      </c>
      <c r="Z21" s="69">
        <v>1472.9</v>
      </c>
      <c r="AA21" s="69">
        <v>1473.8</v>
      </c>
      <c r="AB21" s="69">
        <v>1476.3</v>
      </c>
      <c r="AC21" s="69">
        <v>1492</v>
      </c>
      <c r="AD21" s="69">
        <v>1484.4</v>
      </c>
      <c r="AE21" s="69">
        <v>1487.9</v>
      </c>
      <c r="AF21" s="69">
        <v>1498.3</v>
      </c>
      <c r="AG21" s="69">
        <v>1499.4</v>
      </c>
      <c r="AH21" s="69">
        <v>1525.8</v>
      </c>
      <c r="AI21" s="69">
        <v>0</v>
      </c>
      <c r="AJ21" s="69"/>
      <c r="AK21" s="70"/>
    </row>
    <row r="22" spans="1:37" s="71" customFormat="1" ht="15" customHeight="1" x14ac:dyDescent="0.45">
      <c r="A22" s="68" t="s">
        <v>16</v>
      </c>
      <c r="B22" s="80"/>
      <c r="C22" s="69">
        <v>5.4</v>
      </c>
      <c r="D22" s="69">
        <v>5.4</v>
      </c>
      <c r="E22" s="69">
        <v>0</v>
      </c>
      <c r="F22" s="69">
        <v>0.2</v>
      </c>
      <c r="G22" s="69">
        <v>1</v>
      </c>
      <c r="H22" s="69">
        <v>0</v>
      </c>
      <c r="I22" s="69">
        <v>1.1000000000000001</v>
      </c>
      <c r="J22" s="69">
        <v>0.1</v>
      </c>
      <c r="K22" s="69">
        <v>0</v>
      </c>
      <c r="L22" s="69">
        <v>0</v>
      </c>
      <c r="M22" s="69">
        <v>0.1</v>
      </c>
      <c r="N22" s="69">
        <v>0.2</v>
      </c>
      <c r="O22" s="69">
        <v>0.2</v>
      </c>
      <c r="P22" s="69">
        <v>0.3</v>
      </c>
      <c r="Q22" s="69">
        <v>0</v>
      </c>
      <c r="R22" s="69">
        <v>0.1</v>
      </c>
      <c r="S22" s="69">
        <v>0.1</v>
      </c>
      <c r="T22" s="69">
        <v>0.1</v>
      </c>
      <c r="U22" s="69">
        <v>0.1</v>
      </c>
      <c r="V22" s="69">
        <v>0.1</v>
      </c>
      <c r="W22" s="69">
        <v>0.2</v>
      </c>
      <c r="X22" s="69">
        <v>0</v>
      </c>
      <c r="Y22" s="69">
        <v>0</v>
      </c>
      <c r="Z22" s="69">
        <v>0</v>
      </c>
      <c r="AA22" s="69">
        <v>0</v>
      </c>
      <c r="AB22" s="69">
        <v>0</v>
      </c>
      <c r="AC22" s="69">
        <v>0</v>
      </c>
      <c r="AD22" s="69">
        <v>0</v>
      </c>
      <c r="AE22" s="69">
        <v>0</v>
      </c>
      <c r="AF22" s="69">
        <v>0.1</v>
      </c>
      <c r="AG22" s="69">
        <v>0.2</v>
      </c>
      <c r="AH22" s="69">
        <v>0.1</v>
      </c>
      <c r="AI22" s="69">
        <v>-0.11899999999999999</v>
      </c>
      <c r="AJ22" s="69"/>
      <c r="AK22" s="70"/>
    </row>
    <row r="23" spans="1:37" s="71" customFormat="1" ht="15" customHeight="1" x14ac:dyDescent="0.45">
      <c r="A23" s="68" t="s">
        <v>81</v>
      </c>
      <c r="B23" s="80"/>
      <c r="C23" s="69">
        <v>2043.8</v>
      </c>
      <c r="D23" s="69">
        <v>2054.5</v>
      </c>
      <c r="E23" s="69">
        <v>2035.6</v>
      </c>
      <c r="F23" s="69">
        <v>2049.4</v>
      </c>
      <c r="G23" s="69">
        <v>2044</v>
      </c>
      <c r="H23" s="69">
        <v>1991.3</v>
      </c>
      <c r="I23" s="69">
        <v>2007.3</v>
      </c>
      <c r="J23" s="69">
        <v>2014.3</v>
      </c>
      <c r="K23" s="69">
        <v>1952.7</v>
      </c>
      <c r="L23" s="69">
        <v>2011.6</v>
      </c>
      <c r="M23" s="69">
        <v>2015.8</v>
      </c>
      <c r="N23" s="69">
        <v>2028</v>
      </c>
      <c r="O23" s="69">
        <v>2029</v>
      </c>
      <c r="P23" s="69">
        <v>2029.5</v>
      </c>
      <c r="Q23" s="69">
        <v>1982.3</v>
      </c>
      <c r="R23" s="69">
        <v>2025.6</v>
      </c>
      <c r="S23" s="69">
        <v>2032</v>
      </c>
      <c r="T23" s="69">
        <v>2012.3</v>
      </c>
      <c r="U23" s="69">
        <v>2016.5</v>
      </c>
      <c r="V23" s="69">
        <v>2025</v>
      </c>
      <c r="W23" s="69">
        <v>2032.3</v>
      </c>
      <c r="X23" s="69">
        <v>1986.6</v>
      </c>
      <c r="Y23" s="69">
        <v>1994</v>
      </c>
      <c r="Z23" s="69">
        <v>2002.1</v>
      </c>
      <c r="AA23" s="69">
        <v>2002.8</v>
      </c>
      <c r="AB23" s="69">
        <v>2007.4</v>
      </c>
      <c r="AC23" s="69">
        <v>2026.8</v>
      </c>
      <c r="AD23" s="69">
        <v>2022.1</v>
      </c>
      <c r="AE23" s="69">
        <v>2026.4</v>
      </c>
      <c r="AF23" s="69">
        <v>2039.7</v>
      </c>
      <c r="AG23" s="69">
        <v>2040.4</v>
      </c>
      <c r="AH23" s="69">
        <v>2077.4</v>
      </c>
      <c r="AI23" s="69">
        <v>1E-3</v>
      </c>
      <c r="AJ23" s="69"/>
      <c r="AK23" s="70"/>
    </row>
    <row r="24" spans="1:37" s="71" customFormat="1" ht="15" customHeight="1" x14ac:dyDescent="0.45">
      <c r="A24" s="68" t="s">
        <v>17</v>
      </c>
      <c r="B24" s="80"/>
      <c r="C24" s="69">
        <v>1521.8</v>
      </c>
      <c r="D24" s="69">
        <v>1541.8</v>
      </c>
      <c r="E24" s="69">
        <v>1491.6</v>
      </c>
      <c r="F24" s="69">
        <v>1502.9</v>
      </c>
      <c r="G24" s="69">
        <v>1498.6</v>
      </c>
      <c r="H24" s="69">
        <v>1509.9</v>
      </c>
      <c r="I24" s="69">
        <v>1484.1</v>
      </c>
      <c r="J24" s="69">
        <v>1510.9</v>
      </c>
      <c r="K24" s="69">
        <v>1478.2</v>
      </c>
      <c r="L24" s="69">
        <v>1489.1</v>
      </c>
      <c r="M24" s="69">
        <v>1485.6</v>
      </c>
      <c r="N24" s="69">
        <v>1408.9</v>
      </c>
      <c r="O24" s="69">
        <v>1394.7</v>
      </c>
      <c r="P24" s="69">
        <v>1416.5</v>
      </c>
      <c r="Q24" s="69">
        <v>1398.3</v>
      </c>
      <c r="R24" s="69">
        <v>1447.7</v>
      </c>
      <c r="S24" s="69">
        <v>1458.5</v>
      </c>
      <c r="T24" s="69">
        <v>1435.3</v>
      </c>
      <c r="U24" s="69">
        <v>1521.3</v>
      </c>
      <c r="V24" s="69">
        <v>1529.4</v>
      </c>
      <c r="W24" s="69">
        <v>1534.4</v>
      </c>
      <c r="X24" s="69">
        <v>1553.1</v>
      </c>
      <c r="Y24" s="69">
        <v>1577.6</v>
      </c>
      <c r="Z24" s="69">
        <v>1591.1</v>
      </c>
      <c r="AA24" s="69">
        <v>1605.7</v>
      </c>
      <c r="AB24" s="69">
        <v>1626</v>
      </c>
      <c r="AC24" s="69">
        <v>1660</v>
      </c>
      <c r="AD24" s="69">
        <v>1648.3</v>
      </c>
      <c r="AE24" s="69">
        <v>1722.1</v>
      </c>
      <c r="AF24" s="69">
        <v>1756.8</v>
      </c>
      <c r="AG24" s="69">
        <v>1782.4</v>
      </c>
      <c r="AH24" s="69">
        <v>1769.5</v>
      </c>
      <c r="AI24" s="69">
        <v>5.0000000000000001E-3</v>
      </c>
      <c r="AJ24" s="69"/>
      <c r="AK24" s="70"/>
    </row>
    <row r="25" spans="1:37" s="71" customFormat="1" ht="15" customHeight="1" x14ac:dyDescent="0.45">
      <c r="A25" s="68" t="s">
        <v>24</v>
      </c>
      <c r="B25" s="80"/>
      <c r="C25" s="69">
        <v>1306.8</v>
      </c>
      <c r="D25" s="69">
        <v>1306.8</v>
      </c>
      <c r="E25" s="69">
        <v>1243.4000000000001</v>
      </c>
      <c r="F25" s="69">
        <v>1256.9000000000001</v>
      </c>
      <c r="G25" s="69">
        <v>1251.9000000000001</v>
      </c>
      <c r="H25" s="69">
        <v>1271</v>
      </c>
      <c r="I25" s="69">
        <v>1249</v>
      </c>
      <c r="J25" s="69">
        <v>1263.4000000000001</v>
      </c>
      <c r="K25" s="69">
        <v>1256.5999999999999</v>
      </c>
      <c r="L25" s="69">
        <v>1250.0999999999999</v>
      </c>
      <c r="M25" s="69">
        <v>1245.4000000000001</v>
      </c>
      <c r="N25" s="69">
        <v>1203.4000000000001</v>
      </c>
      <c r="O25" s="69">
        <v>1196.2</v>
      </c>
      <c r="P25" s="69">
        <v>1210.9000000000001</v>
      </c>
      <c r="Q25" s="69">
        <v>1210.7</v>
      </c>
      <c r="R25" s="69">
        <v>1231.3</v>
      </c>
      <c r="S25" s="69">
        <v>1239.9000000000001</v>
      </c>
      <c r="T25" s="69">
        <v>1230.7</v>
      </c>
      <c r="U25" s="69">
        <v>1281</v>
      </c>
      <c r="V25" s="69">
        <v>1286.3</v>
      </c>
      <c r="W25" s="69">
        <v>1290.4000000000001</v>
      </c>
      <c r="X25" s="69">
        <v>1315.8</v>
      </c>
      <c r="Y25" s="69">
        <v>1332.4</v>
      </c>
      <c r="Z25" s="69">
        <v>1344.3</v>
      </c>
      <c r="AA25" s="69">
        <v>1353.9</v>
      </c>
      <c r="AB25" s="69">
        <v>1366.6</v>
      </c>
      <c r="AC25" s="69">
        <v>1391.2</v>
      </c>
      <c r="AD25" s="69">
        <v>1383.3</v>
      </c>
      <c r="AE25" s="69">
        <v>1432</v>
      </c>
      <c r="AF25" s="69">
        <v>1453.8</v>
      </c>
      <c r="AG25" s="69">
        <v>1470</v>
      </c>
      <c r="AH25" s="69">
        <v>1457.6</v>
      </c>
      <c r="AI25" s="69">
        <v>4.0000000000000001E-3</v>
      </c>
      <c r="AJ25" s="69"/>
      <c r="AK25" s="70"/>
    </row>
    <row r="26" spans="1:37" s="71" customFormat="1" ht="15" customHeight="1" x14ac:dyDescent="0.45">
      <c r="A26" s="68" t="s">
        <v>25</v>
      </c>
      <c r="B26" s="80"/>
      <c r="C26" s="69">
        <v>215</v>
      </c>
      <c r="D26" s="69">
        <v>235</v>
      </c>
      <c r="E26" s="69">
        <v>248.2</v>
      </c>
      <c r="F26" s="69">
        <v>246</v>
      </c>
      <c r="G26" s="69">
        <v>246.8</v>
      </c>
      <c r="H26" s="69">
        <v>238.9</v>
      </c>
      <c r="I26" s="69">
        <v>235.2</v>
      </c>
      <c r="J26" s="69">
        <v>247.5</v>
      </c>
      <c r="K26" s="69">
        <v>221.6</v>
      </c>
      <c r="L26" s="69">
        <v>238.9</v>
      </c>
      <c r="M26" s="69">
        <v>240.2</v>
      </c>
      <c r="N26" s="69">
        <v>205.5</v>
      </c>
      <c r="O26" s="69">
        <v>198.6</v>
      </c>
      <c r="P26" s="69">
        <v>205.6</v>
      </c>
      <c r="Q26" s="69">
        <v>187.6</v>
      </c>
      <c r="R26" s="69">
        <v>216.4</v>
      </c>
      <c r="S26" s="69">
        <v>218.6</v>
      </c>
      <c r="T26" s="69">
        <v>204.6</v>
      </c>
      <c r="U26" s="69">
        <v>240.2</v>
      </c>
      <c r="V26" s="69">
        <v>243.1</v>
      </c>
      <c r="W26" s="69">
        <v>244</v>
      </c>
      <c r="X26" s="69">
        <v>237.3</v>
      </c>
      <c r="Y26" s="69">
        <v>245.2</v>
      </c>
      <c r="Z26" s="69">
        <v>246.8</v>
      </c>
      <c r="AA26" s="69">
        <v>251.8</v>
      </c>
      <c r="AB26" s="69">
        <v>259.39999999999998</v>
      </c>
      <c r="AC26" s="69">
        <v>268.8</v>
      </c>
      <c r="AD26" s="69">
        <v>265.10000000000002</v>
      </c>
      <c r="AE26" s="69">
        <v>290</v>
      </c>
      <c r="AF26" s="69">
        <v>303.10000000000002</v>
      </c>
      <c r="AG26" s="69">
        <v>312.39999999999998</v>
      </c>
      <c r="AH26" s="69">
        <v>311.89999999999998</v>
      </c>
      <c r="AI26" s="69">
        <v>1.2E-2</v>
      </c>
      <c r="AJ26" s="69"/>
      <c r="AK26" s="70"/>
    </row>
    <row r="27" spans="1:37" s="71" customFormat="1" ht="15" customHeight="1" x14ac:dyDescent="0.45">
      <c r="A27" s="68" t="s">
        <v>26</v>
      </c>
      <c r="B27" s="80"/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0</v>
      </c>
      <c r="Y27" s="69">
        <v>0</v>
      </c>
      <c r="Z27" s="69">
        <v>0</v>
      </c>
      <c r="AA27" s="69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0</v>
      </c>
      <c r="AI27" s="69" t="s">
        <v>156</v>
      </c>
      <c r="AJ27" s="69"/>
      <c r="AK27" s="70"/>
    </row>
    <row r="28" spans="1:37" s="71" customFormat="1" ht="15" customHeight="1" x14ac:dyDescent="0.45">
      <c r="A28" s="68" t="s">
        <v>27</v>
      </c>
      <c r="B28" s="80"/>
      <c r="C28" s="69">
        <v>24</v>
      </c>
      <c r="D28" s="69">
        <v>24</v>
      </c>
      <c r="E28" s="69">
        <v>32.6</v>
      </c>
      <c r="F28" s="69">
        <v>32.6</v>
      </c>
      <c r="G28" s="69">
        <v>32.6</v>
      </c>
      <c r="H28" s="69">
        <v>32.6</v>
      </c>
      <c r="I28" s="69">
        <v>32.6</v>
      </c>
      <c r="J28" s="69">
        <v>32.6</v>
      </c>
      <c r="K28" s="69">
        <v>32.6</v>
      </c>
      <c r="L28" s="69">
        <v>32.6</v>
      </c>
      <c r="M28" s="69">
        <v>32.6</v>
      </c>
      <c r="N28" s="69">
        <v>32.6</v>
      </c>
      <c r="O28" s="69">
        <v>32.6</v>
      </c>
      <c r="P28" s="69">
        <v>32.6</v>
      </c>
      <c r="Q28" s="69">
        <v>32.6</v>
      </c>
      <c r="R28" s="69">
        <v>32.6</v>
      </c>
      <c r="S28" s="69">
        <v>32.6</v>
      </c>
      <c r="T28" s="69">
        <v>32.6</v>
      </c>
      <c r="U28" s="69">
        <v>32.6</v>
      </c>
      <c r="V28" s="69">
        <v>32.6</v>
      </c>
      <c r="W28" s="69">
        <v>32.6</v>
      </c>
      <c r="X28" s="69">
        <v>32.6</v>
      </c>
      <c r="Y28" s="69">
        <v>32.6</v>
      </c>
      <c r="Z28" s="69">
        <v>32.6</v>
      </c>
      <c r="AA28" s="69">
        <v>32.6</v>
      </c>
      <c r="AB28" s="69">
        <v>32.6</v>
      </c>
      <c r="AC28" s="69">
        <v>32.6</v>
      </c>
      <c r="AD28" s="69">
        <v>32.6</v>
      </c>
      <c r="AE28" s="69">
        <v>32.6</v>
      </c>
      <c r="AF28" s="69">
        <v>32.6</v>
      </c>
      <c r="AG28" s="69">
        <v>32.6</v>
      </c>
      <c r="AH28" s="69">
        <v>32.6</v>
      </c>
      <c r="AI28" s="69">
        <v>0.01</v>
      </c>
      <c r="AJ28" s="69"/>
      <c r="AK28" s="70"/>
    </row>
    <row r="29" spans="1:37" s="71" customFormat="1" ht="15" customHeight="1" x14ac:dyDescent="0.45">
      <c r="A29" s="68" t="s">
        <v>115</v>
      </c>
      <c r="B29" s="80"/>
      <c r="C29" s="69">
        <v>902.4</v>
      </c>
      <c r="D29" s="69">
        <v>889.3</v>
      </c>
      <c r="E29" s="69">
        <v>873.5</v>
      </c>
      <c r="F29" s="69">
        <v>868.4</v>
      </c>
      <c r="G29" s="69">
        <v>856.7</v>
      </c>
      <c r="H29" s="69">
        <v>850</v>
      </c>
      <c r="I29" s="69">
        <v>842.7</v>
      </c>
      <c r="J29" s="69">
        <v>842.6</v>
      </c>
      <c r="K29" s="69">
        <v>845.1</v>
      </c>
      <c r="L29" s="69">
        <v>851.8</v>
      </c>
      <c r="M29" s="69">
        <v>850.6</v>
      </c>
      <c r="N29" s="69">
        <v>854.1</v>
      </c>
      <c r="O29" s="69">
        <v>855.4</v>
      </c>
      <c r="P29" s="69">
        <v>857</v>
      </c>
      <c r="Q29" s="69">
        <v>858.5</v>
      </c>
      <c r="R29" s="69">
        <v>860.2</v>
      </c>
      <c r="S29" s="69">
        <v>861.5</v>
      </c>
      <c r="T29" s="69">
        <v>864.2</v>
      </c>
      <c r="U29" s="69">
        <v>867.2</v>
      </c>
      <c r="V29" s="69">
        <v>870.2</v>
      </c>
      <c r="W29" s="69">
        <v>873.9</v>
      </c>
      <c r="X29" s="69">
        <v>879.2</v>
      </c>
      <c r="Y29" s="69">
        <v>885.2</v>
      </c>
      <c r="Z29" s="69">
        <v>890.9</v>
      </c>
      <c r="AA29" s="69">
        <v>896.6</v>
      </c>
      <c r="AB29" s="69">
        <v>898.3</v>
      </c>
      <c r="AC29" s="69">
        <v>900.8</v>
      </c>
      <c r="AD29" s="69">
        <v>901.1</v>
      </c>
      <c r="AE29" s="69">
        <v>908.1</v>
      </c>
      <c r="AF29" s="69">
        <v>915.1</v>
      </c>
      <c r="AG29" s="69">
        <v>922</v>
      </c>
      <c r="AH29" s="69">
        <v>932.1</v>
      </c>
      <c r="AI29" s="69">
        <v>1E-3</v>
      </c>
      <c r="AJ29" s="69"/>
      <c r="AK29" s="70"/>
    </row>
    <row r="30" spans="1:37" s="71" customFormat="1" ht="15" customHeight="1" x14ac:dyDescent="0.45">
      <c r="A30" s="68" t="s">
        <v>22</v>
      </c>
      <c r="B30" s="80"/>
      <c r="C30" s="69">
        <v>201.1</v>
      </c>
      <c r="D30" s="69">
        <v>201.1</v>
      </c>
      <c r="E30" s="69">
        <v>197.9</v>
      </c>
      <c r="F30" s="69">
        <v>198.1</v>
      </c>
      <c r="G30" s="69">
        <v>196.2</v>
      </c>
      <c r="H30" s="69">
        <v>190.7</v>
      </c>
      <c r="I30" s="69">
        <v>190.5</v>
      </c>
      <c r="J30" s="69">
        <v>191.3</v>
      </c>
      <c r="K30" s="69">
        <v>184.8</v>
      </c>
      <c r="L30" s="69">
        <v>188.3</v>
      </c>
      <c r="M30" s="69">
        <v>188.2</v>
      </c>
      <c r="N30" s="69">
        <v>185.2</v>
      </c>
      <c r="O30" s="69">
        <v>184.3</v>
      </c>
      <c r="P30" s="69">
        <v>184.7</v>
      </c>
      <c r="Q30" s="69">
        <v>185.5</v>
      </c>
      <c r="R30" s="69">
        <v>188.5</v>
      </c>
      <c r="S30" s="69">
        <v>189.1</v>
      </c>
      <c r="T30" s="69">
        <v>189.8</v>
      </c>
      <c r="U30" s="69">
        <v>197.8</v>
      </c>
      <c r="V30" s="69">
        <v>200.3</v>
      </c>
      <c r="W30" s="69">
        <v>201.7</v>
      </c>
      <c r="X30" s="69">
        <v>203.6</v>
      </c>
      <c r="Y30" s="69">
        <v>205.5</v>
      </c>
      <c r="Z30" s="69">
        <v>206.9</v>
      </c>
      <c r="AA30" s="69">
        <v>208.1</v>
      </c>
      <c r="AB30" s="69">
        <v>210</v>
      </c>
      <c r="AC30" s="69">
        <v>212</v>
      </c>
      <c r="AD30" s="69">
        <v>212.7</v>
      </c>
      <c r="AE30" s="69">
        <v>216.4</v>
      </c>
      <c r="AF30" s="69">
        <v>220.5</v>
      </c>
      <c r="AG30" s="69">
        <v>222.9</v>
      </c>
      <c r="AH30" s="69">
        <v>227.8</v>
      </c>
      <c r="AI30" s="69">
        <v>4.0000000000000001E-3</v>
      </c>
      <c r="AJ30" s="69"/>
      <c r="AK30" s="70"/>
    </row>
    <row r="31" spans="1:37" s="71" customFormat="1" ht="15" customHeight="1" x14ac:dyDescent="0.35">
      <c r="A31" s="72" t="s">
        <v>1</v>
      </c>
      <c r="B31" s="81"/>
      <c r="C31" s="73">
        <v>4693</v>
      </c>
      <c r="D31" s="73">
        <v>4710.6000000000004</v>
      </c>
      <c r="E31" s="73">
        <v>4631.2</v>
      </c>
      <c r="F31" s="73">
        <v>4651.3999999999996</v>
      </c>
      <c r="G31" s="73">
        <v>4628.2</v>
      </c>
      <c r="H31" s="73">
        <v>4574.5</v>
      </c>
      <c r="I31" s="73">
        <v>4557.3</v>
      </c>
      <c r="J31" s="73">
        <v>4591.7</v>
      </c>
      <c r="K31" s="73">
        <v>4493.3999999999996</v>
      </c>
      <c r="L31" s="73">
        <v>4573.3</v>
      </c>
      <c r="M31" s="73">
        <v>4572.8</v>
      </c>
      <c r="N31" s="73">
        <v>4508.8</v>
      </c>
      <c r="O31" s="73">
        <v>4496.1000000000004</v>
      </c>
      <c r="P31" s="73">
        <v>4520.3999999999996</v>
      </c>
      <c r="Q31" s="73">
        <v>4457.2</v>
      </c>
      <c r="R31" s="73">
        <v>4554.5</v>
      </c>
      <c r="S31" s="73">
        <v>4573.7</v>
      </c>
      <c r="T31" s="73">
        <v>4534.2</v>
      </c>
      <c r="U31" s="73">
        <v>4635.3</v>
      </c>
      <c r="V31" s="73">
        <v>4657.5</v>
      </c>
      <c r="W31" s="73">
        <v>4675</v>
      </c>
      <c r="X31" s="73">
        <v>4655.1000000000004</v>
      </c>
      <c r="Y31" s="73">
        <v>4695</v>
      </c>
      <c r="Z31" s="73">
        <v>4723.7</v>
      </c>
      <c r="AA31" s="73">
        <v>4745.8999999999996</v>
      </c>
      <c r="AB31" s="73">
        <v>4774.3</v>
      </c>
      <c r="AC31" s="73">
        <v>4832.2</v>
      </c>
      <c r="AD31" s="73">
        <v>4816.8</v>
      </c>
      <c r="AE31" s="73">
        <v>4905.6000000000004</v>
      </c>
      <c r="AF31" s="73">
        <v>4964.7</v>
      </c>
      <c r="AG31" s="73">
        <v>5000.3</v>
      </c>
      <c r="AH31" s="73">
        <v>5039.3</v>
      </c>
      <c r="AI31" s="73">
        <v>2E-3</v>
      </c>
      <c r="AJ31" s="73"/>
      <c r="AK31" s="74"/>
    </row>
    <row r="32" spans="1:37" s="9" customFormat="1" x14ac:dyDescent="0.45">
      <c r="A32" s="5" t="s">
        <v>587</v>
      </c>
      <c r="B32" s="5"/>
    </row>
    <row r="33" spans="1:36" s="10" customFormat="1" ht="15" customHeight="1" x14ac:dyDescent="0.45">
      <c r="A33" s="13" t="s">
        <v>12</v>
      </c>
      <c r="B33" s="63" t="str">
        <f>About!C96</f>
        <v>Petroleum Diesel</v>
      </c>
      <c r="C33" s="14">
        <v>2.7</v>
      </c>
      <c r="D33" s="14">
        <v>2.7</v>
      </c>
      <c r="E33" s="14">
        <v>2.6</v>
      </c>
      <c r="F33" s="14">
        <v>2.5</v>
      </c>
      <c r="G33" s="14">
        <v>2.5</v>
      </c>
      <c r="H33" s="14">
        <v>2.5</v>
      </c>
      <c r="I33" s="14">
        <v>2.5</v>
      </c>
      <c r="J33" s="14">
        <v>2.4</v>
      </c>
      <c r="K33" s="14">
        <v>2.4</v>
      </c>
      <c r="L33" s="14">
        <v>2.2000000000000002</v>
      </c>
      <c r="M33" s="14">
        <v>2.2000000000000002</v>
      </c>
      <c r="N33" s="14">
        <v>2.1</v>
      </c>
      <c r="O33" s="14">
        <v>2.1</v>
      </c>
      <c r="P33" s="14">
        <v>2</v>
      </c>
      <c r="Q33" s="14">
        <v>2</v>
      </c>
      <c r="R33" s="14">
        <v>2</v>
      </c>
      <c r="S33" s="14">
        <v>2</v>
      </c>
      <c r="T33" s="14">
        <v>1.9</v>
      </c>
      <c r="U33" s="14">
        <v>1.9</v>
      </c>
      <c r="V33" s="14">
        <v>1.9</v>
      </c>
      <c r="W33" s="14">
        <v>1.8</v>
      </c>
      <c r="X33" s="14">
        <v>1.8</v>
      </c>
      <c r="Y33" s="14">
        <v>1.8</v>
      </c>
      <c r="Z33" s="14">
        <v>1.8</v>
      </c>
      <c r="AA33" s="14">
        <v>1.7</v>
      </c>
      <c r="AB33" s="14">
        <v>1.7</v>
      </c>
      <c r="AC33" s="14">
        <v>1.7</v>
      </c>
      <c r="AD33" s="14">
        <v>1.6</v>
      </c>
      <c r="AE33" s="14">
        <v>1.6</v>
      </c>
      <c r="AF33" s="14">
        <v>1.6</v>
      </c>
      <c r="AG33" s="14">
        <v>1.6</v>
      </c>
      <c r="AH33" s="14">
        <v>1.5</v>
      </c>
      <c r="AI33" s="14">
        <v>-1.7999999999999999E-2</v>
      </c>
      <c r="AJ33" s="14"/>
    </row>
    <row r="34" spans="1:36" s="10" customFormat="1" ht="15" customHeight="1" x14ac:dyDescent="0.45">
      <c r="A34" s="13" t="s">
        <v>13</v>
      </c>
      <c r="B34" s="63" t="str">
        <f>About!C97</f>
        <v>Heavy or Residual Oil</v>
      </c>
      <c r="C34" s="14">
        <v>2.9</v>
      </c>
      <c r="D34" s="14">
        <v>2.2999999999999998</v>
      </c>
      <c r="E34" s="14">
        <v>2.4</v>
      </c>
      <c r="F34" s="14">
        <v>2.6</v>
      </c>
      <c r="G34" s="14">
        <v>2.7</v>
      </c>
      <c r="H34" s="14">
        <v>2.8</v>
      </c>
      <c r="I34" s="14">
        <v>2.9</v>
      </c>
      <c r="J34" s="14">
        <v>2.9</v>
      </c>
      <c r="K34" s="14">
        <v>3</v>
      </c>
      <c r="L34" s="14">
        <v>3</v>
      </c>
      <c r="M34" s="14">
        <v>3</v>
      </c>
      <c r="N34" s="14">
        <v>3</v>
      </c>
      <c r="O34" s="14">
        <v>3</v>
      </c>
      <c r="P34" s="14">
        <v>3</v>
      </c>
      <c r="Q34" s="14">
        <v>3</v>
      </c>
      <c r="R34" s="14">
        <v>3</v>
      </c>
      <c r="S34" s="14">
        <v>3</v>
      </c>
      <c r="T34" s="14">
        <v>3</v>
      </c>
      <c r="U34" s="14">
        <v>3</v>
      </c>
      <c r="V34" s="14">
        <v>3.1</v>
      </c>
      <c r="W34" s="14">
        <v>3.1</v>
      </c>
      <c r="X34" s="14">
        <v>3.1</v>
      </c>
      <c r="Y34" s="14">
        <v>3.1</v>
      </c>
      <c r="Z34" s="14">
        <v>3.1</v>
      </c>
      <c r="AA34" s="14">
        <v>3.1</v>
      </c>
      <c r="AB34" s="14">
        <v>3.1</v>
      </c>
      <c r="AC34" s="14">
        <v>3.1</v>
      </c>
      <c r="AD34" s="14">
        <v>3.1</v>
      </c>
      <c r="AE34" s="14">
        <v>3</v>
      </c>
      <c r="AF34" s="14">
        <v>3</v>
      </c>
      <c r="AG34" s="14">
        <v>3</v>
      </c>
      <c r="AH34" s="14">
        <v>3</v>
      </c>
      <c r="AI34" s="14">
        <v>1E-3</v>
      </c>
      <c r="AJ34" s="14"/>
    </row>
    <row r="35" spans="1:36" s="10" customFormat="1" ht="15" customHeight="1" x14ac:dyDescent="0.45">
      <c r="A35" s="13" t="s">
        <v>80</v>
      </c>
      <c r="B35" s="63" t="str">
        <f>About!C93</f>
        <v>LPG/propane/butane</v>
      </c>
      <c r="C35" s="14">
        <v>0.2</v>
      </c>
      <c r="D35" s="14">
        <v>0.2</v>
      </c>
      <c r="E35" s="14">
        <v>0.1</v>
      </c>
      <c r="F35" s="14">
        <v>0.1</v>
      </c>
      <c r="G35" s="14">
        <v>0.1</v>
      </c>
      <c r="H35" s="14">
        <v>0.1</v>
      </c>
      <c r="I35" s="14">
        <v>0.1</v>
      </c>
      <c r="J35" s="14">
        <v>0.1</v>
      </c>
      <c r="K35" s="14">
        <v>0.1</v>
      </c>
      <c r="L35" s="14">
        <v>0.1</v>
      </c>
      <c r="M35" s="14">
        <v>0.1</v>
      </c>
      <c r="N35" s="14">
        <v>0.1</v>
      </c>
      <c r="O35" s="14">
        <v>0.1</v>
      </c>
      <c r="P35" s="14">
        <v>0.1</v>
      </c>
      <c r="Q35" s="14">
        <v>0.1</v>
      </c>
      <c r="R35" s="14">
        <v>0.1</v>
      </c>
      <c r="S35" s="14">
        <v>0.1</v>
      </c>
      <c r="T35" s="14">
        <v>0.1</v>
      </c>
      <c r="U35" s="14">
        <v>0.1</v>
      </c>
      <c r="V35" s="14">
        <v>0.1</v>
      </c>
      <c r="W35" s="14">
        <v>0.1</v>
      </c>
      <c r="X35" s="14">
        <v>0.1</v>
      </c>
      <c r="Y35" s="14">
        <v>0.1</v>
      </c>
      <c r="Z35" s="14">
        <v>0.1</v>
      </c>
      <c r="AA35" s="14">
        <v>0.1</v>
      </c>
      <c r="AB35" s="14">
        <v>0.1</v>
      </c>
      <c r="AC35" s="14">
        <v>0.1</v>
      </c>
      <c r="AD35" s="14">
        <v>0.1</v>
      </c>
      <c r="AE35" s="14">
        <v>0.1</v>
      </c>
      <c r="AF35" s="14">
        <v>0.1</v>
      </c>
      <c r="AG35" s="14">
        <v>0.1</v>
      </c>
      <c r="AH35" s="14">
        <v>0.1</v>
      </c>
      <c r="AI35" s="14">
        <v>-3.2000000000000001E-2</v>
      </c>
      <c r="AJ35" s="14"/>
    </row>
    <row r="36" spans="1:36" s="10" customFormat="1" ht="15" customHeight="1" x14ac:dyDescent="0.45">
      <c r="A36" s="13" t="s">
        <v>16</v>
      </c>
      <c r="B36" s="63" t="str">
        <f>About!C101</f>
        <v>Heavy or Residual Oil</v>
      </c>
      <c r="C36" s="14">
        <v>18.7</v>
      </c>
      <c r="D36" s="14">
        <v>7.4</v>
      </c>
      <c r="E36" s="14">
        <v>9.9</v>
      </c>
      <c r="F36" s="14">
        <v>12.6</v>
      </c>
      <c r="G36" s="14">
        <v>14.2</v>
      </c>
      <c r="H36" s="14">
        <v>15.6</v>
      </c>
      <c r="I36" s="14">
        <v>16.899999999999999</v>
      </c>
      <c r="J36" s="14">
        <v>18.100000000000001</v>
      </c>
      <c r="K36" s="14">
        <v>18.600000000000001</v>
      </c>
      <c r="L36" s="14">
        <v>19.100000000000001</v>
      </c>
      <c r="M36" s="14">
        <v>19.5</v>
      </c>
      <c r="N36" s="14">
        <v>20</v>
      </c>
      <c r="O36" s="14">
        <v>19.8</v>
      </c>
      <c r="P36" s="14">
        <v>19.899999999999999</v>
      </c>
      <c r="Q36" s="14">
        <v>20</v>
      </c>
      <c r="R36" s="14">
        <v>20.100000000000001</v>
      </c>
      <c r="S36" s="14">
        <v>20.2</v>
      </c>
      <c r="T36" s="14">
        <v>20.399999999999999</v>
      </c>
      <c r="U36" s="14">
        <v>20.5</v>
      </c>
      <c r="V36" s="14">
        <v>20.6</v>
      </c>
      <c r="W36" s="14">
        <v>20.7</v>
      </c>
      <c r="X36" s="14">
        <v>20.8</v>
      </c>
      <c r="Y36" s="14">
        <v>20.9</v>
      </c>
      <c r="Z36" s="14">
        <v>20.9</v>
      </c>
      <c r="AA36" s="14">
        <v>20.9</v>
      </c>
      <c r="AB36" s="14">
        <v>20.9</v>
      </c>
      <c r="AC36" s="14">
        <v>20.9</v>
      </c>
      <c r="AD36" s="14">
        <v>20.8</v>
      </c>
      <c r="AE36" s="14">
        <v>20.7</v>
      </c>
      <c r="AF36" s="14">
        <v>20.6</v>
      </c>
      <c r="AG36" s="14">
        <v>20.6</v>
      </c>
      <c r="AH36" s="14">
        <v>20.5</v>
      </c>
      <c r="AI36" s="14">
        <v>3.0000000000000001E-3</v>
      </c>
      <c r="AJ36" s="14"/>
    </row>
    <row r="37" spans="1:36" s="10" customFormat="1" ht="15" customHeight="1" x14ac:dyDescent="0.45">
      <c r="A37" s="13" t="s">
        <v>81</v>
      </c>
      <c r="B37" s="63"/>
      <c r="C37" s="14">
        <v>24.5</v>
      </c>
      <c r="D37" s="14">
        <v>12.6</v>
      </c>
      <c r="E37" s="14">
        <v>15</v>
      </c>
      <c r="F37" s="14">
        <v>17.7</v>
      </c>
      <c r="G37" s="14">
        <v>19.5</v>
      </c>
      <c r="H37" s="14">
        <v>21</v>
      </c>
      <c r="I37" s="14">
        <v>22.4</v>
      </c>
      <c r="J37" s="14">
        <v>23.6</v>
      </c>
      <c r="K37" s="14">
        <v>24</v>
      </c>
      <c r="L37" s="14">
        <v>24.4</v>
      </c>
      <c r="M37" s="14">
        <v>24.8</v>
      </c>
      <c r="N37" s="14">
        <v>25.2</v>
      </c>
      <c r="O37" s="14">
        <v>24.9</v>
      </c>
      <c r="P37" s="14">
        <v>25</v>
      </c>
      <c r="Q37" s="14">
        <v>25.1</v>
      </c>
      <c r="R37" s="14">
        <v>25.2</v>
      </c>
      <c r="S37" s="14">
        <v>25.3</v>
      </c>
      <c r="T37" s="14">
        <v>25.4</v>
      </c>
      <c r="U37" s="14">
        <v>25.5</v>
      </c>
      <c r="V37" s="14">
        <v>25.6</v>
      </c>
      <c r="W37" s="14">
        <v>25.7</v>
      </c>
      <c r="X37" s="14">
        <v>25.8</v>
      </c>
      <c r="Y37" s="14">
        <v>25.8</v>
      </c>
      <c r="Z37" s="14">
        <v>25.8</v>
      </c>
      <c r="AA37" s="14">
        <v>25.8</v>
      </c>
      <c r="AB37" s="14">
        <v>25.8</v>
      </c>
      <c r="AC37" s="14">
        <v>25.7</v>
      </c>
      <c r="AD37" s="14">
        <v>25.6</v>
      </c>
      <c r="AE37" s="14">
        <v>25.4</v>
      </c>
      <c r="AF37" s="14">
        <v>25.3</v>
      </c>
      <c r="AG37" s="14">
        <v>25.2</v>
      </c>
      <c r="AH37" s="14">
        <v>25.1</v>
      </c>
      <c r="AI37" s="14">
        <v>1E-3</v>
      </c>
      <c r="AJ37" s="14"/>
    </row>
    <row r="38" spans="1:36" s="10" customFormat="1" ht="15" customHeight="1" x14ac:dyDescent="0.45">
      <c r="A38" s="13" t="s">
        <v>17</v>
      </c>
      <c r="B38" s="63"/>
      <c r="C38" s="14">
        <v>432.4</v>
      </c>
      <c r="D38" s="14">
        <v>458</v>
      </c>
      <c r="E38" s="14">
        <v>432.2</v>
      </c>
      <c r="F38" s="14">
        <v>426.2</v>
      </c>
      <c r="G38" s="14">
        <v>428.7</v>
      </c>
      <c r="H38" s="14">
        <v>431.2</v>
      </c>
      <c r="I38" s="14">
        <v>428.8</v>
      </c>
      <c r="J38" s="14">
        <v>424.7</v>
      </c>
      <c r="K38" s="14">
        <v>422.4</v>
      </c>
      <c r="L38" s="14">
        <v>420.5</v>
      </c>
      <c r="M38" s="14">
        <v>419.2</v>
      </c>
      <c r="N38" s="14">
        <v>418.1</v>
      </c>
      <c r="O38" s="14">
        <v>413.4</v>
      </c>
      <c r="P38" s="14">
        <v>401.2</v>
      </c>
      <c r="Q38" s="14">
        <v>385.9</v>
      </c>
      <c r="R38" s="14">
        <v>372.7</v>
      </c>
      <c r="S38" s="14">
        <v>365.3</v>
      </c>
      <c r="T38" s="14">
        <v>362.5</v>
      </c>
      <c r="U38" s="14">
        <v>362.7</v>
      </c>
      <c r="V38" s="14">
        <v>363.9</v>
      </c>
      <c r="W38" s="14">
        <v>365.6</v>
      </c>
      <c r="X38" s="14">
        <v>368</v>
      </c>
      <c r="Y38" s="14">
        <v>370</v>
      </c>
      <c r="Z38" s="14">
        <v>371.8</v>
      </c>
      <c r="AA38" s="14">
        <v>373.8</v>
      </c>
      <c r="AB38" s="14">
        <v>375.4</v>
      </c>
      <c r="AC38" s="14">
        <v>376.6</v>
      </c>
      <c r="AD38" s="14">
        <v>377.6</v>
      </c>
      <c r="AE38" s="14">
        <v>377.3</v>
      </c>
      <c r="AF38" s="14">
        <v>376.9</v>
      </c>
      <c r="AG38" s="14">
        <v>375.4</v>
      </c>
      <c r="AH38" s="14">
        <v>372.2</v>
      </c>
      <c r="AI38" s="14">
        <v>-5.0000000000000001E-3</v>
      </c>
      <c r="AJ38" s="14"/>
    </row>
    <row r="39" spans="1:36" s="10" customFormat="1" ht="15" customHeight="1" x14ac:dyDescent="0.45">
      <c r="A39" s="13" t="s">
        <v>19</v>
      </c>
      <c r="B39" s="63"/>
      <c r="C39" s="14">
        <v>587.1</v>
      </c>
      <c r="D39" s="14">
        <v>586.70000000000005</v>
      </c>
      <c r="E39" s="14">
        <v>520.9</v>
      </c>
      <c r="F39" s="14">
        <v>498</v>
      </c>
      <c r="G39" s="14">
        <v>503</v>
      </c>
      <c r="H39" s="14">
        <v>492</v>
      </c>
      <c r="I39" s="14">
        <v>482.6</v>
      </c>
      <c r="J39" s="14">
        <v>476.3</v>
      </c>
      <c r="K39" s="14">
        <v>469.5</v>
      </c>
      <c r="L39" s="14">
        <v>463.2</v>
      </c>
      <c r="M39" s="14">
        <v>456.9</v>
      </c>
      <c r="N39" s="14">
        <v>452.2</v>
      </c>
      <c r="O39" s="14">
        <v>451</v>
      </c>
      <c r="P39" s="14">
        <v>451.9</v>
      </c>
      <c r="Q39" s="14">
        <v>454.6</v>
      </c>
      <c r="R39" s="14">
        <v>455.5</v>
      </c>
      <c r="S39" s="14">
        <v>455.1</v>
      </c>
      <c r="T39" s="14">
        <v>456.7</v>
      </c>
      <c r="U39" s="14">
        <v>457.3</v>
      </c>
      <c r="V39" s="14">
        <v>458.3</v>
      </c>
      <c r="W39" s="14">
        <v>458.4</v>
      </c>
      <c r="X39" s="14">
        <v>458.3</v>
      </c>
      <c r="Y39" s="14">
        <v>456.3</v>
      </c>
      <c r="Z39" s="14">
        <v>456.6</v>
      </c>
      <c r="AA39" s="14">
        <v>453.9</v>
      </c>
      <c r="AB39" s="14">
        <v>452.9</v>
      </c>
      <c r="AC39" s="14">
        <v>451.6</v>
      </c>
      <c r="AD39" s="14">
        <v>449.7</v>
      </c>
      <c r="AE39" s="14">
        <v>446.5</v>
      </c>
      <c r="AF39" s="14">
        <v>445</v>
      </c>
      <c r="AG39" s="14">
        <v>441.3</v>
      </c>
      <c r="AH39" s="14">
        <v>438.2</v>
      </c>
      <c r="AI39" s="14">
        <v>-8.9999999999999993E-3</v>
      </c>
      <c r="AJ39" s="14"/>
    </row>
    <row r="40" spans="1:36" s="10" customFormat="1" ht="15" customHeight="1" x14ac:dyDescent="0.45">
      <c r="A40" s="13" t="s">
        <v>29</v>
      </c>
      <c r="B40" s="63"/>
      <c r="C40" s="14">
        <v>-16.5</v>
      </c>
      <c r="D40" s="14">
        <v>-20.6</v>
      </c>
      <c r="E40" s="14">
        <v>-19.5</v>
      </c>
      <c r="F40" s="14">
        <v>-27</v>
      </c>
      <c r="G40" s="14">
        <v>-22.4</v>
      </c>
      <c r="H40" s="14">
        <v>-22.5</v>
      </c>
      <c r="I40" s="14">
        <v>-20.9</v>
      </c>
      <c r="J40" s="14">
        <v>-20.2</v>
      </c>
      <c r="K40" s="14">
        <v>-19.3</v>
      </c>
      <c r="L40" s="14">
        <v>-18.5</v>
      </c>
      <c r="M40" s="14">
        <v>-17.8</v>
      </c>
      <c r="N40" s="14">
        <v>-17.399999999999999</v>
      </c>
      <c r="O40" s="14">
        <v>-17</v>
      </c>
      <c r="P40" s="14">
        <v>-16.600000000000001</v>
      </c>
      <c r="Q40" s="14">
        <v>-16.3</v>
      </c>
      <c r="R40" s="14">
        <v>-16</v>
      </c>
      <c r="S40" s="14">
        <v>-15.9</v>
      </c>
      <c r="T40" s="14">
        <v>-15.7</v>
      </c>
      <c r="U40" s="14">
        <v>-15.6</v>
      </c>
      <c r="V40" s="14">
        <v>-15.4</v>
      </c>
      <c r="W40" s="14">
        <v>-15.3</v>
      </c>
      <c r="X40" s="14">
        <v>-15.1</v>
      </c>
      <c r="Y40" s="14">
        <v>-15.1</v>
      </c>
      <c r="Z40" s="14">
        <v>-15</v>
      </c>
      <c r="AA40" s="14">
        <v>-14.9</v>
      </c>
      <c r="AB40" s="14">
        <v>-14.8</v>
      </c>
      <c r="AC40" s="14">
        <v>-14.7</v>
      </c>
      <c r="AD40" s="14">
        <v>-14.6</v>
      </c>
      <c r="AE40" s="14">
        <v>-14.6</v>
      </c>
      <c r="AF40" s="14">
        <v>-14.6</v>
      </c>
      <c r="AG40" s="14">
        <v>-14.6</v>
      </c>
      <c r="AH40" s="14">
        <v>-14.6</v>
      </c>
      <c r="AI40" s="14">
        <v>-4.0000000000000001E-3</v>
      </c>
      <c r="AJ40" s="14"/>
    </row>
    <row r="41" spans="1:36" s="10" customFormat="1" ht="15" customHeight="1" x14ac:dyDescent="0.45">
      <c r="A41" s="13" t="s">
        <v>18</v>
      </c>
      <c r="B41" s="63"/>
      <c r="C41" s="14">
        <v>83.6</v>
      </c>
      <c r="D41" s="14">
        <v>73.900000000000006</v>
      </c>
      <c r="E41" s="14">
        <v>70.900000000000006</v>
      </c>
      <c r="F41" s="14">
        <v>72.7</v>
      </c>
      <c r="G41" s="14">
        <v>74.900000000000006</v>
      </c>
      <c r="H41" s="14">
        <v>75.7</v>
      </c>
      <c r="I41" s="14">
        <v>75.8</v>
      </c>
      <c r="J41" s="14">
        <v>76.3</v>
      </c>
      <c r="K41" s="14">
        <v>75.3</v>
      </c>
      <c r="L41" s="14">
        <v>74.5</v>
      </c>
      <c r="M41" s="14">
        <v>73.8</v>
      </c>
      <c r="N41" s="14">
        <v>73.3</v>
      </c>
      <c r="O41" s="14">
        <v>72</v>
      </c>
      <c r="P41" s="14">
        <v>71.2</v>
      </c>
      <c r="Q41" s="14">
        <v>70.5</v>
      </c>
      <c r="R41" s="14">
        <v>69.5</v>
      </c>
      <c r="S41" s="14">
        <v>68.400000000000006</v>
      </c>
      <c r="T41" s="14">
        <v>67.3</v>
      </c>
      <c r="U41" s="14">
        <v>66.2</v>
      </c>
      <c r="V41" s="14">
        <v>65</v>
      </c>
      <c r="W41" s="14">
        <v>63.7</v>
      </c>
      <c r="X41" s="14">
        <v>62.4</v>
      </c>
      <c r="Y41" s="14">
        <v>61</v>
      </c>
      <c r="Z41" s="14">
        <v>59.6</v>
      </c>
      <c r="AA41" s="14">
        <v>58.1</v>
      </c>
      <c r="AB41" s="14">
        <v>56.6</v>
      </c>
      <c r="AC41" s="14">
        <v>55.1</v>
      </c>
      <c r="AD41" s="14">
        <v>53.7</v>
      </c>
      <c r="AE41" s="14">
        <v>52.1</v>
      </c>
      <c r="AF41" s="14">
        <v>50.7</v>
      </c>
      <c r="AG41" s="14">
        <v>49.2</v>
      </c>
      <c r="AH41" s="14">
        <v>47.7</v>
      </c>
      <c r="AI41" s="14">
        <v>-1.7999999999999999E-2</v>
      </c>
      <c r="AJ41" s="14"/>
    </row>
    <row r="42" spans="1:36" s="10" customFormat="1" ht="15" customHeight="1" x14ac:dyDescent="0.45">
      <c r="A42" s="13" t="s">
        <v>20</v>
      </c>
      <c r="B42" s="63"/>
      <c r="C42" s="14">
        <v>654.29999999999995</v>
      </c>
      <c r="D42" s="14">
        <v>639.9</v>
      </c>
      <c r="E42" s="14">
        <v>572.29999999999995</v>
      </c>
      <c r="F42" s="14">
        <v>543.70000000000005</v>
      </c>
      <c r="G42" s="14">
        <v>555.5</v>
      </c>
      <c r="H42" s="14">
        <v>545.20000000000005</v>
      </c>
      <c r="I42" s="14">
        <v>537.5</v>
      </c>
      <c r="J42" s="14">
        <v>532.4</v>
      </c>
      <c r="K42" s="14">
        <v>525.6</v>
      </c>
      <c r="L42" s="14">
        <v>519.29999999999995</v>
      </c>
      <c r="M42" s="14">
        <v>512.79999999999995</v>
      </c>
      <c r="N42" s="14">
        <v>508.1</v>
      </c>
      <c r="O42" s="14">
        <v>506.1</v>
      </c>
      <c r="P42" s="14">
        <v>506.5</v>
      </c>
      <c r="Q42" s="14">
        <v>508.9</v>
      </c>
      <c r="R42" s="14">
        <v>509.1</v>
      </c>
      <c r="S42" s="14">
        <v>507.6</v>
      </c>
      <c r="T42" s="14">
        <v>508.2</v>
      </c>
      <c r="U42" s="14">
        <v>507.9</v>
      </c>
      <c r="V42" s="14">
        <v>507.9</v>
      </c>
      <c r="W42" s="14">
        <v>506.8</v>
      </c>
      <c r="X42" s="14">
        <v>505.6</v>
      </c>
      <c r="Y42" s="14">
        <v>502.2</v>
      </c>
      <c r="Z42" s="14">
        <v>501.2</v>
      </c>
      <c r="AA42" s="14">
        <v>497.1</v>
      </c>
      <c r="AB42" s="14">
        <v>494.7</v>
      </c>
      <c r="AC42" s="14">
        <v>492</v>
      </c>
      <c r="AD42" s="14">
        <v>488.7</v>
      </c>
      <c r="AE42" s="14">
        <v>483.9</v>
      </c>
      <c r="AF42" s="14">
        <v>481.1</v>
      </c>
      <c r="AG42" s="14">
        <v>475.9</v>
      </c>
      <c r="AH42" s="14">
        <v>471.4</v>
      </c>
      <c r="AI42" s="14">
        <v>-1.0999999999999999E-2</v>
      </c>
      <c r="AJ42" s="14"/>
    </row>
    <row r="43" spans="1:36" s="10" customFormat="1" ht="15" customHeight="1" x14ac:dyDescent="0.45">
      <c r="A43" s="13" t="s">
        <v>21</v>
      </c>
      <c r="B43" s="63"/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 t="s">
        <v>156</v>
      </c>
      <c r="AJ43" s="14"/>
    </row>
    <row r="44" spans="1:36" s="10" customFormat="1" ht="15" customHeight="1" x14ac:dyDescent="0.45">
      <c r="A44" s="13" t="s">
        <v>22</v>
      </c>
      <c r="B44" s="63"/>
      <c r="C44" s="14">
        <v>210</v>
      </c>
      <c r="D44" s="14">
        <v>201.6</v>
      </c>
      <c r="E44" s="14">
        <v>195.2</v>
      </c>
      <c r="F44" s="14">
        <v>197.8</v>
      </c>
      <c r="G44" s="14">
        <v>202.2</v>
      </c>
      <c r="H44" s="14">
        <v>206</v>
      </c>
      <c r="I44" s="14">
        <v>207.9</v>
      </c>
      <c r="J44" s="14">
        <v>209</v>
      </c>
      <c r="K44" s="14">
        <v>209.1</v>
      </c>
      <c r="L44" s="14">
        <v>209.1</v>
      </c>
      <c r="M44" s="14">
        <v>209.3</v>
      </c>
      <c r="N44" s="14">
        <v>209.6</v>
      </c>
      <c r="O44" s="14">
        <v>208.5</v>
      </c>
      <c r="P44" s="14">
        <v>208.7</v>
      </c>
      <c r="Q44" s="14">
        <v>209.1</v>
      </c>
      <c r="R44" s="14">
        <v>209.2</v>
      </c>
      <c r="S44" s="14">
        <v>209.5</v>
      </c>
      <c r="T44" s="14">
        <v>209.8</v>
      </c>
      <c r="U44" s="14">
        <v>210.3</v>
      </c>
      <c r="V44" s="14">
        <v>210.6</v>
      </c>
      <c r="W44" s="14">
        <v>210.8</v>
      </c>
      <c r="X44" s="14">
        <v>211.1</v>
      </c>
      <c r="Y44" s="14">
        <v>210.9</v>
      </c>
      <c r="Z44" s="14">
        <v>210.7</v>
      </c>
      <c r="AA44" s="14">
        <v>210.4</v>
      </c>
      <c r="AB44" s="14">
        <v>209.9</v>
      </c>
      <c r="AC44" s="14">
        <v>209.3</v>
      </c>
      <c r="AD44" s="14">
        <v>208.7</v>
      </c>
      <c r="AE44" s="14">
        <v>207.5</v>
      </c>
      <c r="AF44" s="14">
        <v>206.5</v>
      </c>
      <c r="AG44" s="14">
        <v>205.4</v>
      </c>
      <c r="AH44" s="14">
        <v>203.8</v>
      </c>
      <c r="AI44" s="14">
        <v>-1E-3</v>
      </c>
      <c r="AJ44" s="14"/>
    </row>
    <row r="45" spans="1:36" s="10" customFormat="1" ht="15" customHeight="1" x14ac:dyDescent="0.35">
      <c r="A45" s="15" t="s">
        <v>1</v>
      </c>
      <c r="B45" s="79"/>
      <c r="C45" s="16">
        <v>1321.2</v>
      </c>
      <c r="D45" s="16">
        <v>1312</v>
      </c>
      <c r="E45" s="16">
        <v>1214.7</v>
      </c>
      <c r="F45" s="16">
        <v>1185.5</v>
      </c>
      <c r="G45" s="16">
        <v>1205.8</v>
      </c>
      <c r="H45" s="16">
        <v>1203.5</v>
      </c>
      <c r="I45" s="16">
        <v>1196.5999999999999</v>
      </c>
      <c r="J45" s="16">
        <v>1189.7</v>
      </c>
      <c r="K45" s="16">
        <v>1181</v>
      </c>
      <c r="L45" s="16">
        <v>1173.3</v>
      </c>
      <c r="M45" s="16">
        <v>1166.0999999999999</v>
      </c>
      <c r="N45" s="16">
        <v>1161</v>
      </c>
      <c r="O45" s="16">
        <v>1152.9000000000001</v>
      </c>
      <c r="P45" s="16">
        <v>1141.4000000000001</v>
      </c>
      <c r="Q45" s="16">
        <v>1129</v>
      </c>
      <c r="R45" s="16">
        <v>1116.2</v>
      </c>
      <c r="S45" s="16">
        <v>1107.7</v>
      </c>
      <c r="T45" s="16">
        <v>1105.9000000000001</v>
      </c>
      <c r="U45" s="16">
        <v>1106.5</v>
      </c>
      <c r="V45" s="16">
        <v>1108</v>
      </c>
      <c r="W45" s="16">
        <v>1108.9000000000001</v>
      </c>
      <c r="X45" s="16">
        <v>1110.5</v>
      </c>
      <c r="Y45" s="16">
        <v>1108.9000000000001</v>
      </c>
      <c r="Z45" s="16">
        <v>1109.5</v>
      </c>
      <c r="AA45" s="16">
        <v>1107.0999999999999</v>
      </c>
      <c r="AB45" s="16">
        <v>1105.8</v>
      </c>
      <c r="AC45" s="16">
        <v>1103.5999999999999</v>
      </c>
      <c r="AD45" s="16">
        <v>1100.5999999999999</v>
      </c>
      <c r="AE45" s="16">
        <v>1094.0999999999999</v>
      </c>
      <c r="AF45" s="16">
        <v>1089.8</v>
      </c>
      <c r="AG45" s="16">
        <v>1081.9000000000001</v>
      </c>
      <c r="AH45" s="16">
        <v>1072.4000000000001</v>
      </c>
      <c r="AI45" s="16">
        <v>-7.0000000000000001E-3</v>
      </c>
      <c r="AJ45" s="16"/>
    </row>
    <row r="46" spans="1:36" s="9" customFormat="1" x14ac:dyDescent="0.45">
      <c r="A46" s="5" t="s">
        <v>589</v>
      </c>
      <c r="B46" s="5"/>
    </row>
    <row r="47" spans="1:36" s="28" customFormat="1" x14ac:dyDescent="0.45">
      <c r="A47" s="27" t="s">
        <v>116</v>
      </c>
      <c r="B47" s="27"/>
    </row>
    <row r="48" spans="1:36" s="10" customFormat="1" ht="15" customHeight="1" x14ac:dyDescent="0.45">
      <c r="A48" s="13" t="s">
        <v>30</v>
      </c>
      <c r="B48" s="63" t="str">
        <f>About!C97</f>
        <v>Heavy or Residual Oil</v>
      </c>
      <c r="C48" s="14">
        <v>2.6</v>
      </c>
      <c r="D48" s="14">
        <v>3</v>
      </c>
      <c r="E48" s="14">
        <v>2.9</v>
      </c>
      <c r="F48" s="14">
        <v>2.7</v>
      </c>
      <c r="G48" s="14">
        <v>2.5</v>
      </c>
      <c r="H48" s="14">
        <v>2.2999999999999998</v>
      </c>
      <c r="I48" s="14">
        <v>2.2000000000000002</v>
      </c>
      <c r="J48" s="14">
        <v>2.5</v>
      </c>
      <c r="K48" s="14">
        <v>2.6</v>
      </c>
      <c r="L48" s="14">
        <v>2.7</v>
      </c>
      <c r="M48" s="14">
        <v>2.7</v>
      </c>
      <c r="N48" s="14">
        <v>2.7</v>
      </c>
      <c r="O48" s="14">
        <v>2.7</v>
      </c>
      <c r="P48" s="14">
        <v>2.7</v>
      </c>
      <c r="Q48" s="14">
        <v>2.7</v>
      </c>
      <c r="R48" s="14">
        <v>2.8</v>
      </c>
      <c r="S48" s="14">
        <v>2.7</v>
      </c>
      <c r="T48" s="14">
        <v>2.7</v>
      </c>
      <c r="U48" s="14">
        <v>2.7</v>
      </c>
      <c r="V48" s="14">
        <v>2.7</v>
      </c>
      <c r="W48" s="14">
        <v>2.7</v>
      </c>
      <c r="X48" s="14">
        <v>2.7</v>
      </c>
      <c r="Y48" s="14">
        <v>2.6</v>
      </c>
      <c r="Z48" s="14">
        <v>2.6</v>
      </c>
      <c r="AA48" s="14">
        <v>2.6</v>
      </c>
      <c r="AB48" s="14">
        <v>2.6</v>
      </c>
      <c r="AC48" s="14">
        <v>2.6</v>
      </c>
      <c r="AD48" s="14">
        <v>2.6</v>
      </c>
      <c r="AE48" s="14">
        <v>2.7</v>
      </c>
      <c r="AF48" s="14">
        <v>2.7</v>
      </c>
      <c r="AG48" s="14">
        <v>2.7</v>
      </c>
      <c r="AH48" s="14">
        <v>2.7</v>
      </c>
      <c r="AI48" s="14">
        <v>1E-3</v>
      </c>
      <c r="AJ48" s="14"/>
    </row>
    <row r="49" spans="1:37" s="10" customFormat="1" ht="15" customHeight="1" x14ac:dyDescent="0.45">
      <c r="A49" s="13" t="s">
        <v>31</v>
      </c>
      <c r="B49" s="63" t="str">
        <f>About!C96</f>
        <v>Petroleum Diesel</v>
      </c>
      <c r="C49" s="14">
        <v>47</v>
      </c>
      <c r="D49" s="14">
        <v>50.1</v>
      </c>
      <c r="E49" s="14">
        <v>51.4</v>
      </c>
      <c r="F49" s="14">
        <v>52.7</v>
      </c>
      <c r="G49" s="14">
        <v>54.4</v>
      </c>
      <c r="H49" s="14">
        <v>55.8</v>
      </c>
      <c r="I49" s="14">
        <v>57.4</v>
      </c>
      <c r="J49" s="14">
        <v>59.1</v>
      </c>
      <c r="K49" s="14">
        <v>60.5</v>
      </c>
      <c r="L49" s="14">
        <v>62.3</v>
      </c>
      <c r="M49" s="14">
        <v>63.8</v>
      </c>
      <c r="N49" s="14">
        <v>65.5</v>
      </c>
      <c r="O49" s="14">
        <v>67.099999999999994</v>
      </c>
      <c r="P49" s="14">
        <v>68.900000000000006</v>
      </c>
      <c r="Q49" s="14">
        <v>70.7</v>
      </c>
      <c r="R49" s="14">
        <v>73</v>
      </c>
      <c r="S49" s="14">
        <v>75.2</v>
      </c>
      <c r="T49" s="14">
        <v>77.3</v>
      </c>
      <c r="U49" s="14">
        <v>79.3</v>
      </c>
      <c r="V49" s="14">
        <v>81.599999999999994</v>
      </c>
      <c r="W49" s="14">
        <v>83.9</v>
      </c>
      <c r="X49" s="14">
        <v>86.3</v>
      </c>
      <c r="Y49" s="14">
        <v>88.7</v>
      </c>
      <c r="Z49" s="14">
        <v>91.5</v>
      </c>
      <c r="AA49" s="14">
        <v>94</v>
      </c>
      <c r="AB49" s="14">
        <v>96.7</v>
      </c>
      <c r="AC49" s="14">
        <v>99.6</v>
      </c>
      <c r="AD49" s="14">
        <v>102.7</v>
      </c>
      <c r="AE49" s="14">
        <v>105.8</v>
      </c>
      <c r="AF49" s="14">
        <v>108.8</v>
      </c>
      <c r="AG49" s="14">
        <v>112.2</v>
      </c>
      <c r="AH49" s="14">
        <v>115</v>
      </c>
      <c r="AI49" s="14">
        <v>2.9000000000000001E-2</v>
      </c>
      <c r="AJ49" s="14"/>
    </row>
    <row r="50" spans="1:37" s="10" customFormat="1" ht="15" customHeight="1" x14ac:dyDescent="0.45">
      <c r="A50" s="13" t="s">
        <v>82</v>
      </c>
      <c r="B50" s="63" t="str">
        <f>About!C93</f>
        <v>LPG/propane/butane</v>
      </c>
      <c r="C50" s="14">
        <v>11</v>
      </c>
      <c r="D50" s="14">
        <v>12.8</v>
      </c>
      <c r="E50" s="14">
        <v>9.1</v>
      </c>
      <c r="F50" s="14">
        <v>8.4</v>
      </c>
      <c r="G50" s="14">
        <v>8</v>
      </c>
      <c r="H50" s="14">
        <v>7.6</v>
      </c>
      <c r="I50" s="14">
        <v>7.4</v>
      </c>
      <c r="J50" s="14">
        <v>7.5</v>
      </c>
      <c r="K50" s="14">
        <v>7.6</v>
      </c>
      <c r="L50" s="14">
        <v>7.7</v>
      </c>
      <c r="M50" s="14">
        <v>7.7</v>
      </c>
      <c r="N50" s="14">
        <v>7.7</v>
      </c>
      <c r="O50" s="14">
        <v>7.7</v>
      </c>
      <c r="P50" s="14">
        <v>7.7</v>
      </c>
      <c r="Q50" s="14">
        <v>7.8</v>
      </c>
      <c r="R50" s="14">
        <v>7.8</v>
      </c>
      <c r="S50" s="14">
        <v>7.9</v>
      </c>
      <c r="T50" s="14">
        <v>7.8</v>
      </c>
      <c r="U50" s="14">
        <v>7.9</v>
      </c>
      <c r="V50" s="14">
        <v>7.9</v>
      </c>
      <c r="W50" s="14">
        <v>7.9</v>
      </c>
      <c r="X50" s="14">
        <v>7.9</v>
      </c>
      <c r="Y50" s="14">
        <v>7.9</v>
      </c>
      <c r="Z50" s="14">
        <v>8</v>
      </c>
      <c r="AA50" s="14">
        <v>8</v>
      </c>
      <c r="AB50" s="14">
        <v>8.1</v>
      </c>
      <c r="AC50" s="14">
        <v>8.1</v>
      </c>
      <c r="AD50" s="14">
        <v>8.1999999999999993</v>
      </c>
      <c r="AE50" s="14">
        <v>8.3000000000000007</v>
      </c>
      <c r="AF50" s="14">
        <v>8.3000000000000007</v>
      </c>
      <c r="AG50" s="14">
        <v>8.4</v>
      </c>
      <c r="AH50" s="14">
        <v>8.4</v>
      </c>
      <c r="AI50" s="14">
        <v>-8.9999999999999993E-3</v>
      </c>
      <c r="AJ50" s="14"/>
    </row>
    <row r="51" spans="1:37" s="10" customFormat="1" ht="15" customHeight="1" x14ac:dyDescent="0.45">
      <c r="A51" s="13" t="s">
        <v>32</v>
      </c>
      <c r="B51" s="63" t="str">
        <f>About!C99</f>
        <v>Petroleum Diesel</v>
      </c>
      <c r="C51" s="14">
        <v>38.5</v>
      </c>
      <c r="D51" s="14">
        <v>42.2</v>
      </c>
      <c r="E51" s="14">
        <v>33.299999999999997</v>
      </c>
      <c r="F51" s="14">
        <v>26.5</v>
      </c>
      <c r="G51" s="14">
        <v>22.3</v>
      </c>
      <c r="H51" s="14">
        <v>18.7</v>
      </c>
      <c r="I51" s="14">
        <v>16.7</v>
      </c>
      <c r="J51" s="14">
        <v>18.100000000000001</v>
      </c>
      <c r="K51" s="14">
        <v>18.2</v>
      </c>
      <c r="L51" s="14">
        <v>19.100000000000001</v>
      </c>
      <c r="M51" s="14">
        <v>18.5</v>
      </c>
      <c r="N51" s="14">
        <v>18.100000000000001</v>
      </c>
      <c r="O51" s="14">
        <v>17.399999999999999</v>
      </c>
      <c r="P51" s="14">
        <v>17.600000000000001</v>
      </c>
      <c r="Q51" s="14">
        <v>17.8</v>
      </c>
      <c r="R51" s="14">
        <v>18.100000000000001</v>
      </c>
      <c r="S51" s="14">
        <v>18</v>
      </c>
      <c r="T51" s="14">
        <v>17.7</v>
      </c>
      <c r="U51" s="14">
        <v>17.8</v>
      </c>
      <c r="V51" s="14">
        <v>17.8</v>
      </c>
      <c r="W51" s="14">
        <v>17.5</v>
      </c>
      <c r="X51" s="14">
        <v>17.2</v>
      </c>
      <c r="Y51" s="14">
        <v>16.899999999999999</v>
      </c>
      <c r="Z51" s="14">
        <v>16.899999999999999</v>
      </c>
      <c r="AA51" s="14">
        <v>16.8</v>
      </c>
      <c r="AB51" s="14">
        <v>16.8</v>
      </c>
      <c r="AC51" s="14">
        <v>17</v>
      </c>
      <c r="AD51" s="14">
        <v>16.899999999999999</v>
      </c>
      <c r="AE51" s="14">
        <v>17.3</v>
      </c>
      <c r="AF51" s="14">
        <v>17.3</v>
      </c>
      <c r="AG51" s="14">
        <v>17.3</v>
      </c>
      <c r="AH51" s="14">
        <v>17.3</v>
      </c>
      <c r="AI51" s="14">
        <v>-2.5999999999999999E-2</v>
      </c>
      <c r="AJ51" s="14"/>
    </row>
    <row r="52" spans="1:37" s="10" customFormat="1" ht="15" customHeight="1" x14ac:dyDescent="0.45">
      <c r="A52" s="13" t="s">
        <v>33</v>
      </c>
      <c r="B52" s="63" t="str">
        <f>About!C101</f>
        <v>Heavy or Residual Oil</v>
      </c>
      <c r="C52" s="14">
        <v>158.80000000000001</v>
      </c>
      <c r="D52" s="14">
        <v>92.6</v>
      </c>
      <c r="E52" s="14">
        <v>112.2</v>
      </c>
      <c r="F52" s="14">
        <v>121.9</v>
      </c>
      <c r="G52" s="14">
        <v>117.4</v>
      </c>
      <c r="H52" s="14">
        <v>111.6</v>
      </c>
      <c r="I52" s="14">
        <v>111.3</v>
      </c>
      <c r="J52" s="14">
        <v>133</v>
      </c>
      <c r="K52" s="14">
        <v>140.69999999999999</v>
      </c>
      <c r="L52" s="14">
        <v>154.4</v>
      </c>
      <c r="M52" s="14">
        <v>156.1</v>
      </c>
      <c r="N52" s="14">
        <v>159.4</v>
      </c>
      <c r="O52" s="14">
        <v>154.5</v>
      </c>
      <c r="P52" s="14">
        <v>155.69999999999999</v>
      </c>
      <c r="Q52" s="14">
        <v>157.9</v>
      </c>
      <c r="R52" s="14">
        <v>161</v>
      </c>
      <c r="S52" s="14">
        <v>159.5</v>
      </c>
      <c r="T52" s="14">
        <v>157.6</v>
      </c>
      <c r="U52" s="14">
        <v>158.1</v>
      </c>
      <c r="V52" s="14">
        <v>158</v>
      </c>
      <c r="W52" s="14">
        <v>156</v>
      </c>
      <c r="X52" s="14">
        <v>153.19999999999999</v>
      </c>
      <c r="Y52" s="14">
        <v>150.80000000000001</v>
      </c>
      <c r="Z52" s="14">
        <v>150.5</v>
      </c>
      <c r="AA52" s="14">
        <v>149.9</v>
      </c>
      <c r="AB52" s="14">
        <v>150</v>
      </c>
      <c r="AC52" s="14">
        <v>151.4</v>
      </c>
      <c r="AD52" s="14">
        <v>150.69999999999999</v>
      </c>
      <c r="AE52" s="14">
        <v>153.69999999999999</v>
      </c>
      <c r="AF52" s="14">
        <v>154.19999999999999</v>
      </c>
      <c r="AG52" s="14">
        <v>154.19999999999999</v>
      </c>
      <c r="AH52" s="14">
        <v>153.6</v>
      </c>
      <c r="AI52" s="14">
        <v>-1E-3</v>
      </c>
      <c r="AJ52" s="14"/>
    </row>
    <row r="53" spans="1:37" s="10" customFormat="1" ht="15" customHeight="1" x14ac:dyDescent="0.45">
      <c r="A53" s="13" t="s">
        <v>83</v>
      </c>
      <c r="B53" s="63"/>
      <c r="C53" s="14">
        <v>257.89999999999998</v>
      </c>
      <c r="D53" s="14">
        <v>200.6</v>
      </c>
      <c r="E53" s="14">
        <v>208.8</v>
      </c>
      <c r="F53" s="14">
        <v>212.3</v>
      </c>
      <c r="G53" s="14">
        <v>204.5</v>
      </c>
      <c r="H53" s="14">
        <v>196</v>
      </c>
      <c r="I53" s="14">
        <v>195</v>
      </c>
      <c r="J53" s="14">
        <v>220.3</v>
      </c>
      <c r="K53" s="14">
        <v>229.5</v>
      </c>
      <c r="L53" s="14">
        <v>246.3</v>
      </c>
      <c r="M53" s="14">
        <v>248.8</v>
      </c>
      <c r="N53" s="14">
        <v>253.4</v>
      </c>
      <c r="O53" s="14">
        <v>249.4</v>
      </c>
      <c r="P53" s="14">
        <v>252.6</v>
      </c>
      <c r="Q53" s="14">
        <v>256.89999999999998</v>
      </c>
      <c r="R53" s="14">
        <v>262.8</v>
      </c>
      <c r="S53" s="14">
        <v>263.3</v>
      </c>
      <c r="T53" s="14">
        <v>263.2</v>
      </c>
      <c r="U53" s="14">
        <v>265.89999999999998</v>
      </c>
      <c r="V53" s="14">
        <v>268</v>
      </c>
      <c r="W53" s="14">
        <v>268</v>
      </c>
      <c r="X53" s="14">
        <v>267.3</v>
      </c>
      <c r="Y53" s="14">
        <v>267</v>
      </c>
      <c r="Z53" s="14">
        <v>269.39999999999998</v>
      </c>
      <c r="AA53" s="14">
        <v>271.3</v>
      </c>
      <c r="AB53" s="14">
        <v>274.2</v>
      </c>
      <c r="AC53" s="14">
        <v>278.7</v>
      </c>
      <c r="AD53" s="14">
        <v>281.10000000000002</v>
      </c>
      <c r="AE53" s="14">
        <v>287.60000000000002</v>
      </c>
      <c r="AF53" s="14">
        <v>291.3</v>
      </c>
      <c r="AG53" s="14">
        <v>294.8</v>
      </c>
      <c r="AH53" s="14">
        <v>297</v>
      </c>
      <c r="AI53" s="14">
        <v>5.0000000000000001E-3</v>
      </c>
      <c r="AJ53" s="14"/>
    </row>
    <row r="54" spans="1:37" s="10" customFormat="1" ht="15" customHeight="1" x14ac:dyDescent="0.45">
      <c r="A54" s="13" t="s">
        <v>34</v>
      </c>
      <c r="B54" s="63"/>
      <c r="C54" s="14">
        <v>2403.4</v>
      </c>
      <c r="D54" s="14">
        <v>2430.3000000000002</v>
      </c>
      <c r="E54" s="14">
        <v>2605.5</v>
      </c>
      <c r="F54" s="14">
        <v>2765.7</v>
      </c>
      <c r="G54" s="14">
        <v>2915.5</v>
      </c>
      <c r="H54" s="14">
        <v>3032.9</v>
      </c>
      <c r="I54" s="14">
        <v>3102</v>
      </c>
      <c r="J54" s="14">
        <v>3083.9</v>
      </c>
      <c r="K54" s="14">
        <v>3110</v>
      </c>
      <c r="L54" s="14">
        <v>3126.5</v>
      </c>
      <c r="M54" s="14">
        <v>3176.9</v>
      </c>
      <c r="N54" s="14">
        <v>3229.5</v>
      </c>
      <c r="O54" s="14">
        <v>3292.7</v>
      </c>
      <c r="P54" s="14">
        <v>3337.9</v>
      </c>
      <c r="Q54" s="14">
        <v>3379.8</v>
      </c>
      <c r="R54" s="14">
        <v>3421.5</v>
      </c>
      <c r="S54" s="14">
        <v>3479.7</v>
      </c>
      <c r="T54" s="14">
        <v>3532.3</v>
      </c>
      <c r="U54" s="14">
        <v>3579.5</v>
      </c>
      <c r="V54" s="14">
        <v>3627.6</v>
      </c>
      <c r="W54" s="14">
        <v>3685.7</v>
      </c>
      <c r="X54" s="14">
        <v>3747.7</v>
      </c>
      <c r="Y54" s="14">
        <v>3807.3</v>
      </c>
      <c r="Z54" s="14">
        <v>3873.1</v>
      </c>
      <c r="AA54" s="14">
        <v>3929.7</v>
      </c>
      <c r="AB54" s="14">
        <v>3991.7</v>
      </c>
      <c r="AC54" s="14">
        <v>4051.6</v>
      </c>
      <c r="AD54" s="14">
        <v>4127.5</v>
      </c>
      <c r="AE54" s="14">
        <v>4186.2</v>
      </c>
      <c r="AF54" s="14">
        <v>4254.3</v>
      </c>
      <c r="AG54" s="14">
        <v>4337.8</v>
      </c>
      <c r="AH54" s="14">
        <v>4406.2</v>
      </c>
      <c r="AI54" s="14">
        <v>0.02</v>
      </c>
      <c r="AJ54" s="14"/>
    </row>
    <row r="55" spans="1:37" s="10" customFormat="1" ht="15" customHeight="1" x14ac:dyDescent="0.45">
      <c r="A55" s="13" t="s">
        <v>35</v>
      </c>
      <c r="B55" s="63"/>
      <c r="C55" s="14">
        <v>44.5</v>
      </c>
      <c r="D55" s="14">
        <v>40.799999999999997</v>
      </c>
      <c r="E55" s="14">
        <v>43.1</v>
      </c>
      <c r="F55" s="14">
        <v>45.4</v>
      </c>
      <c r="G55" s="14">
        <v>46.7</v>
      </c>
      <c r="H55" s="14">
        <v>48</v>
      </c>
      <c r="I55" s="14">
        <v>49.2</v>
      </c>
      <c r="J55" s="14">
        <v>50.4</v>
      </c>
      <c r="K55" s="14">
        <v>51.1</v>
      </c>
      <c r="L55" s="14">
        <v>51.8</v>
      </c>
      <c r="M55" s="14">
        <v>52.5</v>
      </c>
      <c r="N55" s="14">
        <v>53.3</v>
      </c>
      <c r="O55" s="14">
        <v>53.4</v>
      </c>
      <c r="P55" s="14">
        <v>53.5</v>
      </c>
      <c r="Q55" s="14">
        <v>53.6</v>
      </c>
      <c r="R55" s="14">
        <v>53.8</v>
      </c>
      <c r="S55" s="14">
        <v>53.9</v>
      </c>
      <c r="T55" s="14">
        <v>54.1</v>
      </c>
      <c r="U55" s="14">
        <v>54.2</v>
      </c>
      <c r="V55" s="14">
        <v>54.3</v>
      </c>
      <c r="W55" s="14">
        <v>54.4</v>
      </c>
      <c r="X55" s="14">
        <v>54.6</v>
      </c>
      <c r="Y55" s="14">
        <v>54.7</v>
      </c>
      <c r="Z55" s="14">
        <v>55</v>
      </c>
      <c r="AA55" s="14">
        <v>55.1</v>
      </c>
      <c r="AB55" s="14">
        <v>55.3</v>
      </c>
      <c r="AC55" s="14">
        <v>55.4</v>
      </c>
      <c r="AD55" s="14">
        <v>55.6</v>
      </c>
      <c r="AE55" s="14">
        <v>55.8</v>
      </c>
      <c r="AF55" s="14">
        <v>55.9</v>
      </c>
      <c r="AG55" s="14">
        <v>56.2</v>
      </c>
      <c r="AH55" s="14">
        <v>56.2</v>
      </c>
      <c r="AI55" s="14">
        <v>8.0000000000000002E-3</v>
      </c>
      <c r="AJ55" s="14"/>
    </row>
    <row r="56" spans="1:37" s="10" customFormat="1" ht="15" customHeight="1" x14ac:dyDescent="0.45">
      <c r="A56" s="13" t="s">
        <v>36</v>
      </c>
      <c r="B56" s="63"/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/>
    </row>
    <row r="57" spans="1:37" s="10" customFormat="1" ht="15" customHeight="1" x14ac:dyDescent="0.45">
      <c r="A57" s="13" t="s">
        <v>37</v>
      </c>
      <c r="B57" s="63"/>
      <c r="C57" s="14">
        <v>424.6</v>
      </c>
      <c r="D57" s="14">
        <v>421.5</v>
      </c>
      <c r="E57" s="14">
        <v>439.7</v>
      </c>
      <c r="F57" s="14">
        <v>457.9</v>
      </c>
      <c r="G57" s="14">
        <v>474</v>
      </c>
      <c r="H57" s="14">
        <v>485.7</v>
      </c>
      <c r="I57" s="14">
        <v>493.6</v>
      </c>
      <c r="J57" s="14">
        <v>500</v>
      </c>
      <c r="K57" s="14">
        <v>504</v>
      </c>
      <c r="L57" s="14">
        <v>509.1</v>
      </c>
      <c r="M57" s="14">
        <v>513.9</v>
      </c>
      <c r="N57" s="14">
        <v>520</v>
      </c>
      <c r="O57" s="14">
        <v>522.29999999999995</v>
      </c>
      <c r="P57" s="14">
        <v>523.79999999999995</v>
      </c>
      <c r="Q57" s="14">
        <v>525.20000000000005</v>
      </c>
      <c r="R57" s="14">
        <v>526.79999999999995</v>
      </c>
      <c r="S57" s="14">
        <v>528.9</v>
      </c>
      <c r="T57" s="14">
        <v>529.5</v>
      </c>
      <c r="U57" s="14">
        <v>529.6</v>
      </c>
      <c r="V57" s="14">
        <v>529.5</v>
      </c>
      <c r="W57" s="14">
        <v>529.9</v>
      </c>
      <c r="X57" s="14">
        <v>530.4</v>
      </c>
      <c r="Y57" s="14">
        <v>529.79999999999995</v>
      </c>
      <c r="Z57" s="14">
        <v>530.70000000000005</v>
      </c>
      <c r="AA57" s="14">
        <v>529.5</v>
      </c>
      <c r="AB57" s="14">
        <v>528.70000000000005</v>
      </c>
      <c r="AC57" s="14">
        <v>527.6</v>
      </c>
      <c r="AD57" s="14">
        <v>527</v>
      </c>
      <c r="AE57" s="14">
        <v>524.20000000000005</v>
      </c>
      <c r="AF57" s="14">
        <v>520.29999999999995</v>
      </c>
      <c r="AG57" s="14">
        <v>516.79999999999995</v>
      </c>
      <c r="AH57" s="14">
        <v>509.1</v>
      </c>
      <c r="AI57" s="14">
        <v>6.0000000000000001E-3</v>
      </c>
      <c r="AJ57" s="14"/>
    </row>
    <row r="58" spans="1:37" s="10" customFormat="1" ht="15" customHeight="1" x14ac:dyDescent="0.45">
      <c r="A58" s="13" t="s">
        <v>38</v>
      </c>
      <c r="B58" s="63"/>
      <c r="C58" s="14">
        <v>3130.5</v>
      </c>
      <c r="D58" s="14">
        <v>3093.3</v>
      </c>
      <c r="E58" s="14">
        <v>3297.1</v>
      </c>
      <c r="F58" s="14">
        <v>3481.2</v>
      </c>
      <c r="G58" s="14">
        <v>3640.7</v>
      </c>
      <c r="H58" s="14">
        <v>3762.6</v>
      </c>
      <c r="I58" s="14">
        <v>3839.8</v>
      </c>
      <c r="J58" s="14">
        <v>3854.6</v>
      </c>
      <c r="K58" s="14">
        <v>3894.6</v>
      </c>
      <c r="L58" s="14">
        <v>3933.7</v>
      </c>
      <c r="M58" s="14">
        <v>3992.1</v>
      </c>
      <c r="N58" s="14">
        <v>4056.2</v>
      </c>
      <c r="O58" s="14">
        <v>4117.7</v>
      </c>
      <c r="P58" s="14">
        <v>4167.8</v>
      </c>
      <c r="Q58" s="14">
        <v>4215.5</v>
      </c>
      <c r="R58" s="14">
        <v>4264.8999999999996</v>
      </c>
      <c r="S58" s="14">
        <v>4325.8</v>
      </c>
      <c r="T58" s="14">
        <v>4379.1000000000004</v>
      </c>
      <c r="U58" s="14">
        <v>4429.2</v>
      </c>
      <c r="V58" s="14">
        <v>4479.3999999999996</v>
      </c>
      <c r="W58" s="14">
        <v>4538</v>
      </c>
      <c r="X58" s="14">
        <v>4600</v>
      </c>
      <c r="Y58" s="14">
        <v>4658.8</v>
      </c>
      <c r="Z58" s="14">
        <v>4728.2</v>
      </c>
      <c r="AA58" s="14">
        <v>4785.7</v>
      </c>
      <c r="AB58" s="14">
        <v>4849.8999999999996</v>
      </c>
      <c r="AC58" s="14">
        <v>4913.3</v>
      </c>
      <c r="AD58" s="14">
        <v>4991.3</v>
      </c>
      <c r="AE58" s="14">
        <v>5053.8</v>
      </c>
      <c r="AF58" s="14">
        <v>5121.8</v>
      </c>
      <c r="AG58" s="14">
        <v>5205.6000000000004</v>
      </c>
      <c r="AH58" s="14">
        <v>5268.5</v>
      </c>
      <c r="AI58" s="14">
        <v>1.7000000000000001E-2</v>
      </c>
      <c r="AJ58" s="14"/>
    </row>
    <row r="59" spans="1:37" s="10" customFormat="1" ht="15" customHeight="1" x14ac:dyDescent="0.45">
      <c r="A59" s="29" t="s">
        <v>117</v>
      </c>
      <c r="B59" s="29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spans="1:37" s="10" customFormat="1" ht="15" customHeight="1" x14ac:dyDescent="0.45">
      <c r="A60" s="13" t="s">
        <v>118</v>
      </c>
      <c r="B60" s="63" t="str">
        <f>About!C94</f>
        <v>LPG/propane/butane</v>
      </c>
      <c r="C60" s="14">
        <v>2941</v>
      </c>
      <c r="D60" s="14">
        <v>3282.3</v>
      </c>
      <c r="E60" s="14">
        <v>3357.4</v>
      </c>
      <c r="F60" s="14">
        <v>3454.5</v>
      </c>
      <c r="G60" s="14">
        <v>3546.3</v>
      </c>
      <c r="H60" s="14">
        <v>3614.4</v>
      </c>
      <c r="I60" s="14">
        <v>3662.7</v>
      </c>
      <c r="J60" s="14">
        <v>3702.2</v>
      </c>
      <c r="K60" s="14">
        <v>3739.1</v>
      </c>
      <c r="L60" s="14">
        <v>3781.1</v>
      </c>
      <c r="M60" s="14">
        <v>3822.7</v>
      </c>
      <c r="N60" s="14">
        <v>3871.5</v>
      </c>
      <c r="O60" s="14">
        <v>3912.1</v>
      </c>
      <c r="P60" s="14">
        <v>3949.2</v>
      </c>
      <c r="Q60" s="14">
        <v>3985.9</v>
      </c>
      <c r="R60" s="14">
        <v>4024.6</v>
      </c>
      <c r="S60" s="14">
        <v>4066</v>
      </c>
      <c r="T60" s="14">
        <v>4097.8999999999996</v>
      </c>
      <c r="U60" s="14">
        <v>4129.8999999999996</v>
      </c>
      <c r="V60" s="14">
        <v>4161.7</v>
      </c>
      <c r="W60" s="14">
        <v>4197.2</v>
      </c>
      <c r="X60" s="14">
        <v>4234.7</v>
      </c>
      <c r="Y60" s="14">
        <v>4269</v>
      </c>
      <c r="Z60" s="14">
        <v>4313.1000000000004</v>
      </c>
      <c r="AA60" s="14">
        <v>4348.6000000000004</v>
      </c>
      <c r="AB60" s="14">
        <v>4389.1000000000004</v>
      </c>
      <c r="AC60" s="14">
        <v>4429.8</v>
      </c>
      <c r="AD60" s="14">
        <v>4477.6000000000004</v>
      </c>
      <c r="AE60" s="14">
        <v>4517</v>
      </c>
      <c r="AF60" s="14">
        <v>4556.3999999999996</v>
      </c>
      <c r="AG60" s="14">
        <v>4604.8</v>
      </c>
      <c r="AH60" s="14">
        <v>4635.8999999999996</v>
      </c>
      <c r="AI60" s="14">
        <v>1.4999999999999999E-2</v>
      </c>
      <c r="AJ60" s="14"/>
      <c r="AK60" s="21">
        <v>1.5187000000000001E-2</v>
      </c>
    </row>
    <row r="61" spans="1:37" s="10" customFormat="1" ht="15" customHeight="1" x14ac:dyDescent="0.45">
      <c r="A61" s="13" t="s">
        <v>588</v>
      </c>
      <c r="B61" s="63"/>
      <c r="C61" s="14">
        <v>422.7</v>
      </c>
      <c r="D61" s="14">
        <v>423.9</v>
      </c>
      <c r="E61" s="14">
        <v>422.7</v>
      </c>
      <c r="F61" s="14">
        <v>422.7</v>
      </c>
      <c r="G61" s="14">
        <v>422.7</v>
      </c>
      <c r="H61" s="14">
        <v>422.7</v>
      </c>
      <c r="I61" s="14">
        <v>422.7</v>
      </c>
      <c r="J61" s="14">
        <v>422.7</v>
      </c>
      <c r="K61" s="14">
        <v>422.7</v>
      </c>
      <c r="L61" s="14">
        <v>422.7</v>
      </c>
      <c r="M61" s="14">
        <v>422.7</v>
      </c>
      <c r="N61" s="14">
        <v>422.7</v>
      </c>
      <c r="O61" s="14">
        <v>422.7</v>
      </c>
      <c r="P61" s="14">
        <v>422.7</v>
      </c>
      <c r="Q61" s="14">
        <v>422.7</v>
      </c>
      <c r="R61" s="14">
        <v>422.7</v>
      </c>
      <c r="S61" s="14">
        <v>422.7</v>
      </c>
      <c r="T61" s="14">
        <v>422.7</v>
      </c>
      <c r="U61" s="14">
        <v>422.7</v>
      </c>
      <c r="V61" s="14">
        <v>422.7</v>
      </c>
      <c r="W61" s="14">
        <v>422.7</v>
      </c>
      <c r="X61" s="14">
        <v>422.7</v>
      </c>
      <c r="Y61" s="14">
        <v>422.7</v>
      </c>
      <c r="Z61" s="14">
        <v>422.7</v>
      </c>
      <c r="AA61" s="14">
        <v>422.7</v>
      </c>
      <c r="AB61" s="14">
        <v>422.7</v>
      </c>
      <c r="AC61" s="14">
        <v>422.7</v>
      </c>
      <c r="AD61" s="14">
        <v>422.7</v>
      </c>
      <c r="AE61" s="14">
        <v>422.7</v>
      </c>
      <c r="AF61" s="14">
        <v>422.7</v>
      </c>
      <c r="AG61" s="14">
        <v>422.7</v>
      </c>
      <c r="AH61" s="14">
        <v>422.7</v>
      </c>
      <c r="AI61" s="14">
        <v>0</v>
      </c>
      <c r="AJ61" s="14"/>
      <c r="AK61" s="21"/>
    </row>
    <row r="62" spans="1:37" s="10" customFormat="1" ht="15" customHeight="1" x14ac:dyDescent="0.45">
      <c r="A62" s="13" t="s">
        <v>119</v>
      </c>
      <c r="B62" s="63" t="str">
        <f>About!C98</f>
        <v>LPG/propane/butane</v>
      </c>
      <c r="C62" s="14">
        <v>630.29999999999995</v>
      </c>
      <c r="D62" s="14">
        <v>567</v>
      </c>
      <c r="E62" s="14">
        <v>633.70000000000005</v>
      </c>
      <c r="F62" s="14">
        <v>696.6</v>
      </c>
      <c r="G62" s="14">
        <v>735.5</v>
      </c>
      <c r="H62" s="14">
        <v>773</v>
      </c>
      <c r="I62" s="14">
        <v>801.9</v>
      </c>
      <c r="J62" s="14">
        <v>827.1</v>
      </c>
      <c r="K62" s="14">
        <v>849.6</v>
      </c>
      <c r="L62" s="14">
        <v>874.5</v>
      </c>
      <c r="M62" s="14">
        <v>899.7</v>
      </c>
      <c r="N62" s="14">
        <v>926.6</v>
      </c>
      <c r="O62" s="14">
        <v>950.9</v>
      </c>
      <c r="P62" s="14">
        <v>972.6</v>
      </c>
      <c r="Q62" s="14">
        <v>993.8</v>
      </c>
      <c r="R62" s="14">
        <v>1015.9</v>
      </c>
      <c r="S62" s="14">
        <v>1039.4000000000001</v>
      </c>
      <c r="T62" s="14">
        <v>1058.5999999999999</v>
      </c>
      <c r="U62" s="14">
        <v>1077.5</v>
      </c>
      <c r="V62" s="14">
        <v>1096.4000000000001</v>
      </c>
      <c r="W62" s="14">
        <v>1116.5999999999999</v>
      </c>
      <c r="X62" s="14">
        <v>1138.3</v>
      </c>
      <c r="Y62" s="14">
        <v>1158.4000000000001</v>
      </c>
      <c r="Z62" s="14">
        <v>1182.4000000000001</v>
      </c>
      <c r="AA62" s="14">
        <v>1204.2</v>
      </c>
      <c r="AB62" s="14">
        <v>1227.5999999999999</v>
      </c>
      <c r="AC62" s="14">
        <v>1251.0999999999999</v>
      </c>
      <c r="AD62" s="14">
        <v>1277.8</v>
      </c>
      <c r="AE62" s="14">
        <v>1301</v>
      </c>
      <c r="AF62" s="14">
        <v>1324.1</v>
      </c>
      <c r="AG62" s="14">
        <v>1350.2</v>
      </c>
      <c r="AH62" s="14">
        <v>1371.3</v>
      </c>
      <c r="AI62" s="14">
        <v>2.5000000000000001E-2</v>
      </c>
      <c r="AJ62" s="14"/>
      <c r="AK62" s="21">
        <v>2.2957999999999999E-2</v>
      </c>
    </row>
    <row r="63" spans="1:37" s="10" customFormat="1" ht="15" customHeight="1" x14ac:dyDescent="0.45">
      <c r="A63" s="13" t="s">
        <v>34</v>
      </c>
      <c r="B63" s="63"/>
      <c r="C63" s="14">
        <v>844.6</v>
      </c>
      <c r="D63" s="14">
        <v>852.5</v>
      </c>
      <c r="E63" s="14">
        <v>891.9</v>
      </c>
      <c r="F63" s="14">
        <v>906.4</v>
      </c>
      <c r="G63" s="14">
        <v>926.4</v>
      </c>
      <c r="H63" s="14">
        <v>942.1</v>
      </c>
      <c r="I63" s="14">
        <v>951.3</v>
      </c>
      <c r="J63" s="14">
        <v>959.9</v>
      </c>
      <c r="K63" s="14">
        <v>967.9</v>
      </c>
      <c r="L63" s="14">
        <v>975.7</v>
      </c>
      <c r="M63" s="14">
        <v>985.2</v>
      </c>
      <c r="N63" s="14">
        <v>995.2</v>
      </c>
      <c r="O63" s="14">
        <v>1005</v>
      </c>
      <c r="P63" s="14">
        <v>1022.5</v>
      </c>
      <c r="Q63" s="14">
        <v>1030.5</v>
      </c>
      <c r="R63" s="14">
        <v>1040</v>
      </c>
      <c r="S63" s="14">
        <v>1049.7</v>
      </c>
      <c r="T63" s="14">
        <v>1060.0999999999999</v>
      </c>
      <c r="U63" s="14">
        <v>1072.0999999999999</v>
      </c>
      <c r="V63" s="14">
        <v>1084.2</v>
      </c>
      <c r="W63" s="14">
        <v>1096.3</v>
      </c>
      <c r="X63" s="14">
        <v>1108</v>
      </c>
      <c r="Y63" s="14">
        <v>1117.3</v>
      </c>
      <c r="Z63" s="14">
        <v>1127.9000000000001</v>
      </c>
      <c r="AA63" s="14">
        <v>1138</v>
      </c>
      <c r="AB63" s="14">
        <v>1148.8</v>
      </c>
      <c r="AC63" s="14">
        <v>1159.8</v>
      </c>
      <c r="AD63" s="14">
        <v>1171.5999999999999</v>
      </c>
      <c r="AE63" s="14">
        <v>1182.2</v>
      </c>
      <c r="AF63" s="14">
        <v>1192.9000000000001</v>
      </c>
      <c r="AG63" s="14">
        <v>1204.5</v>
      </c>
      <c r="AH63" s="14">
        <v>1214.5999999999999</v>
      </c>
      <c r="AI63" s="14">
        <v>1.2E-2</v>
      </c>
      <c r="AJ63" s="14"/>
      <c r="AK63" s="21">
        <v>7.8300000000000002E-3</v>
      </c>
    </row>
    <row r="64" spans="1:37" s="10" customFormat="1" ht="15" customHeight="1" x14ac:dyDescent="0.45">
      <c r="A64" s="13" t="s">
        <v>120</v>
      </c>
      <c r="B64" s="63"/>
      <c r="C64" s="14">
        <v>4415.8999999999996</v>
      </c>
      <c r="D64" s="14">
        <v>4701.8</v>
      </c>
      <c r="E64" s="14">
        <v>4883</v>
      </c>
      <c r="F64" s="14">
        <v>5057.5</v>
      </c>
      <c r="G64" s="14">
        <v>5208.2</v>
      </c>
      <c r="H64" s="14">
        <v>5329.4</v>
      </c>
      <c r="I64" s="14">
        <v>5415.9</v>
      </c>
      <c r="J64" s="14">
        <v>5489.3</v>
      </c>
      <c r="K64" s="14">
        <v>5556.5</v>
      </c>
      <c r="L64" s="14">
        <v>5631.3</v>
      </c>
      <c r="M64" s="14">
        <v>5707.6</v>
      </c>
      <c r="N64" s="14">
        <v>5793.3</v>
      </c>
      <c r="O64" s="14">
        <v>5868.1</v>
      </c>
      <c r="P64" s="14">
        <v>5944.4</v>
      </c>
      <c r="Q64" s="14">
        <v>6010.2</v>
      </c>
      <c r="R64" s="14">
        <v>6080.5</v>
      </c>
      <c r="S64" s="14">
        <v>6155.1</v>
      </c>
      <c r="T64" s="14">
        <v>6216.6</v>
      </c>
      <c r="U64" s="14">
        <v>6279.5</v>
      </c>
      <c r="V64" s="14">
        <v>6342.3</v>
      </c>
      <c r="W64" s="14">
        <v>6410.1</v>
      </c>
      <c r="X64" s="14">
        <v>6480.9</v>
      </c>
      <c r="Y64" s="14">
        <v>6544.7</v>
      </c>
      <c r="Z64" s="14">
        <v>6623.4</v>
      </c>
      <c r="AA64" s="14">
        <v>6690.9</v>
      </c>
      <c r="AB64" s="14">
        <v>6765.5</v>
      </c>
      <c r="AC64" s="14">
        <v>6840.6</v>
      </c>
      <c r="AD64" s="14">
        <v>6927</v>
      </c>
      <c r="AE64" s="14">
        <v>7000.2</v>
      </c>
      <c r="AF64" s="14">
        <v>7073.4</v>
      </c>
      <c r="AG64" s="14">
        <v>7159.5</v>
      </c>
      <c r="AH64" s="14">
        <v>7221.8</v>
      </c>
      <c r="AI64" s="14">
        <v>1.6E-2</v>
      </c>
      <c r="AJ64" s="14"/>
      <c r="AK64" s="21">
        <v>1.5155E-2</v>
      </c>
    </row>
    <row r="65" spans="1:37" s="9" customFormat="1" x14ac:dyDescent="0.45">
      <c r="A65" s="5" t="s">
        <v>590</v>
      </c>
      <c r="B65" s="5"/>
    </row>
    <row r="66" spans="1:37" s="10" customFormat="1" ht="15" customHeight="1" x14ac:dyDescent="0.45">
      <c r="A66" s="13" t="s">
        <v>39</v>
      </c>
      <c r="B66" s="63" t="str">
        <f>About!C97</f>
        <v>Heavy or Residual Oil</v>
      </c>
      <c r="C66" s="14">
        <v>27</v>
      </c>
      <c r="D66" s="14">
        <v>22.7</v>
      </c>
      <c r="E66" s="14">
        <v>25.7</v>
      </c>
      <c r="F66" s="14">
        <v>28.7</v>
      </c>
      <c r="G66" s="14">
        <v>29.8</v>
      </c>
      <c r="H66" s="14">
        <v>31.2</v>
      </c>
      <c r="I66" s="14">
        <v>32.6</v>
      </c>
      <c r="J66" s="14">
        <v>34.200000000000003</v>
      </c>
      <c r="K66" s="14">
        <v>34.9</v>
      </c>
      <c r="L66" s="14">
        <v>35.6</v>
      </c>
      <c r="M66" s="14">
        <v>36.4</v>
      </c>
      <c r="N66" s="14">
        <v>37.1</v>
      </c>
      <c r="O66" s="14">
        <v>37.1</v>
      </c>
      <c r="P66" s="14">
        <v>37.299999999999997</v>
      </c>
      <c r="Q66" s="14">
        <v>37.4</v>
      </c>
      <c r="R66" s="14">
        <v>37.6</v>
      </c>
      <c r="S66" s="14">
        <v>37.700000000000003</v>
      </c>
      <c r="T66" s="14">
        <v>37.700000000000003</v>
      </c>
      <c r="U66" s="14">
        <v>37.700000000000003</v>
      </c>
      <c r="V66" s="14">
        <v>37.700000000000003</v>
      </c>
      <c r="W66" s="14">
        <v>37.700000000000003</v>
      </c>
      <c r="X66" s="14">
        <v>37.9</v>
      </c>
      <c r="Y66" s="14">
        <v>38.1</v>
      </c>
      <c r="Z66" s="14">
        <v>38.200000000000003</v>
      </c>
      <c r="AA66" s="14">
        <v>38.299999999999997</v>
      </c>
      <c r="AB66" s="14">
        <v>38.299999999999997</v>
      </c>
      <c r="AC66" s="14">
        <v>38.299999999999997</v>
      </c>
      <c r="AD66" s="14">
        <v>38.200000000000003</v>
      </c>
      <c r="AE66" s="14">
        <v>38.200000000000003</v>
      </c>
      <c r="AF66" s="14">
        <v>38.200000000000003</v>
      </c>
      <c r="AG66" s="14">
        <v>38.200000000000003</v>
      </c>
      <c r="AH66" s="14">
        <v>38</v>
      </c>
      <c r="AI66" s="14">
        <v>1.0999999999999999E-2</v>
      </c>
      <c r="AJ66" s="14"/>
      <c r="AK66" s="21"/>
    </row>
    <row r="67" spans="1:37" s="10" customFormat="1" ht="15" customHeight="1" x14ac:dyDescent="0.45">
      <c r="A67" s="13" t="s">
        <v>40</v>
      </c>
      <c r="B67" s="63" t="str">
        <f>About!C96</f>
        <v>Petroleum Diesel</v>
      </c>
      <c r="C67" s="14">
        <v>162.1</v>
      </c>
      <c r="D67" s="14">
        <v>159.30000000000001</v>
      </c>
      <c r="E67" s="14">
        <v>160.1</v>
      </c>
      <c r="F67" s="14">
        <v>160.80000000000001</v>
      </c>
      <c r="G67" s="14">
        <v>158.9</v>
      </c>
      <c r="H67" s="14">
        <v>158</v>
      </c>
      <c r="I67" s="14">
        <v>156.6</v>
      </c>
      <c r="J67" s="14">
        <v>157</v>
      </c>
      <c r="K67" s="14">
        <v>156</v>
      </c>
      <c r="L67" s="14">
        <v>154.9</v>
      </c>
      <c r="M67" s="14">
        <v>154</v>
      </c>
      <c r="N67" s="14">
        <v>153.1</v>
      </c>
      <c r="O67" s="14">
        <v>152.5</v>
      </c>
      <c r="P67" s="14">
        <v>152.1</v>
      </c>
      <c r="Q67" s="14">
        <v>151.9</v>
      </c>
      <c r="R67" s="14">
        <v>151.80000000000001</v>
      </c>
      <c r="S67" s="14">
        <v>151.4</v>
      </c>
      <c r="T67" s="14">
        <v>151</v>
      </c>
      <c r="U67" s="14">
        <v>150.6</v>
      </c>
      <c r="V67" s="14">
        <v>150.19999999999999</v>
      </c>
      <c r="W67" s="14">
        <v>149.9</v>
      </c>
      <c r="X67" s="14">
        <v>150.19999999999999</v>
      </c>
      <c r="Y67" s="14">
        <v>150.30000000000001</v>
      </c>
      <c r="Z67" s="14">
        <v>150.5</v>
      </c>
      <c r="AA67" s="14">
        <v>150.6</v>
      </c>
      <c r="AB67" s="14">
        <v>150.4</v>
      </c>
      <c r="AC67" s="14">
        <v>150.19999999999999</v>
      </c>
      <c r="AD67" s="14">
        <v>150</v>
      </c>
      <c r="AE67" s="14">
        <v>149.80000000000001</v>
      </c>
      <c r="AF67" s="14">
        <v>149.6</v>
      </c>
      <c r="AG67" s="14">
        <v>149.5</v>
      </c>
      <c r="AH67" s="14">
        <v>148.9</v>
      </c>
      <c r="AI67" s="14">
        <v>-3.0000000000000001E-3</v>
      </c>
      <c r="AJ67" s="14"/>
      <c r="AK67" s="21"/>
    </row>
    <row r="68" spans="1:37" s="10" customFormat="1" ht="15" customHeight="1" x14ac:dyDescent="0.45">
      <c r="A68" s="13" t="s">
        <v>41</v>
      </c>
      <c r="B68" s="63" t="str">
        <f>About!C95</f>
        <v>Petroleum Diesel</v>
      </c>
      <c r="C68" s="14">
        <v>40.9</v>
      </c>
      <c r="D68" s="14">
        <v>41.2</v>
      </c>
      <c r="E68" s="14">
        <v>42.7</v>
      </c>
      <c r="F68" s="14">
        <v>43.5</v>
      </c>
      <c r="G68" s="14">
        <v>43.5</v>
      </c>
      <c r="H68" s="14">
        <v>43.6</v>
      </c>
      <c r="I68" s="14">
        <v>43.8</v>
      </c>
      <c r="J68" s="14">
        <v>44.1</v>
      </c>
      <c r="K68" s="14">
        <v>44</v>
      </c>
      <c r="L68" s="14">
        <v>43.9</v>
      </c>
      <c r="M68" s="14">
        <v>43.8</v>
      </c>
      <c r="N68" s="14">
        <v>43.6</v>
      </c>
      <c r="O68" s="14">
        <v>43.4</v>
      </c>
      <c r="P68" s="14">
        <v>43.3</v>
      </c>
      <c r="Q68" s="14">
        <v>43.2</v>
      </c>
      <c r="R68" s="14">
        <v>43.1</v>
      </c>
      <c r="S68" s="14">
        <v>43</v>
      </c>
      <c r="T68" s="14">
        <v>42.8</v>
      </c>
      <c r="U68" s="14">
        <v>42.5</v>
      </c>
      <c r="V68" s="14">
        <v>42.3</v>
      </c>
      <c r="W68" s="14">
        <v>42.1</v>
      </c>
      <c r="X68" s="14">
        <v>42.2</v>
      </c>
      <c r="Y68" s="14">
        <v>42.2</v>
      </c>
      <c r="Z68" s="14">
        <v>42.2</v>
      </c>
      <c r="AA68" s="14">
        <v>42.2</v>
      </c>
      <c r="AB68" s="14">
        <v>42</v>
      </c>
      <c r="AC68" s="14">
        <v>41.8</v>
      </c>
      <c r="AD68" s="14">
        <v>41.5</v>
      </c>
      <c r="AE68" s="14">
        <v>41.3</v>
      </c>
      <c r="AF68" s="14">
        <v>41.1</v>
      </c>
      <c r="AG68" s="14">
        <v>41</v>
      </c>
      <c r="AH68" s="14">
        <v>40.6</v>
      </c>
      <c r="AI68" s="14">
        <v>0</v>
      </c>
      <c r="AJ68" s="14"/>
      <c r="AK68" s="21"/>
    </row>
    <row r="69" spans="1:37" s="10" customFormat="1" ht="15" customHeight="1" x14ac:dyDescent="0.45">
      <c r="A69" s="13" t="s">
        <v>42</v>
      </c>
      <c r="B69" s="63" t="str">
        <f>About!C101</f>
        <v>Heavy or Residual Oil</v>
      </c>
      <c r="C69" s="14">
        <v>21.5</v>
      </c>
      <c r="D69" s="14">
        <v>8.9</v>
      </c>
      <c r="E69" s="14">
        <v>12.9</v>
      </c>
      <c r="F69" s="14">
        <v>16.899999999999999</v>
      </c>
      <c r="G69" s="14">
        <v>18.8</v>
      </c>
      <c r="H69" s="14">
        <v>20.7</v>
      </c>
      <c r="I69" s="14">
        <v>22.6</v>
      </c>
      <c r="J69" s="14">
        <v>24.8</v>
      </c>
      <c r="K69" s="14">
        <v>25.8</v>
      </c>
      <c r="L69" s="14">
        <v>26.7</v>
      </c>
      <c r="M69" s="14">
        <v>27.7</v>
      </c>
      <c r="N69" s="14">
        <v>28.6</v>
      </c>
      <c r="O69" s="14">
        <v>28.6</v>
      </c>
      <c r="P69" s="14">
        <v>28.6</v>
      </c>
      <c r="Q69" s="14">
        <v>28.7</v>
      </c>
      <c r="R69" s="14">
        <v>28.7</v>
      </c>
      <c r="S69" s="14">
        <v>28.7</v>
      </c>
      <c r="T69" s="14">
        <v>28.6</v>
      </c>
      <c r="U69" s="14">
        <v>28.6</v>
      </c>
      <c r="V69" s="14">
        <v>28.5</v>
      </c>
      <c r="W69" s="14">
        <v>28.4</v>
      </c>
      <c r="X69" s="14">
        <v>28.5</v>
      </c>
      <c r="Y69" s="14">
        <v>28.5</v>
      </c>
      <c r="Z69" s="14">
        <v>28.6</v>
      </c>
      <c r="AA69" s="14">
        <v>28.5</v>
      </c>
      <c r="AB69" s="14">
        <v>28.5</v>
      </c>
      <c r="AC69" s="14">
        <v>28.4</v>
      </c>
      <c r="AD69" s="14">
        <v>28.3</v>
      </c>
      <c r="AE69" s="14">
        <v>28.2</v>
      </c>
      <c r="AF69" s="14">
        <v>28.2</v>
      </c>
      <c r="AG69" s="14">
        <v>28.1</v>
      </c>
      <c r="AH69" s="14">
        <v>27.9</v>
      </c>
      <c r="AI69" s="14">
        <v>8.0000000000000002E-3</v>
      </c>
      <c r="AJ69" s="14"/>
      <c r="AK69" s="21"/>
    </row>
    <row r="70" spans="1:37" s="10" customFormat="1" ht="15" customHeight="1" x14ac:dyDescent="0.45">
      <c r="A70" s="13" t="s">
        <v>84</v>
      </c>
      <c r="B70" s="63"/>
      <c r="C70" s="14">
        <v>251.5</v>
      </c>
      <c r="D70" s="14">
        <v>232.1</v>
      </c>
      <c r="E70" s="14">
        <v>241.4</v>
      </c>
      <c r="F70" s="14">
        <v>249.9</v>
      </c>
      <c r="G70" s="14">
        <v>251</v>
      </c>
      <c r="H70" s="14">
        <v>253.6</v>
      </c>
      <c r="I70" s="14">
        <v>255.6</v>
      </c>
      <c r="J70" s="14">
        <v>260.10000000000002</v>
      </c>
      <c r="K70" s="14">
        <v>260.7</v>
      </c>
      <c r="L70" s="14">
        <v>261.2</v>
      </c>
      <c r="M70" s="14">
        <v>261.8</v>
      </c>
      <c r="N70" s="14">
        <v>262.39999999999998</v>
      </c>
      <c r="O70" s="14">
        <v>261.60000000000002</v>
      </c>
      <c r="P70" s="14">
        <v>261.39999999999998</v>
      </c>
      <c r="Q70" s="14">
        <v>261.2</v>
      </c>
      <c r="R70" s="14">
        <v>261.3</v>
      </c>
      <c r="S70" s="14">
        <v>260.8</v>
      </c>
      <c r="T70" s="14">
        <v>260</v>
      </c>
      <c r="U70" s="14">
        <v>259.3</v>
      </c>
      <c r="V70" s="14">
        <v>258.60000000000002</v>
      </c>
      <c r="W70" s="14">
        <v>258.2</v>
      </c>
      <c r="X70" s="14">
        <v>258.89999999999998</v>
      </c>
      <c r="Y70" s="14">
        <v>259.2</v>
      </c>
      <c r="Z70" s="14">
        <v>259.5</v>
      </c>
      <c r="AA70" s="14">
        <v>259.60000000000002</v>
      </c>
      <c r="AB70" s="14">
        <v>259.2</v>
      </c>
      <c r="AC70" s="14">
        <v>258.60000000000002</v>
      </c>
      <c r="AD70" s="14">
        <v>258</v>
      </c>
      <c r="AE70" s="14">
        <v>257.60000000000002</v>
      </c>
      <c r="AF70" s="14">
        <v>257.10000000000002</v>
      </c>
      <c r="AG70" s="14">
        <v>256.8</v>
      </c>
      <c r="AH70" s="14">
        <v>255.4</v>
      </c>
      <c r="AI70" s="14">
        <v>0</v>
      </c>
      <c r="AJ70" s="14"/>
      <c r="AK70" s="21"/>
    </row>
    <row r="71" spans="1:37" s="10" customFormat="1" ht="15" customHeight="1" x14ac:dyDescent="0.45">
      <c r="A71" s="13" t="s">
        <v>43</v>
      </c>
      <c r="B71" s="63"/>
      <c r="C71" s="14">
        <v>427.4</v>
      </c>
      <c r="D71" s="14">
        <v>534.29999999999995</v>
      </c>
      <c r="E71" s="14">
        <v>531.5</v>
      </c>
      <c r="F71" s="14">
        <v>526.20000000000005</v>
      </c>
      <c r="G71" s="14">
        <v>522.5</v>
      </c>
      <c r="H71" s="14">
        <v>518.79999999999995</v>
      </c>
      <c r="I71" s="14">
        <v>515.1</v>
      </c>
      <c r="J71" s="14">
        <v>511.6</v>
      </c>
      <c r="K71" s="14">
        <v>509</v>
      </c>
      <c r="L71" s="14">
        <v>506.5</v>
      </c>
      <c r="M71" s="14">
        <v>504.2</v>
      </c>
      <c r="N71" s="14">
        <v>501.7</v>
      </c>
      <c r="O71" s="14">
        <v>501.3</v>
      </c>
      <c r="P71" s="14">
        <v>501.2</v>
      </c>
      <c r="Q71" s="14">
        <v>501.1</v>
      </c>
      <c r="R71" s="14">
        <v>501.5</v>
      </c>
      <c r="S71" s="14">
        <v>501.8</v>
      </c>
      <c r="T71" s="14">
        <v>501.9</v>
      </c>
      <c r="U71" s="14">
        <v>502.1</v>
      </c>
      <c r="V71" s="14">
        <v>502.5</v>
      </c>
      <c r="W71" s="14">
        <v>503</v>
      </c>
      <c r="X71" s="14">
        <v>504.3</v>
      </c>
      <c r="Y71" s="14">
        <v>505.3</v>
      </c>
      <c r="Z71" s="14">
        <v>506.3</v>
      </c>
      <c r="AA71" s="14">
        <v>507.2</v>
      </c>
      <c r="AB71" s="14">
        <v>508</v>
      </c>
      <c r="AC71" s="14">
        <v>508.6</v>
      </c>
      <c r="AD71" s="14">
        <v>509.1</v>
      </c>
      <c r="AE71" s="14">
        <v>509.9</v>
      </c>
      <c r="AF71" s="14">
        <v>510.6</v>
      </c>
      <c r="AG71" s="14">
        <v>511.5</v>
      </c>
      <c r="AH71" s="14">
        <v>511.3</v>
      </c>
      <c r="AI71" s="14">
        <v>6.0000000000000001E-3</v>
      </c>
      <c r="AJ71" s="14"/>
      <c r="AK71" s="21"/>
    </row>
    <row r="72" spans="1:37" s="10" customFormat="1" ht="15" customHeight="1" x14ac:dyDescent="0.45">
      <c r="A72" s="13" t="s">
        <v>103</v>
      </c>
      <c r="B72" s="63"/>
      <c r="C72" s="14">
        <v>1911.8</v>
      </c>
      <c r="D72" s="14">
        <v>1959.2</v>
      </c>
      <c r="E72" s="14">
        <v>2060.3000000000002</v>
      </c>
      <c r="F72" s="14">
        <v>2152.1999999999998</v>
      </c>
      <c r="G72" s="14">
        <v>2193.8000000000002</v>
      </c>
      <c r="H72" s="14">
        <v>2244.6</v>
      </c>
      <c r="I72" s="14">
        <v>2307.3000000000002</v>
      </c>
      <c r="J72" s="14">
        <v>2343.8000000000002</v>
      </c>
      <c r="K72" s="14">
        <v>2362</v>
      </c>
      <c r="L72" s="14">
        <v>2382.5</v>
      </c>
      <c r="M72" s="14">
        <v>2392.1999999999998</v>
      </c>
      <c r="N72" s="14">
        <v>2389.9</v>
      </c>
      <c r="O72" s="14">
        <v>2399</v>
      </c>
      <c r="P72" s="14">
        <v>2418.1999999999998</v>
      </c>
      <c r="Q72" s="14">
        <v>2429.3000000000002</v>
      </c>
      <c r="R72" s="14">
        <v>2449</v>
      </c>
      <c r="S72" s="14">
        <v>2454.8000000000002</v>
      </c>
      <c r="T72" s="14">
        <v>2461.5</v>
      </c>
      <c r="U72" s="14">
        <v>2451.9</v>
      </c>
      <c r="V72" s="14">
        <v>2457.3000000000002</v>
      </c>
      <c r="W72" s="14">
        <v>2462.6</v>
      </c>
      <c r="X72" s="14">
        <v>2504.3000000000002</v>
      </c>
      <c r="Y72" s="14">
        <v>2509.4</v>
      </c>
      <c r="Z72" s="14">
        <v>2515.5</v>
      </c>
      <c r="AA72" s="14">
        <v>2522</v>
      </c>
      <c r="AB72" s="14">
        <v>2523.5</v>
      </c>
      <c r="AC72" s="14">
        <v>2518.4</v>
      </c>
      <c r="AD72" s="14">
        <v>2520.5</v>
      </c>
      <c r="AE72" s="14">
        <v>2523</v>
      </c>
      <c r="AF72" s="14">
        <v>2528.3000000000002</v>
      </c>
      <c r="AG72" s="14">
        <v>2529.1999999999998</v>
      </c>
      <c r="AH72" s="14">
        <v>2516.4</v>
      </c>
      <c r="AI72" s="14">
        <v>8.9999999999999993E-3</v>
      </c>
      <c r="AJ72" s="14"/>
      <c r="AK72" s="21"/>
    </row>
    <row r="73" spans="1:37" s="10" customFormat="1" ht="15" customHeight="1" x14ac:dyDescent="0.45">
      <c r="A73" s="13" t="s">
        <v>44</v>
      </c>
      <c r="B73" s="63"/>
      <c r="C73" s="14">
        <v>79.900000000000006</v>
      </c>
      <c r="D73" s="14">
        <v>72.400000000000006</v>
      </c>
      <c r="E73" s="14">
        <v>75.7</v>
      </c>
      <c r="F73" s="14">
        <v>79.5</v>
      </c>
      <c r="G73" s="14">
        <v>81.3</v>
      </c>
      <c r="H73" s="14">
        <v>82.9</v>
      </c>
      <c r="I73" s="14">
        <v>84.3</v>
      </c>
      <c r="J73" s="14">
        <v>86.5</v>
      </c>
      <c r="K73" s="14">
        <v>87.4</v>
      </c>
      <c r="L73" s="14">
        <v>88.3</v>
      </c>
      <c r="M73" s="14">
        <v>89.2</v>
      </c>
      <c r="N73" s="14">
        <v>90.4</v>
      </c>
      <c r="O73" s="14">
        <v>90.6</v>
      </c>
      <c r="P73" s="14">
        <v>90.7</v>
      </c>
      <c r="Q73" s="14">
        <v>91.1</v>
      </c>
      <c r="R73" s="14">
        <v>91.5</v>
      </c>
      <c r="S73" s="14">
        <v>91.9</v>
      </c>
      <c r="T73" s="14">
        <v>92.3</v>
      </c>
      <c r="U73" s="14">
        <v>92.7</v>
      </c>
      <c r="V73" s="14">
        <v>93</v>
      </c>
      <c r="W73" s="14">
        <v>93.5</v>
      </c>
      <c r="X73" s="14">
        <v>93.9</v>
      </c>
      <c r="Y73" s="14">
        <v>94.3</v>
      </c>
      <c r="Z73" s="14">
        <v>94.7</v>
      </c>
      <c r="AA73" s="14">
        <v>95.1</v>
      </c>
      <c r="AB73" s="14">
        <v>95.6</v>
      </c>
      <c r="AC73" s="14">
        <v>96</v>
      </c>
      <c r="AD73" s="14">
        <v>96.5</v>
      </c>
      <c r="AE73" s="14">
        <v>97</v>
      </c>
      <c r="AF73" s="14">
        <v>97.4</v>
      </c>
      <c r="AG73" s="14">
        <v>97.8</v>
      </c>
      <c r="AH73" s="14">
        <v>98.2</v>
      </c>
      <c r="AI73" s="14">
        <v>7.0000000000000001E-3</v>
      </c>
      <c r="AJ73" s="14"/>
      <c r="AK73" s="21"/>
    </row>
    <row r="74" spans="1:37" s="10" customFormat="1" ht="15" customHeight="1" x14ac:dyDescent="0.45">
      <c r="A74" s="13" t="s">
        <v>45</v>
      </c>
      <c r="B74" s="63"/>
      <c r="C74" s="14">
        <v>8.3000000000000007</v>
      </c>
      <c r="D74" s="14">
        <v>8.1999999999999993</v>
      </c>
      <c r="E74" s="14">
        <v>8.6999999999999993</v>
      </c>
      <c r="F74" s="14">
        <v>9.1999999999999993</v>
      </c>
      <c r="G74" s="14">
        <v>9.3000000000000007</v>
      </c>
      <c r="H74" s="14">
        <v>9.5</v>
      </c>
      <c r="I74" s="14">
        <v>9.6999999999999993</v>
      </c>
      <c r="J74" s="14">
        <v>9.9</v>
      </c>
      <c r="K74" s="14">
        <v>10</v>
      </c>
      <c r="L74" s="14">
        <v>10.1</v>
      </c>
      <c r="M74" s="14">
        <v>10.199999999999999</v>
      </c>
      <c r="N74" s="14">
        <v>10.199999999999999</v>
      </c>
      <c r="O74" s="14">
        <v>10.3</v>
      </c>
      <c r="P74" s="14">
        <v>10.3</v>
      </c>
      <c r="Q74" s="14">
        <v>10.3</v>
      </c>
      <c r="R74" s="14">
        <v>10.4</v>
      </c>
      <c r="S74" s="14">
        <v>10.4</v>
      </c>
      <c r="T74" s="14">
        <v>10.4</v>
      </c>
      <c r="U74" s="14">
        <v>10.3</v>
      </c>
      <c r="V74" s="14">
        <v>10.3</v>
      </c>
      <c r="W74" s="14">
        <v>10.3</v>
      </c>
      <c r="X74" s="14">
        <v>10.4</v>
      </c>
      <c r="Y74" s="14">
        <v>10.4</v>
      </c>
      <c r="Z74" s="14">
        <v>10.4</v>
      </c>
      <c r="AA74" s="14">
        <v>10.5</v>
      </c>
      <c r="AB74" s="14">
        <v>10.4</v>
      </c>
      <c r="AC74" s="14">
        <v>10.4</v>
      </c>
      <c r="AD74" s="14">
        <v>10.3</v>
      </c>
      <c r="AE74" s="14">
        <v>10.3</v>
      </c>
      <c r="AF74" s="14">
        <v>10.199999999999999</v>
      </c>
      <c r="AG74" s="14">
        <v>10.199999999999999</v>
      </c>
      <c r="AH74" s="14">
        <v>10.1</v>
      </c>
      <c r="AI74" s="14">
        <v>6.0000000000000001E-3</v>
      </c>
      <c r="AJ74" s="14"/>
      <c r="AK74" s="21"/>
    </row>
    <row r="75" spans="1:37" s="10" customFormat="1" ht="15" customHeight="1" x14ac:dyDescent="0.45">
      <c r="A75" s="13" t="s">
        <v>46</v>
      </c>
      <c r="B75" s="63"/>
      <c r="C75" s="14">
        <v>315.89999999999998</v>
      </c>
      <c r="D75" s="14">
        <v>301.3</v>
      </c>
      <c r="E75" s="14">
        <v>312.89999999999998</v>
      </c>
      <c r="F75" s="14">
        <v>322.10000000000002</v>
      </c>
      <c r="G75" s="14">
        <v>324.10000000000002</v>
      </c>
      <c r="H75" s="14">
        <v>327.7</v>
      </c>
      <c r="I75" s="14">
        <v>331</v>
      </c>
      <c r="J75" s="14">
        <v>335.4</v>
      </c>
      <c r="K75" s="14">
        <v>335.9</v>
      </c>
      <c r="L75" s="14">
        <v>335.9</v>
      </c>
      <c r="M75" s="14">
        <v>336.2</v>
      </c>
      <c r="N75" s="14">
        <v>335.8</v>
      </c>
      <c r="O75" s="14">
        <v>334.4</v>
      </c>
      <c r="P75" s="14">
        <v>333.6</v>
      </c>
      <c r="Q75" s="14">
        <v>332.7</v>
      </c>
      <c r="R75" s="14">
        <v>332.6</v>
      </c>
      <c r="S75" s="14">
        <v>331.6</v>
      </c>
      <c r="T75" s="14">
        <v>330.2</v>
      </c>
      <c r="U75" s="14">
        <v>328.8</v>
      </c>
      <c r="V75" s="14">
        <v>327.7</v>
      </c>
      <c r="W75" s="14">
        <v>327</v>
      </c>
      <c r="X75" s="14">
        <v>327.7</v>
      </c>
      <c r="Y75" s="14">
        <v>327.8</v>
      </c>
      <c r="Z75" s="14">
        <v>327.9</v>
      </c>
      <c r="AA75" s="14">
        <v>327.7</v>
      </c>
      <c r="AB75" s="14">
        <v>326.7</v>
      </c>
      <c r="AC75" s="14">
        <v>325.5</v>
      </c>
      <c r="AD75" s="14">
        <v>324</v>
      </c>
      <c r="AE75" s="14">
        <v>323</v>
      </c>
      <c r="AF75" s="14">
        <v>322.10000000000002</v>
      </c>
      <c r="AG75" s="14">
        <v>321.39999999999998</v>
      </c>
      <c r="AH75" s="14">
        <v>319</v>
      </c>
      <c r="AI75" s="14">
        <v>0</v>
      </c>
      <c r="AJ75" s="14"/>
      <c r="AK75" s="21"/>
    </row>
    <row r="76" spans="1:37" s="10" customFormat="1" ht="15" customHeight="1" x14ac:dyDescent="0.45">
      <c r="A76" s="13" t="s">
        <v>47</v>
      </c>
      <c r="B76" s="63"/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 t="s">
        <v>156</v>
      </c>
      <c r="AJ76" s="14"/>
      <c r="AK76" s="21"/>
    </row>
    <row r="77" spans="1:37" s="10" customFormat="1" ht="15" customHeight="1" x14ac:dyDescent="0.35">
      <c r="A77" s="15" t="s">
        <v>48</v>
      </c>
      <c r="B77" s="79"/>
      <c r="C77" s="16">
        <v>2994.8</v>
      </c>
      <c r="D77" s="16">
        <v>3107.5</v>
      </c>
      <c r="E77" s="16">
        <v>3230.6</v>
      </c>
      <c r="F77" s="16">
        <v>3339.1</v>
      </c>
      <c r="G77" s="16">
        <v>3382</v>
      </c>
      <c r="H77" s="16">
        <v>3437.1</v>
      </c>
      <c r="I77" s="16">
        <v>3503.1</v>
      </c>
      <c r="J77" s="16">
        <v>3547.4</v>
      </c>
      <c r="K77" s="16">
        <v>3565</v>
      </c>
      <c r="L77" s="16">
        <v>3584.4</v>
      </c>
      <c r="M77" s="16">
        <v>3593.8</v>
      </c>
      <c r="N77" s="16">
        <v>3590.4</v>
      </c>
      <c r="O77" s="16">
        <v>3597</v>
      </c>
      <c r="P77" s="16">
        <v>3615.5</v>
      </c>
      <c r="Q77" s="16">
        <v>3625.8</v>
      </c>
      <c r="R77" s="16">
        <v>3646.2</v>
      </c>
      <c r="S77" s="16">
        <v>3651.4</v>
      </c>
      <c r="T77" s="16">
        <v>3656.4</v>
      </c>
      <c r="U77" s="16">
        <v>3645.1</v>
      </c>
      <c r="V77" s="16">
        <v>3649.5</v>
      </c>
      <c r="W77" s="16">
        <v>3654.5</v>
      </c>
      <c r="X77" s="16">
        <v>3699.4</v>
      </c>
      <c r="Y77" s="16">
        <v>3706.4</v>
      </c>
      <c r="Z77" s="16">
        <v>3714.3</v>
      </c>
      <c r="AA77" s="16">
        <v>3722.1</v>
      </c>
      <c r="AB77" s="16">
        <v>3723.3</v>
      </c>
      <c r="AC77" s="16">
        <v>3717.6</v>
      </c>
      <c r="AD77" s="16">
        <v>3718.4</v>
      </c>
      <c r="AE77" s="16">
        <v>3720.7</v>
      </c>
      <c r="AF77" s="16">
        <v>3725.7</v>
      </c>
      <c r="AG77" s="16">
        <v>3726.8</v>
      </c>
      <c r="AH77" s="16">
        <v>3710.4</v>
      </c>
      <c r="AI77" s="16">
        <v>7.0000000000000001E-3</v>
      </c>
      <c r="AJ77" s="16"/>
      <c r="AK77" s="22"/>
    </row>
    <row r="78" spans="1:37" s="9" customFormat="1" x14ac:dyDescent="0.45">
      <c r="A78" s="3" t="s">
        <v>89</v>
      </c>
      <c r="B78" s="3"/>
    </row>
    <row r="79" spans="1:37" x14ac:dyDescent="0.45">
      <c r="A79" s="11" t="s">
        <v>85</v>
      </c>
      <c r="B79" s="11"/>
      <c r="C79" s="8">
        <v>327892000</v>
      </c>
      <c r="D79" s="8">
        <v>330269000</v>
      </c>
      <c r="E79" s="8">
        <v>332639000</v>
      </c>
      <c r="F79" s="8">
        <v>334998000</v>
      </c>
      <c r="G79" s="8">
        <v>337342000</v>
      </c>
      <c r="H79" s="8">
        <v>339665000</v>
      </c>
      <c r="I79" s="8">
        <v>341963000</v>
      </c>
      <c r="J79" s="8">
        <v>344234000</v>
      </c>
      <c r="K79" s="8">
        <v>346481000</v>
      </c>
      <c r="L79" s="8">
        <v>348695000</v>
      </c>
      <c r="M79" s="8">
        <v>350872000</v>
      </c>
      <c r="N79" s="8">
        <v>353008000</v>
      </c>
      <c r="O79" s="8">
        <v>355101000</v>
      </c>
      <c r="P79" s="8">
        <v>357147000</v>
      </c>
      <c r="Q79" s="8">
        <v>359147000</v>
      </c>
      <c r="R79" s="8">
        <v>361099000</v>
      </c>
      <c r="S79" s="8">
        <v>363003000</v>
      </c>
      <c r="T79" s="8">
        <v>364862000</v>
      </c>
      <c r="U79" s="8">
        <v>366676000</v>
      </c>
      <c r="V79" s="8">
        <v>368448000</v>
      </c>
      <c r="W79" s="8">
        <v>370179000</v>
      </c>
      <c r="X79" s="8">
        <v>371871000</v>
      </c>
      <c r="Y79" s="8">
        <v>373528000</v>
      </c>
      <c r="Z79" s="8">
        <v>375152000</v>
      </c>
      <c r="AA79" s="8">
        <v>376746000</v>
      </c>
      <c r="AB79" s="8">
        <v>378314000</v>
      </c>
      <c r="AC79" s="8">
        <v>379861000</v>
      </c>
      <c r="AD79" s="8">
        <v>381390000</v>
      </c>
      <c r="AE79" s="8">
        <v>382907000</v>
      </c>
      <c r="AF79" s="8">
        <v>384415000</v>
      </c>
      <c r="AG79" s="8">
        <v>385918000</v>
      </c>
      <c r="AH79" s="8">
        <v>387419000</v>
      </c>
    </row>
    <row r="80" spans="1:37" s="6" customFormat="1" x14ac:dyDescent="0.45">
      <c r="A80" s="11" t="s">
        <v>87</v>
      </c>
      <c r="B80" s="11"/>
      <c r="C80" s="8">
        <v>309326295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37" x14ac:dyDescent="0.45">
      <c r="A81" s="11" t="s">
        <v>86</v>
      </c>
      <c r="B81" s="11"/>
      <c r="C81" s="7">
        <v>210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37" x14ac:dyDescent="0.45">
      <c r="A82" s="11" t="s">
        <v>88</v>
      </c>
      <c r="B82" s="11"/>
      <c r="C82" s="12">
        <f>$C81*(C$79/$C80)</f>
        <v>222.604159791847</v>
      </c>
      <c r="D82" s="12">
        <f t="shared" ref="D82:AH82" si="0">$C81*(D$79/$C80)</f>
        <v>224.21789263017553</v>
      </c>
      <c r="E82" s="12">
        <f t="shared" si="0"/>
        <v>225.8268732052023</v>
      </c>
      <c r="F82" s="12">
        <f t="shared" si="0"/>
        <v>227.4283859378977</v>
      </c>
      <c r="G82" s="12">
        <f t="shared" si="0"/>
        <v>229.01971524923221</v>
      </c>
      <c r="H82" s="12">
        <f t="shared" si="0"/>
        <v>230.59678777066139</v>
      </c>
      <c r="I82" s="12">
        <f t="shared" si="0"/>
        <v>232.15688792315569</v>
      </c>
      <c r="J82" s="12">
        <f t="shared" si="0"/>
        <v>233.69865791720036</v>
      </c>
      <c r="K82" s="12">
        <f t="shared" si="0"/>
        <v>235.22413443706751</v>
      </c>
      <c r="L82" s="12">
        <f t="shared" si="0"/>
        <v>236.72720742994062</v>
      </c>
      <c r="M82" s="12">
        <f t="shared" si="0"/>
        <v>238.20516131679011</v>
      </c>
      <c r="N82" s="12">
        <f t="shared" si="0"/>
        <v>239.65528051858635</v>
      </c>
      <c r="O82" s="12">
        <f t="shared" si="0"/>
        <v>241.07620724581463</v>
      </c>
      <c r="P82" s="12">
        <f t="shared" si="0"/>
        <v>242.46522591944534</v>
      </c>
      <c r="Q82" s="12">
        <f t="shared" si="0"/>
        <v>243.82301543423588</v>
      </c>
      <c r="R82" s="12">
        <f t="shared" si="0"/>
        <v>245.14821800067142</v>
      </c>
      <c r="S82" s="12">
        <f t="shared" si="0"/>
        <v>246.44083361875201</v>
      </c>
      <c r="T82" s="12">
        <f t="shared" si="0"/>
        <v>247.70289897274981</v>
      </c>
      <c r="U82" s="12">
        <f t="shared" si="0"/>
        <v>248.93441406266481</v>
      </c>
      <c r="V82" s="12">
        <f t="shared" si="0"/>
        <v>250.13741557276919</v>
      </c>
      <c r="W82" s="12">
        <f t="shared" si="0"/>
        <v>251.31258239782036</v>
      </c>
      <c r="X82" s="12">
        <f t="shared" si="0"/>
        <v>252.46127232733318</v>
      </c>
      <c r="Y82" s="12">
        <f t="shared" si="0"/>
        <v>253.58620094033714</v>
      </c>
      <c r="Z82" s="12">
        <f t="shared" si="0"/>
        <v>254.68872602634704</v>
      </c>
      <c r="AA82" s="12">
        <f t="shared" si="0"/>
        <v>255.7708842696351</v>
      </c>
      <c r="AB82" s="12">
        <f t="shared" si="0"/>
        <v>256.83539124923084</v>
      </c>
      <c r="AC82" s="12">
        <f t="shared" si="0"/>
        <v>257.88564143892131</v>
      </c>
      <c r="AD82" s="12">
        <f t="shared" si="0"/>
        <v>258.92367152297868</v>
      </c>
      <c r="AE82" s="12">
        <f t="shared" si="0"/>
        <v>259.95355486994731</v>
      </c>
      <c r="AF82" s="12">
        <f t="shared" si="0"/>
        <v>260.97732816409933</v>
      </c>
      <c r="AG82" s="12">
        <f t="shared" si="0"/>
        <v>261.9977069844644</v>
      </c>
      <c r="AH82" s="12">
        <f t="shared" si="0"/>
        <v>263.0167280153147</v>
      </c>
      <c r="AI82" s="12"/>
      <c r="AJ82" s="12"/>
    </row>
    <row r="83" spans="1:37" s="9" customFormat="1" x14ac:dyDescent="0.45">
      <c r="A83" s="3" t="s">
        <v>591</v>
      </c>
      <c r="B83" s="3"/>
    </row>
    <row r="84" spans="1:37" s="10" customFormat="1" ht="15" customHeight="1" x14ac:dyDescent="0.45">
      <c r="A84" s="13" t="s">
        <v>39</v>
      </c>
      <c r="B84" s="63" t="str">
        <f>About!C97</f>
        <v>Heavy or Residual Oil</v>
      </c>
      <c r="C84" s="14">
        <v>0.1</v>
      </c>
      <c r="D84" s="14">
        <v>0.1</v>
      </c>
      <c r="E84" s="14">
        <v>0.1</v>
      </c>
      <c r="F84" s="14">
        <v>0.1</v>
      </c>
      <c r="G84" s="14">
        <v>0.1</v>
      </c>
      <c r="H84" s="14">
        <v>0.1</v>
      </c>
      <c r="I84" s="14">
        <v>0.1</v>
      </c>
      <c r="J84" s="14">
        <v>0.1</v>
      </c>
      <c r="K84" s="14">
        <v>0.1</v>
      </c>
      <c r="L84" s="14">
        <v>0.1</v>
      </c>
      <c r="M84" s="14">
        <v>0.1</v>
      </c>
      <c r="N84" s="14">
        <v>0.1</v>
      </c>
      <c r="O84" s="14">
        <v>0.1</v>
      </c>
      <c r="P84" s="14">
        <v>0.1</v>
      </c>
      <c r="Q84" s="14">
        <v>0.1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-2.3E-2</v>
      </c>
      <c r="AJ84" s="14"/>
    </row>
    <row r="85" spans="1:37" s="10" customFormat="1" ht="15" customHeight="1" x14ac:dyDescent="0.45">
      <c r="A85" s="13" t="s">
        <v>40</v>
      </c>
      <c r="B85" s="63" t="str">
        <f>About!C96</f>
        <v>Petroleum Diesel</v>
      </c>
      <c r="C85" s="14">
        <v>394.1</v>
      </c>
      <c r="D85" s="14">
        <v>394.6</v>
      </c>
      <c r="E85" s="14">
        <v>397.2</v>
      </c>
      <c r="F85" s="14">
        <v>399.8</v>
      </c>
      <c r="G85" s="14">
        <v>401.9</v>
      </c>
      <c r="H85" s="14">
        <v>404.4</v>
      </c>
      <c r="I85" s="14">
        <v>407</v>
      </c>
      <c r="J85" s="14">
        <v>409.4</v>
      </c>
      <c r="K85" s="14">
        <v>412.2</v>
      </c>
      <c r="L85" s="14">
        <v>415</v>
      </c>
      <c r="M85" s="14">
        <v>417.9</v>
      </c>
      <c r="N85" s="14">
        <v>421.2</v>
      </c>
      <c r="O85" s="14">
        <v>425.7</v>
      </c>
      <c r="P85" s="14">
        <v>431</v>
      </c>
      <c r="Q85" s="14">
        <v>434.9</v>
      </c>
      <c r="R85" s="14">
        <v>439.3</v>
      </c>
      <c r="S85" s="14">
        <v>443.5</v>
      </c>
      <c r="T85" s="14">
        <v>447.5</v>
      </c>
      <c r="U85" s="14">
        <v>451.6</v>
      </c>
      <c r="V85" s="14">
        <v>455.7</v>
      </c>
      <c r="W85" s="14">
        <v>459.8</v>
      </c>
      <c r="X85" s="14">
        <v>463.9</v>
      </c>
      <c r="Y85" s="14">
        <v>467.9</v>
      </c>
      <c r="Z85" s="14">
        <v>471.9</v>
      </c>
      <c r="AA85" s="14">
        <v>476.1</v>
      </c>
      <c r="AB85" s="14">
        <v>480.3</v>
      </c>
      <c r="AC85" s="14">
        <v>484.8</v>
      </c>
      <c r="AD85" s="14">
        <v>489.2</v>
      </c>
      <c r="AE85" s="14">
        <v>493.7</v>
      </c>
      <c r="AF85" s="14">
        <v>498.3</v>
      </c>
      <c r="AG85" s="14">
        <v>503</v>
      </c>
      <c r="AH85" s="14">
        <v>507.8</v>
      </c>
      <c r="AI85" s="14">
        <v>8.0000000000000002E-3</v>
      </c>
      <c r="AJ85" s="14"/>
    </row>
    <row r="86" spans="1:37" s="10" customFormat="1" ht="15" customHeight="1" x14ac:dyDescent="0.45">
      <c r="A86" s="13" t="s">
        <v>90</v>
      </c>
      <c r="B86" s="63" t="str">
        <f>About!C93</f>
        <v>LPG/propane/butane</v>
      </c>
      <c r="C86" s="14">
        <v>85.5</v>
      </c>
      <c r="D86" s="14">
        <v>81.900000000000006</v>
      </c>
      <c r="E86" s="14">
        <v>90.8</v>
      </c>
      <c r="F86" s="14">
        <v>91.7</v>
      </c>
      <c r="G86" s="14">
        <v>92.1</v>
      </c>
      <c r="H86" s="14">
        <v>92.6</v>
      </c>
      <c r="I86" s="14">
        <v>93.2</v>
      </c>
      <c r="J86" s="14">
        <v>93.8</v>
      </c>
      <c r="K86" s="14">
        <v>94.3</v>
      </c>
      <c r="L86" s="14">
        <v>94.9</v>
      </c>
      <c r="M86" s="14">
        <v>95.5</v>
      </c>
      <c r="N86" s="14">
        <v>96.2</v>
      </c>
      <c r="O86" s="14">
        <v>97</v>
      </c>
      <c r="P86" s="14">
        <v>98.4</v>
      </c>
      <c r="Q86" s="14">
        <v>99</v>
      </c>
      <c r="R86" s="14">
        <v>99.8</v>
      </c>
      <c r="S86" s="14">
        <v>100.6</v>
      </c>
      <c r="T86" s="14">
        <v>101.3</v>
      </c>
      <c r="U86" s="14">
        <v>102.3</v>
      </c>
      <c r="V86" s="14">
        <v>103.2</v>
      </c>
      <c r="W86" s="14">
        <v>104.1</v>
      </c>
      <c r="X86" s="14">
        <v>104.9</v>
      </c>
      <c r="Y86" s="14">
        <v>105.7</v>
      </c>
      <c r="Z86" s="14">
        <v>106.4</v>
      </c>
      <c r="AA86" s="14">
        <v>107.3</v>
      </c>
      <c r="AB86" s="14">
        <v>108.1</v>
      </c>
      <c r="AC86" s="14">
        <v>109</v>
      </c>
      <c r="AD86" s="14">
        <v>109.9</v>
      </c>
      <c r="AE86" s="14">
        <v>110.7</v>
      </c>
      <c r="AF86" s="14">
        <v>111.6</v>
      </c>
      <c r="AG86" s="14">
        <v>112.6</v>
      </c>
      <c r="AH86" s="14">
        <v>113.5</v>
      </c>
      <c r="AI86" s="14">
        <v>8.9999999999999993E-3</v>
      </c>
      <c r="AJ86" s="14"/>
    </row>
    <row r="87" spans="1:37" s="10" customFormat="1" ht="15" customHeight="1" x14ac:dyDescent="0.45">
      <c r="A87" s="13" t="s">
        <v>41</v>
      </c>
      <c r="B87" s="63" t="str">
        <f>About!C95</f>
        <v>Petroleum Diesel</v>
      </c>
      <c r="C87" s="14">
        <v>128.80000000000001</v>
      </c>
      <c r="D87" s="14">
        <v>129.19999999999999</v>
      </c>
      <c r="E87" s="14">
        <v>132.1</v>
      </c>
      <c r="F87" s="14">
        <v>135</v>
      </c>
      <c r="G87" s="14">
        <v>136.9</v>
      </c>
      <c r="H87" s="14">
        <v>138.9</v>
      </c>
      <c r="I87" s="14">
        <v>141</v>
      </c>
      <c r="J87" s="14">
        <v>143</v>
      </c>
      <c r="K87" s="14">
        <v>144.69999999999999</v>
      </c>
      <c r="L87" s="14">
        <v>146.4</v>
      </c>
      <c r="M87" s="14">
        <v>148.30000000000001</v>
      </c>
      <c r="N87" s="14">
        <v>150.1</v>
      </c>
      <c r="O87" s="14">
        <v>152</v>
      </c>
      <c r="P87" s="14">
        <v>154.1</v>
      </c>
      <c r="Q87" s="14">
        <v>155.80000000000001</v>
      </c>
      <c r="R87" s="14">
        <v>157.6</v>
      </c>
      <c r="S87" s="14">
        <v>159.30000000000001</v>
      </c>
      <c r="T87" s="14">
        <v>161</v>
      </c>
      <c r="U87" s="14">
        <v>162.6</v>
      </c>
      <c r="V87" s="14">
        <v>164.3</v>
      </c>
      <c r="W87" s="14">
        <v>166</v>
      </c>
      <c r="X87" s="14">
        <v>167.6</v>
      </c>
      <c r="Y87" s="14">
        <v>169.3</v>
      </c>
      <c r="Z87" s="14">
        <v>170.9</v>
      </c>
      <c r="AA87" s="14">
        <v>172.6</v>
      </c>
      <c r="AB87" s="14">
        <v>174.3</v>
      </c>
      <c r="AC87" s="14">
        <v>176.1</v>
      </c>
      <c r="AD87" s="14">
        <v>177.9</v>
      </c>
      <c r="AE87" s="14">
        <v>179.7</v>
      </c>
      <c r="AF87" s="14">
        <v>181.5</v>
      </c>
      <c r="AG87" s="14">
        <v>183.4</v>
      </c>
      <c r="AH87" s="14">
        <v>185.2</v>
      </c>
      <c r="AI87" s="14">
        <v>1.2E-2</v>
      </c>
      <c r="AJ87" s="14"/>
    </row>
    <row r="88" spans="1:37" s="10" customFormat="1" ht="15" customHeight="1" x14ac:dyDescent="0.45">
      <c r="A88" s="13" t="s">
        <v>42</v>
      </c>
      <c r="B88" s="63" t="str">
        <f>About!C101</f>
        <v>Heavy or Residual Oil</v>
      </c>
      <c r="C88" s="14">
        <v>51.4</v>
      </c>
      <c r="D88" s="14">
        <v>21.5</v>
      </c>
      <c r="E88" s="14">
        <v>31.1</v>
      </c>
      <c r="F88" s="14">
        <v>41</v>
      </c>
      <c r="G88" s="14">
        <v>46.3</v>
      </c>
      <c r="H88" s="14">
        <v>51.6</v>
      </c>
      <c r="I88" s="14">
        <v>57.2</v>
      </c>
      <c r="J88" s="14">
        <v>62.8</v>
      </c>
      <c r="K88" s="14">
        <v>65.900000000000006</v>
      </c>
      <c r="L88" s="14">
        <v>69.2</v>
      </c>
      <c r="M88" s="14">
        <v>72.5</v>
      </c>
      <c r="N88" s="14">
        <v>75.900000000000006</v>
      </c>
      <c r="O88" s="14">
        <v>76.900000000000006</v>
      </c>
      <c r="P88" s="14">
        <v>77.900000000000006</v>
      </c>
      <c r="Q88" s="14">
        <v>78.8</v>
      </c>
      <c r="R88" s="14">
        <v>79.8</v>
      </c>
      <c r="S88" s="14">
        <v>80.7</v>
      </c>
      <c r="T88" s="14">
        <v>81.599999999999994</v>
      </c>
      <c r="U88" s="14">
        <v>82.4</v>
      </c>
      <c r="V88" s="14">
        <v>83.2</v>
      </c>
      <c r="W88" s="14">
        <v>84</v>
      </c>
      <c r="X88" s="14">
        <v>84.8</v>
      </c>
      <c r="Y88" s="14">
        <v>85.7</v>
      </c>
      <c r="Z88" s="14">
        <v>86.5</v>
      </c>
      <c r="AA88" s="14">
        <v>87.4</v>
      </c>
      <c r="AB88" s="14">
        <v>88.4</v>
      </c>
      <c r="AC88" s="14">
        <v>89.3</v>
      </c>
      <c r="AD88" s="14">
        <v>90.2</v>
      </c>
      <c r="AE88" s="14">
        <v>91.2</v>
      </c>
      <c r="AF88" s="14">
        <v>92.2</v>
      </c>
      <c r="AG88" s="14">
        <v>93.2</v>
      </c>
      <c r="AH88" s="14">
        <v>94.2</v>
      </c>
      <c r="AI88" s="14">
        <v>0.02</v>
      </c>
      <c r="AJ88" s="14"/>
    </row>
    <row r="89" spans="1:37" s="10" customFormat="1" ht="15" customHeight="1" x14ac:dyDescent="0.45">
      <c r="A89" s="13" t="s">
        <v>84</v>
      </c>
      <c r="B89" s="63"/>
      <c r="C89" s="14">
        <v>659.9</v>
      </c>
      <c r="D89" s="14">
        <v>627.29999999999995</v>
      </c>
      <c r="E89" s="14">
        <v>651.20000000000005</v>
      </c>
      <c r="F89" s="14">
        <v>667.6</v>
      </c>
      <c r="G89" s="14">
        <v>677.2</v>
      </c>
      <c r="H89" s="14">
        <v>687.7</v>
      </c>
      <c r="I89" s="14">
        <v>698.5</v>
      </c>
      <c r="J89" s="14">
        <v>709</v>
      </c>
      <c r="K89" s="14">
        <v>717.3</v>
      </c>
      <c r="L89" s="14">
        <v>725.6</v>
      </c>
      <c r="M89" s="14">
        <v>734.3</v>
      </c>
      <c r="N89" s="14">
        <v>743.5</v>
      </c>
      <c r="O89" s="14">
        <v>751.7</v>
      </c>
      <c r="P89" s="14">
        <v>761.5</v>
      </c>
      <c r="Q89" s="14">
        <v>768.5</v>
      </c>
      <c r="R89" s="14">
        <v>776.5</v>
      </c>
      <c r="S89" s="14">
        <v>784.3</v>
      </c>
      <c r="T89" s="14">
        <v>791.4</v>
      </c>
      <c r="U89" s="14">
        <v>798.9</v>
      </c>
      <c r="V89" s="14">
        <v>806.5</v>
      </c>
      <c r="W89" s="14">
        <v>813.8</v>
      </c>
      <c r="X89" s="14">
        <v>821.4</v>
      </c>
      <c r="Y89" s="14">
        <v>828.6</v>
      </c>
      <c r="Z89" s="14">
        <v>835.8</v>
      </c>
      <c r="AA89" s="14">
        <v>843.4</v>
      </c>
      <c r="AB89" s="14">
        <v>851.1</v>
      </c>
      <c r="AC89" s="14">
        <v>859.2</v>
      </c>
      <c r="AD89" s="14">
        <v>867.3</v>
      </c>
      <c r="AE89" s="14">
        <v>875.4</v>
      </c>
      <c r="AF89" s="14">
        <v>883.7</v>
      </c>
      <c r="AG89" s="14">
        <v>892.2</v>
      </c>
      <c r="AH89" s="14">
        <v>900.7</v>
      </c>
      <c r="AI89" s="14">
        <v>0.01</v>
      </c>
      <c r="AJ89" s="14"/>
    </row>
    <row r="90" spans="1:37" s="10" customFormat="1" ht="15" customHeight="1" x14ac:dyDescent="0.45">
      <c r="A90" s="13" t="s">
        <v>43</v>
      </c>
      <c r="B90" s="63"/>
      <c r="C90" s="14">
        <v>179.5</v>
      </c>
      <c r="D90" s="14">
        <v>195.2</v>
      </c>
      <c r="E90" s="14">
        <v>193.5</v>
      </c>
      <c r="F90" s="14">
        <v>191.8</v>
      </c>
      <c r="G90" s="14">
        <v>191</v>
      </c>
      <c r="H90" s="14">
        <v>190.5</v>
      </c>
      <c r="I90" s="14">
        <v>190</v>
      </c>
      <c r="J90" s="14">
        <v>189.3</v>
      </c>
      <c r="K90" s="14">
        <v>189.5</v>
      </c>
      <c r="L90" s="14">
        <v>189.6</v>
      </c>
      <c r="M90" s="14">
        <v>190</v>
      </c>
      <c r="N90" s="14">
        <v>190.2</v>
      </c>
      <c r="O90" s="14">
        <v>191.7</v>
      </c>
      <c r="P90" s="14">
        <v>193.5</v>
      </c>
      <c r="Q90" s="14">
        <v>194.7</v>
      </c>
      <c r="R90" s="14">
        <v>196.1</v>
      </c>
      <c r="S90" s="14">
        <v>197.5</v>
      </c>
      <c r="T90" s="14">
        <v>198.7</v>
      </c>
      <c r="U90" s="14">
        <v>200</v>
      </c>
      <c r="V90" s="14">
        <v>201.3</v>
      </c>
      <c r="W90" s="14">
        <v>202.5</v>
      </c>
      <c r="X90" s="14">
        <v>203.8</v>
      </c>
      <c r="Y90" s="14">
        <v>205.1</v>
      </c>
      <c r="Z90" s="14">
        <v>206.4</v>
      </c>
      <c r="AA90" s="14">
        <v>207.7</v>
      </c>
      <c r="AB90" s="14">
        <v>209.2</v>
      </c>
      <c r="AC90" s="14">
        <v>210.7</v>
      </c>
      <c r="AD90" s="14">
        <v>212.3</v>
      </c>
      <c r="AE90" s="14">
        <v>213.8</v>
      </c>
      <c r="AF90" s="14">
        <v>215.5</v>
      </c>
      <c r="AG90" s="14">
        <v>217.1</v>
      </c>
      <c r="AH90" s="14">
        <v>218.8</v>
      </c>
      <c r="AI90" s="14">
        <v>6.0000000000000001E-3</v>
      </c>
      <c r="AJ90" s="14"/>
    </row>
    <row r="91" spans="1:37" s="10" customFormat="1" ht="15" customHeight="1" x14ac:dyDescent="0.45">
      <c r="A91" s="13" t="s">
        <v>44</v>
      </c>
      <c r="B91" s="63"/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 t="s">
        <v>156</v>
      </c>
      <c r="AJ91" s="14"/>
    </row>
    <row r="92" spans="1:37" s="10" customFormat="1" ht="15" customHeight="1" x14ac:dyDescent="0.45">
      <c r="A92" s="13" t="s">
        <v>45</v>
      </c>
      <c r="B92" s="63"/>
      <c r="C92" s="14">
        <v>129.30000000000001</v>
      </c>
      <c r="D92" s="14">
        <v>129.4</v>
      </c>
      <c r="E92" s="14">
        <v>131.6</v>
      </c>
      <c r="F92" s="14">
        <v>133.9</v>
      </c>
      <c r="G92" s="14">
        <v>135.5</v>
      </c>
      <c r="H92" s="14">
        <v>137.4</v>
      </c>
      <c r="I92" s="14">
        <v>139.30000000000001</v>
      </c>
      <c r="J92" s="14">
        <v>141.1</v>
      </c>
      <c r="K92" s="14">
        <v>142.80000000000001</v>
      </c>
      <c r="L92" s="14">
        <v>144.4</v>
      </c>
      <c r="M92" s="14">
        <v>146.19999999999999</v>
      </c>
      <c r="N92" s="14">
        <v>148</v>
      </c>
      <c r="O92" s="14">
        <v>149.80000000000001</v>
      </c>
      <c r="P92" s="14">
        <v>151.6</v>
      </c>
      <c r="Q92" s="14">
        <v>153.30000000000001</v>
      </c>
      <c r="R92" s="14">
        <v>155.1</v>
      </c>
      <c r="S92" s="14">
        <v>156.80000000000001</v>
      </c>
      <c r="T92" s="14">
        <v>158.4</v>
      </c>
      <c r="U92" s="14">
        <v>159.9</v>
      </c>
      <c r="V92" s="14">
        <v>161.4</v>
      </c>
      <c r="W92" s="14">
        <v>162.80000000000001</v>
      </c>
      <c r="X92" s="14">
        <v>164.3</v>
      </c>
      <c r="Y92" s="14">
        <v>165.8</v>
      </c>
      <c r="Z92" s="14">
        <v>167.4</v>
      </c>
      <c r="AA92" s="14">
        <v>169</v>
      </c>
      <c r="AB92" s="14">
        <v>170.6</v>
      </c>
      <c r="AC92" s="14">
        <v>172.4</v>
      </c>
      <c r="AD92" s="14">
        <v>174.1</v>
      </c>
      <c r="AE92" s="14">
        <v>175.8</v>
      </c>
      <c r="AF92" s="14">
        <v>177.6</v>
      </c>
      <c r="AG92" s="14">
        <v>179.3</v>
      </c>
      <c r="AH92" s="14">
        <v>181.1</v>
      </c>
      <c r="AI92" s="14">
        <v>1.0999999999999999E-2</v>
      </c>
      <c r="AJ92" s="14"/>
    </row>
    <row r="93" spans="1:37" s="10" customFormat="1" ht="15" customHeight="1" x14ac:dyDescent="0.45">
      <c r="A93" s="13" t="s">
        <v>49</v>
      </c>
      <c r="B93" s="63"/>
      <c r="C93" s="14">
        <v>256.60000000000002</v>
      </c>
      <c r="D93" s="14">
        <v>255.4</v>
      </c>
      <c r="E93" s="14">
        <v>262.3</v>
      </c>
      <c r="F93" s="14">
        <v>269.7</v>
      </c>
      <c r="G93" s="14">
        <v>273.8</v>
      </c>
      <c r="H93" s="14">
        <v>278.39999999999998</v>
      </c>
      <c r="I93" s="14">
        <v>283</v>
      </c>
      <c r="J93" s="14">
        <v>287.39999999999998</v>
      </c>
      <c r="K93" s="14">
        <v>290.60000000000002</v>
      </c>
      <c r="L93" s="14">
        <v>294</v>
      </c>
      <c r="M93" s="14">
        <v>297.39999999999998</v>
      </c>
      <c r="N93" s="14">
        <v>301</v>
      </c>
      <c r="O93" s="14">
        <v>303.89999999999998</v>
      </c>
      <c r="P93" s="14">
        <v>306.89999999999998</v>
      </c>
      <c r="Q93" s="14">
        <v>309.5</v>
      </c>
      <c r="R93" s="14">
        <v>312.3</v>
      </c>
      <c r="S93" s="14">
        <v>315.10000000000002</v>
      </c>
      <c r="T93" s="14">
        <v>317.60000000000002</v>
      </c>
      <c r="U93" s="14">
        <v>320</v>
      </c>
      <c r="V93" s="14">
        <v>322.39999999999998</v>
      </c>
      <c r="W93" s="14">
        <v>324.8</v>
      </c>
      <c r="X93" s="14">
        <v>327.2</v>
      </c>
      <c r="Y93" s="14">
        <v>329.8</v>
      </c>
      <c r="Z93" s="14">
        <v>332.3</v>
      </c>
      <c r="AA93" s="14">
        <v>334.9</v>
      </c>
      <c r="AB93" s="14">
        <v>337.7</v>
      </c>
      <c r="AC93" s="14">
        <v>340.6</v>
      </c>
      <c r="AD93" s="14">
        <v>343.5</v>
      </c>
      <c r="AE93" s="14">
        <v>346.5</v>
      </c>
      <c r="AF93" s="14">
        <v>349.5</v>
      </c>
      <c r="AG93" s="14">
        <v>352.6</v>
      </c>
      <c r="AH93" s="14">
        <v>355.7</v>
      </c>
      <c r="AI93" s="14">
        <v>1.0999999999999999E-2</v>
      </c>
      <c r="AJ93" s="14"/>
    </row>
    <row r="94" spans="1:37" s="10" customFormat="1" ht="15" customHeight="1" x14ac:dyDescent="0.35">
      <c r="A94" s="15" t="s">
        <v>48</v>
      </c>
      <c r="B94" s="79"/>
      <c r="C94" s="16">
        <v>1225.3</v>
      </c>
      <c r="D94" s="16">
        <v>1207.2</v>
      </c>
      <c r="E94" s="16">
        <v>1238.5</v>
      </c>
      <c r="F94" s="16">
        <v>1262.9000000000001</v>
      </c>
      <c r="G94" s="16">
        <v>1277.5999999999999</v>
      </c>
      <c r="H94" s="16">
        <v>1293.9000000000001</v>
      </c>
      <c r="I94" s="16">
        <v>1310.8</v>
      </c>
      <c r="J94" s="16">
        <v>1326.8</v>
      </c>
      <c r="K94" s="16">
        <v>1340.2</v>
      </c>
      <c r="L94" s="16">
        <v>1353.6</v>
      </c>
      <c r="M94" s="16">
        <v>1367.8</v>
      </c>
      <c r="N94" s="16">
        <v>1382.8</v>
      </c>
      <c r="O94" s="16">
        <v>1397.1</v>
      </c>
      <c r="P94" s="16">
        <v>1413.5</v>
      </c>
      <c r="Q94" s="16">
        <v>1425.9</v>
      </c>
      <c r="R94" s="16">
        <v>1440.1</v>
      </c>
      <c r="S94" s="16">
        <v>1453.7</v>
      </c>
      <c r="T94" s="16">
        <v>1466.1</v>
      </c>
      <c r="U94" s="16">
        <v>1478.8</v>
      </c>
      <c r="V94" s="16">
        <v>1491.5</v>
      </c>
      <c r="W94" s="16">
        <v>1503.9</v>
      </c>
      <c r="X94" s="16">
        <v>1516.7</v>
      </c>
      <c r="Y94" s="16">
        <v>1529.3</v>
      </c>
      <c r="Z94" s="16">
        <v>1541.8</v>
      </c>
      <c r="AA94" s="16">
        <v>1555</v>
      </c>
      <c r="AB94" s="16">
        <v>1568.7</v>
      </c>
      <c r="AC94" s="16">
        <v>1582.8</v>
      </c>
      <c r="AD94" s="16">
        <v>1597.2</v>
      </c>
      <c r="AE94" s="16">
        <v>1611.6</v>
      </c>
      <c r="AF94" s="16">
        <v>1626.2</v>
      </c>
      <c r="AG94" s="16">
        <v>1641.2</v>
      </c>
      <c r="AH94" s="16">
        <v>1656.4</v>
      </c>
      <c r="AI94" s="16">
        <v>0.01</v>
      </c>
      <c r="AJ94" s="16"/>
    </row>
    <row r="95" spans="1:37" s="9" customFormat="1" x14ac:dyDescent="0.45">
      <c r="A95" s="3" t="s">
        <v>322</v>
      </c>
      <c r="B95" s="3"/>
    </row>
    <row r="96" spans="1:37" s="10" customFormat="1" ht="15" customHeight="1" x14ac:dyDescent="0.45">
      <c r="A96" s="58" t="s">
        <v>309</v>
      </c>
      <c r="B96" s="58" t="str">
        <f>About!C93</f>
        <v>LPG/propane/butane</v>
      </c>
      <c r="C96" s="60">
        <v>0.19</v>
      </c>
      <c r="D96" s="60">
        <v>0.19</v>
      </c>
      <c r="E96" s="60">
        <v>0.2</v>
      </c>
      <c r="F96" s="60">
        <v>0.2</v>
      </c>
      <c r="G96" s="60">
        <v>0.2</v>
      </c>
      <c r="H96" s="60">
        <v>0.2</v>
      </c>
      <c r="I96" s="60">
        <v>0.2</v>
      </c>
      <c r="J96" s="60">
        <v>0.2</v>
      </c>
      <c r="K96" s="60">
        <v>0.2</v>
      </c>
      <c r="L96" s="60">
        <v>0.2</v>
      </c>
      <c r="M96" s="60">
        <v>0.2</v>
      </c>
      <c r="N96" s="60">
        <v>0.2</v>
      </c>
      <c r="O96" s="60">
        <v>0.21</v>
      </c>
      <c r="P96" s="60">
        <v>0.21</v>
      </c>
      <c r="Q96" s="60">
        <v>0.21</v>
      </c>
      <c r="R96" s="60">
        <v>0.21</v>
      </c>
      <c r="S96" s="60">
        <v>0.21</v>
      </c>
      <c r="T96" s="60">
        <v>0.21</v>
      </c>
      <c r="U96" s="60">
        <v>0.21</v>
      </c>
      <c r="V96" s="60">
        <v>0.22</v>
      </c>
      <c r="W96" s="60">
        <v>0.22</v>
      </c>
      <c r="X96" s="60">
        <v>0.22</v>
      </c>
      <c r="Y96" s="60">
        <v>0.22</v>
      </c>
      <c r="Z96" s="60">
        <v>0.22</v>
      </c>
      <c r="AA96" s="60">
        <v>0.22</v>
      </c>
      <c r="AB96" s="60">
        <v>0.22</v>
      </c>
      <c r="AC96" s="60">
        <v>0.23</v>
      </c>
      <c r="AD96" s="60">
        <v>0.23</v>
      </c>
      <c r="AE96" s="60">
        <v>0.23</v>
      </c>
      <c r="AF96" s="60">
        <v>0.23</v>
      </c>
      <c r="AG96" s="60">
        <v>0.23</v>
      </c>
      <c r="AH96" s="60">
        <v>0.24</v>
      </c>
      <c r="AI96" s="60">
        <v>8.0000000000000002E-3</v>
      </c>
      <c r="AJ96" s="60"/>
      <c r="AK96" s="59"/>
    </row>
    <row r="97" spans="1:37" s="10" customFormat="1" ht="15" customHeight="1" x14ac:dyDescent="0.45">
      <c r="A97" s="58" t="s">
        <v>310</v>
      </c>
      <c r="B97" s="58" t="str">
        <f>About!C94</f>
        <v>LPG/propane/butane</v>
      </c>
      <c r="C97" s="60">
        <v>2.94</v>
      </c>
      <c r="D97" s="60">
        <v>3.28</v>
      </c>
      <c r="E97" s="60">
        <v>3.36</v>
      </c>
      <c r="F97" s="60">
        <v>3.45</v>
      </c>
      <c r="G97" s="60">
        <v>3.55</v>
      </c>
      <c r="H97" s="60">
        <v>3.61</v>
      </c>
      <c r="I97" s="60">
        <v>3.66</v>
      </c>
      <c r="J97" s="60">
        <v>3.7</v>
      </c>
      <c r="K97" s="60">
        <v>3.74</v>
      </c>
      <c r="L97" s="60">
        <v>3.78</v>
      </c>
      <c r="M97" s="60">
        <v>3.82</v>
      </c>
      <c r="N97" s="60">
        <v>3.87</v>
      </c>
      <c r="O97" s="60">
        <v>3.91</v>
      </c>
      <c r="P97" s="60">
        <v>3.95</v>
      </c>
      <c r="Q97" s="60">
        <v>3.99</v>
      </c>
      <c r="R97" s="60">
        <v>4.0199999999999996</v>
      </c>
      <c r="S97" s="60">
        <v>4.07</v>
      </c>
      <c r="T97" s="60">
        <v>4.0999999999999996</v>
      </c>
      <c r="U97" s="60">
        <v>4.13</v>
      </c>
      <c r="V97" s="60">
        <v>4.16</v>
      </c>
      <c r="W97" s="60">
        <v>4.2</v>
      </c>
      <c r="X97" s="60">
        <v>4.2300000000000004</v>
      </c>
      <c r="Y97" s="60">
        <v>4.2699999999999996</v>
      </c>
      <c r="Z97" s="60">
        <v>4.3099999999999996</v>
      </c>
      <c r="AA97" s="60">
        <v>4.3499999999999996</v>
      </c>
      <c r="AB97" s="60">
        <v>4.3899999999999997</v>
      </c>
      <c r="AC97" s="60">
        <v>4.43</v>
      </c>
      <c r="AD97" s="60">
        <v>4.4800000000000004</v>
      </c>
      <c r="AE97" s="60">
        <v>4.5199999999999996</v>
      </c>
      <c r="AF97" s="60">
        <v>4.5599999999999996</v>
      </c>
      <c r="AG97" s="60">
        <v>4.5999999999999996</v>
      </c>
      <c r="AH97" s="60">
        <v>4.6399999999999997</v>
      </c>
      <c r="AI97" s="60">
        <v>1.4999999999999999E-2</v>
      </c>
      <c r="AJ97" s="60"/>
      <c r="AK97" s="59"/>
    </row>
    <row r="98" spans="1:37" s="10" customFormat="1" ht="15" customHeight="1" x14ac:dyDescent="0.45">
      <c r="A98" s="58" t="s">
        <v>588</v>
      </c>
      <c r="B98" s="58"/>
      <c r="C98" s="60">
        <v>0.42</v>
      </c>
      <c r="D98" s="60">
        <v>0.42</v>
      </c>
      <c r="E98" s="60">
        <v>0.42</v>
      </c>
      <c r="F98" s="60">
        <v>0.42</v>
      </c>
      <c r="G98" s="60">
        <v>0.42</v>
      </c>
      <c r="H98" s="60">
        <v>0.42</v>
      </c>
      <c r="I98" s="60">
        <v>0.42</v>
      </c>
      <c r="J98" s="60">
        <v>0.42</v>
      </c>
      <c r="K98" s="60">
        <v>0.42</v>
      </c>
      <c r="L98" s="60">
        <v>0.42</v>
      </c>
      <c r="M98" s="60">
        <v>0.42</v>
      </c>
      <c r="N98" s="60">
        <v>0.42</v>
      </c>
      <c r="O98" s="60">
        <v>0.42</v>
      </c>
      <c r="P98" s="60">
        <v>0.42</v>
      </c>
      <c r="Q98" s="60">
        <v>0.42</v>
      </c>
      <c r="R98" s="60">
        <v>0.42</v>
      </c>
      <c r="S98" s="60">
        <v>0.42</v>
      </c>
      <c r="T98" s="60">
        <v>0.42</v>
      </c>
      <c r="U98" s="60">
        <v>0.42</v>
      </c>
      <c r="V98" s="60">
        <v>0.42</v>
      </c>
      <c r="W98" s="60">
        <v>0.42</v>
      </c>
      <c r="X98" s="60">
        <v>0.42</v>
      </c>
      <c r="Y98" s="60">
        <v>0.42</v>
      </c>
      <c r="Z98" s="60">
        <v>0.42</v>
      </c>
      <c r="AA98" s="60">
        <v>0.42</v>
      </c>
      <c r="AB98" s="60">
        <v>0.42</v>
      </c>
      <c r="AC98" s="60">
        <v>0.42</v>
      </c>
      <c r="AD98" s="60">
        <v>0.42</v>
      </c>
      <c r="AE98" s="60">
        <v>0.42</v>
      </c>
      <c r="AF98" s="60">
        <v>0.42</v>
      </c>
      <c r="AG98" s="60">
        <v>0.42</v>
      </c>
      <c r="AH98" s="60">
        <v>0.42</v>
      </c>
      <c r="AI98" s="60">
        <v>0</v>
      </c>
      <c r="AJ98" s="60"/>
      <c r="AK98" s="59"/>
    </row>
    <row r="99" spans="1:37" s="10" customFormat="1" ht="15" customHeight="1" x14ac:dyDescent="0.45">
      <c r="A99" s="58" t="s">
        <v>311</v>
      </c>
      <c r="B99" s="58" t="str">
        <f>About!C95</f>
        <v>Petroleum Diesel</v>
      </c>
      <c r="C99" s="60">
        <v>0.26</v>
      </c>
      <c r="D99" s="60">
        <v>0.26</v>
      </c>
      <c r="E99" s="60">
        <v>0.27</v>
      </c>
      <c r="F99" s="60">
        <v>0.28000000000000003</v>
      </c>
      <c r="G99" s="60">
        <v>0.28000000000000003</v>
      </c>
      <c r="H99" s="60">
        <v>0.28000000000000003</v>
      </c>
      <c r="I99" s="60">
        <v>0.28999999999999998</v>
      </c>
      <c r="J99" s="60">
        <v>0.28999999999999998</v>
      </c>
      <c r="K99" s="60">
        <v>0.28999999999999998</v>
      </c>
      <c r="L99" s="60">
        <v>0.3</v>
      </c>
      <c r="M99" s="60">
        <v>0.3</v>
      </c>
      <c r="N99" s="60">
        <v>0.3</v>
      </c>
      <c r="O99" s="60">
        <v>0.31</v>
      </c>
      <c r="P99" s="60">
        <v>0.31</v>
      </c>
      <c r="Q99" s="60">
        <v>0.31</v>
      </c>
      <c r="R99" s="60">
        <v>0.32</v>
      </c>
      <c r="S99" s="60">
        <v>0.32</v>
      </c>
      <c r="T99" s="60">
        <v>0.32</v>
      </c>
      <c r="U99" s="60">
        <v>0.32</v>
      </c>
      <c r="V99" s="60">
        <v>0.33</v>
      </c>
      <c r="W99" s="60">
        <v>0.33</v>
      </c>
      <c r="X99" s="60">
        <v>0.33</v>
      </c>
      <c r="Y99" s="60">
        <v>0.33</v>
      </c>
      <c r="Z99" s="60">
        <v>0.34</v>
      </c>
      <c r="AA99" s="60">
        <v>0.34</v>
      </c>
      <c r="AB99" s="60">
        <v>0.34</v>
      </c>
      <c r="AC99" s="60">
        <v>0.34</v>
      </c>
      <c r="AD99" s="60">
        <v>0.35</v>
      </c>
      <c r="AE99" s="60">
        <v>0.35</v>
      </c>
      <c r="AF99" s="60">
        <v>0.35</v>
      </c>
      <c r="AG99" s="60">
        <v>0.36</v>
      </c>
      <c r="AH99" s="60">
        <v>0.36</v>
      </c>
      <c r="AI99" s="60">
        <v>0.01</v>
      </c>
      <c r="AJ99" s="60"/>
      <c r="AK99" s="59"/>
    </row>
    <row r="100" spans="1:37" s="10" customFormat="1" ht="15" customHeight="1" x14ac:dyDescent="0.45">
      <c r="A100" s="58" t="s">
        <v>51</v>
      </c>
      <c r="B100" s="58" t="str">
        <f>About!C96</f>
        <v>Petroleum Diesel</v>
      </c>
      <c r="C100" s="60">
        <v>1.26</v>
      </c>
      <c r="D100" s="60">
        <v>1.27</v>
      </c>
      <c r="E100" s="60">
        <v>1.27</v>
      </c>
      <c r="F100" s="60">
        <v>1.27</v>
      </c>
      <c r="G100" s="60">
        <v>1.27</v>
      </c>
      <c r="H100" s="60">
        <v>1.28</v>
      </c>
      <c r="I100" s="60">
        <v>1.29</v>
      </c>
      <c r="J100" s="60">
        <v>1.31</v>
      </c>
      <c r="K100" s="60">
        <v>1.32</v>
      </c>
      <c r="L100" s="60">
        <v>1.33</v>
      </c>
      <c r="M100" s="60">
        <v>1.34</v>
      </c>
      <c r="N100" s="60">
        <v>1.35</v>
      </c>
      <c r="O100" s="60">
        <v>1.37</v>
      </c>
      <c r="P100" s="60">
        <v>1.39</v>
      </c>
      <c r="Q100" s="60">
        <v>1.4</v>
      </c>
      <c r="R100" s="60">
        <v>1.41</v>
      </c>
      <c r="S100" s="60">
        <v>1.43</v>
      </c>
      <c r="T100" s="60">
        <v>1.44</v>
      </c>
      <c r="U100" s="60">
        <v>1.45</v>
      </c>
      <c r="V100" s="60">
        <v>1.46</v>
      </c>
      <c r="W100" s="60">
        <v>1.47</v>
      </c>
      <c r="X100" s="60">
        <v>1.48</v>
      </c>
      <c r="Y100" s="60">
        <v>1.5</v>
      </c>
      <c r="Z100" s="60">
        <v>1.51</v>
      </c>
      <c r="AA100" s="60">
        <v>1.52</v>
      </c>
      <c r="AB100" s="60">
        <v>1.54</v>
      </c>
      <c r="AC100" s="60">
        <v>1.56</v>
      </c>
      <c r="AD100" s="60">
        <v>1.57</v>
      </c>
      <c r="AE100" s="60">
        <v>1.59</v>
      </c>
      <c r="AF100" s="60">
        <v>1.61</v>
      </c>
      <c r="AG100" s="60">
        <v>1.62</v>
      </c>
      <c r="AH100" s="60">
        <v>1.64</v>
      </c>
      <c r="AI100" s="60">
        <v>8.9999999999999993E-3</v>
      </c>
      <c r="AJ100" s="60"/>
      <c r="AK100" s="59"/>
    </row>
    <row r="101" spans="1:37" s="10" customFormat="1" ht="15" customHeight="1" x14ac:dyDescent="0.45">
      <c r="A101" s="58" t="s">
        <v>52</v>
      </c>
      <c r="B101" s="58" t="str">
        <f>About!C97</f>
        <v>Heavy or Residual Oil</v>
      </c>
      <c r="C101" s="60">
        <v>0.04</v>
      </c>
      <c r="D101" s="60">
        <v>0.04</v>
      </c>
      <c r="E101" s="60">
        <v>0.04</v>
      </c>
      <c r="F101" s="60">
        <v>0.04</v>
      </c>
      <c r="G101" s="60">
        <v>0.04</v>
      </c>
      <c r="H101" s="60">
        <v>0.04</v>
      </c>
      <c r="I101" s="60">
        <v>0.04</v>
      </c>
      <c r="J101" s="60">
        <v>0.05</v>
      </c>
      <c r="K101" s="60">
        <v>0.05</v>
      </c>
      <c r="L101" s="60">
        <v>0.05</v>
      </c>
      <c r="M101" s="60">
        <v>0.05</v>
      </c>
      <c r="N101" s="60">
        <v>0.05</v>
      </c>
      <c r="O101" s="60">
        <v>0.05</v>
      </c>
      <c r="P101" s="60">
        <v>0.05</v>
      </c>
      <c r="Q101" s="60">
        <v>0.05</v>
      </c>
      <c r="R101" s="60">
        <v>0.05</v>
      </c>
      <c r="S101" s="60">
        <v>0.05</v>
      </c>
      <c r="T101" s="60">
        <v>0.05</v>
      </c>
      <c r="U101" s="60">
        <v>0.05</v>
      </c>
      <c r="V101" s="60">
        <v>0.05</v>
      </c>
      <c r="W101" s="60">
        <v>0.05</v>
      </c>
      <c r="X101" s="60">
        <v>0.05</v>
      </c>
      <c r="Y101" s="60">
        <v>0.05</v>
      </c>
      <c r="Z101" s="60">
        <v>0.05</v>
      </c>
      <c r="AA101" s="60">
        <v>0.05</v>
      </c>
      <c r="AB101" s="60">
        <v>0.05</v>
      </c>
      <c r="AC101" s="60">
        <v>0.05</v>
      </c>
      <c r="AD101" s="60">
        <v>0.05</v>
      </c>
      <c r="AE101" s="60">
        <v>0.05</v>
      </c>
      <c r="AF101" s="60">
        <v>0.05</v>
      </c>
      <c r="AG101" s="60">
        <v>0.05</v>
      </c>
      <c r="AH101" s="60">
        <v>0.05</v>
      </c>
      <c r="AI101" s="60">
        <v>8.0000000000000002E-3</v>
      </c>
      <c r="AJ101" s="60"/>
      <c r="AK101" s="59"/>
    </row>
    <row r="102" spans="1:37" s="10" customFormat="1" ht="15" customHeight="1" x14ac:dyDescent="0.45">
      <c r="A102" s="58" t="s">
        <v>53</v>
      </c>
      <c r="B102" s="58" t="str">
        <f>About!C98</f>
        <v>LPG/propane/butane</v>
      </c>
      <c r="C102" s="60">
        <v>0.63</v>
      </c>
      <c r="D102" s="60">
        <v>0.56999999999999995</v>
      </c>
      <c r="E102" s="60">
        <v>0.63</v>
      </c>
      <c r="F102" s="60">
        <v>0.7</v>
      </c>
      <c r="G102" s="60">
        <v>0.74</v>
      </c>
      <c r="H102" s="60">
        <v>0.77</v>
      </c>
      <c r="I102" s="60">
        <v>0.8</v>
      </c>
      <c r="J102" s="60">
        <v>0.83</v>
      </c>
      <c r="K102" s="60">
        <v>0.85</v>
      </c>
      <c r="L102" s="60">
        <v>0.87</v>
      </c>
      <c r="M102" s="60">
        <v>0.9</v>
      </c>
      <c r="N102" s="60">
        <v>0.93</v>
      </c>
      <c r="O102" s="60">
        <v>0.95</v>
      </c>
      <c r="P102" s="60">
        <v>0.97</v>
      </c>
      <c r="Q102" s="60">
        <v>0.99</v>
      </c>
      <c r="R102" s="60">
        <v>1.02</v>
      </c>
      <c r="S102" s="60">
        <v>1.04</v>
      </c>
      <c r="T102" s="60">
        <v>1.06</v>
      </c>
      <c r="U102" s="60">
        <v>1.08</v>
      </c>
      <c r="V102" s="60">
        <v>1.1000000000000001</v>
      </c>
      <c r="W102" s="60">
        <v>1.1200000000000001</v>
      </c>
      <c r="X102" s="60">
        <v>1.1399999999999999</v>
      </c>
      <c r="Y102" s="60">
        <v>1.1599999999999999</v>
      </c>
      <c r="Z102" s="60">
        <v>1.18</v>
      </c>
      <c r="AA102" s="60">
        <v>1.2</v>
      </c>
      <c r="AB102" s="60">
        <v>1.23</v>
      </c>
      <c r="AC102" s="60">
        <v>1.25</v>
      </c>
      <c r="AD102" s="60">
        <v>1.28</v>
      </c>
      <c r="AE102" s="60">
        <v>1.3</v>
      </c>
      <c r="AF102" s="60">
        <v>1.32</v>
      </c>
      <c r="AG102" s="60">
        <v>1.35</v>
      </c>
      <c r="AH102" s="60">
        <v>1.37</v>
      </c>
      <c r="AI102" s="60">
        <v>2.5000000000000001E-2</v>
      </c>
      <c r="AJ102" s="60"/>
      <c r="AK102" s="59"/>
    </row>
    <row r="103" spans="1:37" s="10" customFormat="1" ht="15" customHeight="1" x14ac:dyDescent="0.45">
      <c r="A103" s="58" t="s">
        <v>312</v>
      </c>
      <c r="B103" s="58" t="str">
        <f>About!C99</f>
        <v>Petroleum Diesel</v>
      </c>
      <c r="C103" s="60">
        <v>0.13</v>
      </c>
      <c r="D103" s="60">
        <v>0.12</v>
      </c>
      <c r="E103" s="60">
        <v>0.1</v>
      </c>
      <c r="F103" s="60">
        <v>0.09</v>
      </c>
      <c r="G103" s="60">
        <v>0.08</v>
      </c>
      <c r="H103" s="60">
        <v>7.0000000000000007E-2</v>
      </c>
      <c r="I103" s="60">
        <v>7.0000000000000007E-2</v>
      </c>
      <c r="J103" s="60">
        <v>7.0000000000000007E-2</v>
      </c>
      <c r="K103" s="60">
        <v>7.0000000000000007E-2</v>
      </c>
      <c r="L103" s="60">
        <v>7.0000000000000007E-2</v>
      </c>
      <c r="M103" s="60">
        <v>7.0000000000000007E-2</v>
      </c>
      <c r="N103" s="60">
        <v>0.06</v>
      </c>
      <c r="O103" s="60">
        <v>0.06</v>
      </c>
      <c r="P103" s="60">
        <v>0.06</v>
      </c>
      <c r="Q103" s="60">
        <v>0.06</v>
      </c>
      <c r="R103" s="60">
        <v>0.06</v>
      </c>
      <c r="S103" s="60">
        <v>0.06</v>
      </c>
      <c r="T103" s="60">
        <v>0.06</v>
      </c>
      <c r="U103" s="60">
        <v>0.06</v>
      </c>
      <c r="V103" s="60">
        <v>0.06</v>
      </c>
      <c r="W103" s="60">
        <v>0.06</v>
      </c>
      <c r="X103" s="60">
        <v>0.06</v>
      </c>
      <c r="Y103" s="60">
        <v>0.06</v>
      </c>
      <c r="Z103" s="60">
        <v>0.06</v>
      </c>
      <c r="AA103" s="60">
        <v>7.0000000000000007E-2</v>
      </c>
      <c r="AB103" s="60">
        <v>7.0000000000000007E-2</v>
      </c>
      <c r="AC103" s="60">
        <v>7.0000000000000007E-2</v>
      </c>
      <c r="AD103" s="60">
        <v>7.0000000000000007E-2</v>
      </c>
      <c r="AE103" s="60">
        <v>7.0000000000000007E-2</v>
      </c>
      <c r="AF103" s="60">
        <v>7.0000000000000007E-2</v>
      </c>
      <c r="AG103" s="60">
        <v>7.0000000000000007E-2</v>
      </c>
      <c r="AH103" s="60">
        <v>7.0000000000000007E-2</v>
      </c>
      <c r="AI103" s="60">
        <v>-0.02</v>
      </c>
      <c r="AJ103" s="60"/>
      <c r="AK103" s="59"/>
    </row>
    <row r="104" spans="1:37" s="10" customFormat="1" ht="15" customHeight="1" x14ac:dyDescent="0.45">
      <c r="A104" s="58" t="s">
        <v>313</v>
      </c>
      <c r="B104" s="58" t="str">
        <f>About!C100</f>
        <v>Petroleum Diesel</v>
      </c>
      <c r="C104" s="60">
        <v>0.84</v>
      </c>
      <c r="D104" s="60">
        <v>0.84</v>
      </c>
      <c r="E104" s="60">
        <v>0.84</v>
      </c>
      <c r="F104" s="60">
        <v>0.85</v>
      </c>
      <c r="G104" s="60">
        <v>0.85</v>
      </c>
      <c r="H104" s="60">
        <v>0.86</v>
      </c>
      <c r="I104" s="60">
        <v>0.86</v>
      </c>
      <c r="J104" s="60">
        <v>0.86</v>
      </c>
      <c r="K104" s="60">
        <v>0.86</v>
      </c>
      <c r="L104" s="60">
        <v>0.87</v>
      </c>
      <c r="M104" s="60">
        <v>0.88</v>
      </c>
      <c r="N104" s="60">
        <v>0.9</v>
      </c>
      <c r="O104" s="60">
        <v>0.92</v>
      </c>
      <c r="P104" s="60">
        <v>0.94</v>
      </c>
      <c r="Q104" s="60">
        <v>0.96</v>
      </c>
      <c r="R104" s="60">
        <v>0.98</v>
      </c>
      <c r="S104" s="60">
        <v>1</v>
      </c>
      <c r="T104" s="60">
        <v>1.02</v>
      </c>
      <c r="U104" s="60">
        <v>1.04</v>
      </c>
      <c r="V104" s="60">
        <v>1.06</v>
      </c>
      <c r="W104" s="60">
        <v>1.08</v>
      </c>
      <c r="X104" s="60">
        <v>1.1100000000000001</v>
      </c>
      <c r="Y104" s="60">
        <v>1.1299999999999999</v>
      </c>
      <c r="Z104" s="60">
        <v>1.1499999999999999</v>
      </c>
      <c r="AA104" s="60">
        <v>1.18</v>
      </c>
      <c r="AB104" s="60">
        <v>1.2</v>
      </c>
      <c r="AC104" s="60">
        <v>1.23</v>
      </c>
      <c r="AD104" s="60">
        <v>1.25</v>
      </c>
      <c r="AE104" s="60">
        <v>1.28</v>
      </c>
      <c r="AF104" s="60">
        <v>1.31</v>
      </c>
      <c r="AG104" s="60">
        <v>1.33</v>
      </c>
      <c r="AH104" s="60">
        <v>1.36</v>
      </c>
      <c r="AI104" s="60">
        <v>1.6E-2</v>
      </c>
      <c r="AJ104" s="60"/>
      <c r="AK104" s="59"/>
    </row>
    <row r="105" spans="1:37" s="10" customFormat="1" ht="15" customHeight="1" x14ac:dyDescent="0.45">
      <c r="A105" s="58" t="s">
        <v>314</v>
      </c>
      <c r="B105" s="58" t="str">
        <f>About!C101</f>
        <v>Heavy or Residual Oil</v>
      </c>
      <c r="C105" s="60">
        <v>0.39</v>
      </c>
      <c r="D105" s="60">
        <v>0.2</v>
      </c>
      <c r="E105" s="60">
        <v>0.26</v>
      </c>
      <c r="F105" s="60">
        <v>0.3</v>
      </c>
      <c r="G105" s="60">
        <v>0.3</v>
      </c>
      <c r="H105" s="60">
        <v>0.31</v>
      </c>
      <c r="I105" s="60">
        <v>0.33</v>
      </c>
      <c r="J105" s="60">
        <v>0.37</v>
      </c>
      <c r="K105" s="60">
        <v>0.39</v>
      </c>
      <c r="L105" s="60">
        <v>0.42</v>
      </c>
      <c r="M105" s="60">
        <v>0.43</v>
      </c>
      <c r="N105" s="60">
        <v>0.44</v>
      </c>
      <c r="O105" s="60">
        <v>0.44</v>
      </c>
      <c r="P105" s="60">
        <v>0.44</v>
      </c>
      <c r="Q105" s="60">
        <v>0.45</v>
      </c>
      <c r="R105" s="60">
        <v>0.46</v>
      </c>
      <c r="S105" s="60">
        <v>0.45</v>
      </c>
      <c r="T105" s="60">
        <v>0.45</v>
      </c>
      <c r="U105" s="60">
        <v>0.46</v>
      </c>
      <c r="V105" s="60">
        <v>0.46</v>
      </c>
      <c r="W105" s="60">
        <v>0.46</v>
      </c>
      <c r="X105" s="60">
        <v>0.46</v>
      </c>
      <c r="Y105" s="60">
        <v>0.45</v>
      </c>
      <c r="Z105" s="60">
        <v>0.46</v>
      </c>
      <c r="AA105" s="60">
        <v>0.46</v>
      </c>
      <c r="AB105" s="60">
        <v>0.46</v>
      </c>
      <c r="AC105" s="60">
        <v>0.46</v>
      </c>
      <c r="AD105" s="60">
        <v>0.47</v>
      </c>
      <c r="AE105" s="60">
        <v>0.47</v>
      </c>
      <c r="AF105" s="60">
        <v>0.48</v>
      </c>
      <c r="AG105" s="60">
        <v>0.48</v>
      </c>
      <c r="AH105" s="60">
        <v>0.48</v>
      </c>
      <c r="AI105" s="60">
        <v>6.0000000000000001E-3</v>
      </c>
      <c r="AJ105" s="60"/>
      <c r="AK105" s="59"/>
    </row>
    <row r="106" spans="1:37" s="10" customFormat="1" ht="15" customHeight="1" x14ac:dyDescent="0.45">
      <c r="A106" s="58" t="s">
        <v>91</v>
      </c>
      <c r="B106" s="58"/>
      <c r="C106" s="60">
        <v>6.68</v>
      </c>
      <c r="D106" s="60">
        <v>6.76</v>
      </c>
      <c r="E106" s="60">
        <v>6.97</v>
      </c>
      <c r="F106" s="60">
        <v>7.17</v>
      </c>
      <c r="G106" s="60">
        <v>7.31</v>
      </c>
      <c r="H106" s="60">
        <v>7.43</v>
      </c>
      <c r="I106" s="60">
        <v>7.53</v>
      </c>
      <c r="J106" s="60">
        <v>7.67</v>
      </c>
      <c r="K106" s="60">
        <v>7.77</v>
      </c>
      <c r="L106" s="60">
        <v>7.89</v>
      </c>
      <c r="M106" s="60">
        <v>7.99</v>
      </c>
      <c r="N106" s="60">
        <v>8.1199999999999992</v>
      </c>
      <c r="O106" s="60">
        <v>8.2200000000000006</v>
      </c>
      <c r="P106" s="60">
        <v>8.32</v>
      </c>
      <c r="Q106" s="60">
        <v>8.42</v>
      </c>
      <c r="R106" s="60">
        <v>8.5299999999999994</v>
      </c>
      <c r="S106" s="60">
        <v>8.6300000000000008</v>
      </c>
      <c r="T106" s="60">
        <v>8.7200000000000006</v>
      </c>
      <c r="U106" s="60">
        <v>8.81</v>
      </c>
      <c r="V106" s="60">
        <v>8.9</v>
      </c>
      <c r="W106" s="60">
        <v>8.98</v>
      </c>
      <c r="X106" s="60">
        <v>9.08</v>
      </c>
      <c r="Y106" s="60">
        <v>9.18</v>
      </c>
      <c r="Z106" s="60">
        <v>9.2899999999999991</v>
      </c>
      <c r="AA106" s="60">
        <v>9.39</v>
      </c>
      <c r="AB106" s="60">
        <v>9.5</v>
      </c>
      <c r="AC106" s="60">
        <v>9.6199999999999992</v>
      </c>
      <c r="AD106" s="60">
        <v>9.74</v>
      </c>
      <c r="AE106" s="60">
        <v>9.86</v>
      </c>
      <c r="AF106" s="60">
        <v>9.98</v>
      </c>
      <c r="AG106" s="60">
        <v>10.1</v>
      </c>
      <c r="AH106" s="60">
        <v>10.199999999999999</v>
      </c>
      <c r="AI106" s="60">
        <v>1.4E-2</v>
      </c>
      <c r="AJ106" s="60"/>
      <c r="AK106" s="59"/>
    </row>
    <row r="107" spans="1:37" s="10" customFormat="1" ht="15" customHeight="1" x14ac:dyDescent="0.45">
      <c r="A107" s="58" t="s">
        <v>315</v>
      </c>
      <c r="B107" s="58"/>
      <c r="C107" s="60">
        <v>6.29</v>
      </c>
      <c r="D107" s="60">
        <v>6.57</v>
      </c>
      <c r="E107" s="60">
        <v>6.74</v>
      </c>
      <c r="F107" s="60">
        <v>6.92</v>
      </c>
      <c r="G107" s="60">
        <v>7.1</v>
      </c>
      <c r="H107" s="60">
        <v>7.23</v>
      </c>
      <c r="I107" s="60">
        <v>7.29</v>
      </c>
      <c r="J107" s="60">
        <v>7.23</v>
      </c>
      <c r="K107" s="60">
        <v>7.24</v>
      </c>
      <c r="L107" s="60">
        <v>7.25</v>
      </c>
      <c r="M107" s="60">
        <v>7.31</v>
      </c>
      <c r="N107" s="60">
        <v>7.36</v>
      </c>
      <c r="O107" s="60">
        <v>7.45</v>
      </c>
      <c r="P107" s="60">
        <v>7.51</v>
      </c>
      <c r="Q107" s="60">
        <v>7.56</v>
      </c>
      <c r="R107" s="60">
        <v>7.61</v>
      </c>
      <c r="S107" s="60">
        <v>7.69</v>
      </c>
      <c r="T107" s="60">
        <v>7.77</v>
      </c>
      <c r="U107" s="60">
        <v>7.84</v>
      </c>
      <c r="V107" s="60">
        <v>7.92</v>
      </c>
      <c r="W107" s="60">
        <v>8</v>
      </c>
      <c r="X107" s="60">
        <v>8.1</v>
      </c>
      <c r="Y107" s="60">
        <v>8.1999999999999993</v>
      </c>
      <c r="Z107" s="60">
        <v>8.3000000000000007</v>
      </c>
      <c r="AA107" s="60">
        <v>8.39</v>
      </c>
      <c r="AB107" s="60">
        <v>8.5</v>
      </c>
      <c r="AC107" s="60">
        <v>8.6</v>
      </c>
      <c r="AD107" s="60">
        <v>8.7200000000000006</v>
      </c>
      <c r="AE107" s="60">
        <v>8.82</v>
      </c>
      <c r="AF107" s="60">
        <v>8.93</v>
      </c>
      <c r="AG107" s="60">
        <v>9.0500000000000007</v>
      </c>
      <c r="AH107" s="60">
        <v>9.15</v>
      </c>
      <c r="AI107" s="60">
        <v>1.2E-2</v>
      </c>
      <c r="AJ107" s="60"/>
      <c r="AK107" s="59"/>
    </row>
    <row r="108" spans="1:37" s="10" customFormat="1" ht="15" customHeight="1" x14ac:dyDescent="0.45">
      <c r="A108" s="58" t="s">
        <v>316</v>
      </c>
      <c r="B108" s="58"/>
      <c r="C108" s="60">
        <v>0.84</v>
      </c>
      <c r="D108" s="60">
        <v>0.85</v>
      </c>
      <c r="E108" s="60">
        <v>0.89</v>
      </c>
      <c r="F108" s="60">
        <v>0.91</v>
      </c>
      <c r="G108" s="60">
        <v>0.93</v>
      </c>
      <c r="H108" s="60">
        <v>0.94</v>
      </c>
      <c r="I108" s="60">
        <v>0.95</v>
      </c>
      <c r="J108" s="60">
        <v>0.96</v>
      </c>
      <c r="K108" s="60">
        <v>0.97</v>
      </c>
      <c r="L108" s="60">
        <v>0.98</v>
      </c>
      <c r="M108" s="60">
        <v>0.99</v>
      </c>
      <c r="N108" s="60">
        <v>1</v>
      </c>
      <c r="O108" s="60">
        <v>1.01</v>
      </c>
      <c r="P108" s="60">
        <v>1.02</v>
      </c>
      <c r="Q108" s="60">
        <v>1.03</v>
      </c>
      <c r="R108" s="60">
        <v>1.04</v>
      </c>
      <c r="S108" s="60">
        <v>1.05</v>
      </c>
      <c r="T108" s="60">
        <v>1.06</v>
      </c>
      <c r="U108" s="60">
        <v>1.07</v>
      </c>
      <c r="V108" s="60">
        <v>1.08</v>
      </c>
      <c r="W108" s="60">
        <v>1.1000000000000001</v>
      </c>
      <c r="X108" s="60">
        <v>1.1100000000000001</v>
      </c>
      <c r="Y108" s="60">
        <v>1.1200000000000001</v>
      </c>
      <c r="Z108" s="60">
        <v>1.1299999999999999</v>
      </c>
      <c r="AA108" s="60">
        <v>1.1399999999999999</v>
      </c>
      <c r="AB108" s="60">
        <v>1.1499999999999999</v>
      </c>
      <c r="AC108" s="60">
        <v>1.1599999999999999</v>
      </c>
      <c r="AD108" s="60">
        <v>1.17</v>
      </c>
      <c r="AE108" s="60">
        <v>1.18</v>
      </c>
      <c r="AF108" s="60">
        <v>1.19</v>
      </c>
      <c r="AG108" s="60">
        <v>1.2</v>
      </c>
      <c r="AH108" s="60">
        <v>1.21</v>
      </c>
      <c r="AI108" s="60">
        <v>1.2E-2</v>
      </c>
      <c r="AJ108" s="60"/>
      <c r="AK108" s="59"/>
    </row>
    <row r="109" spans="1:37" s="10" customFormat="1" ht="15" customHeight="1" x14ac:dyDescent="0.45">
      <c r="A109" s="58" t="s">
        <v>317</v>
      </c>
      <c r="B109" s="58"/>
      <c r="C109" s="60">
        <v>1.91</v>
      </c>
      <c r="D109" s="60">
        <v>1.96</v>
      </c>
      <c r="E109" s="60">
        <v>2.06</v>
      </c>
      <c r="F109" s="60">
        <v>2.15</v>
      </c>
      <c r="G109" s="60">
        <v>2.19</v>
      </c>
      <c r="H109" s="60">
        <v>2.2400000000000002</v>
      </c>
      <c r="I109" s="60">
        <v>2.31</v>
      </c>
      <c r="J109" s="60">
        <v>2.34</v>
      </c>
      <c r="K109" s="60">
        <v>2.36</v>
      </c>
      <c r="L109" s="60">
        <v>2.38</v>
      </c>
      <c r="M109" s="60">
        <v>2.39</v>
      </c>
      <c r="N109" s="60">
        <v>2.39</v>
      </c>
      <c r="O109" s="60">
        <v>2.4</v>
      </c>
      <c r="P109" s="60">
        <v>2.42</v>
      </c>
      <c r="Q109" s="60">
        <v>2.4300000000000002</v>
      </c>
      <c r="R109" s="60">
        <v>2.4500000000000002</v>
      </c>
      <c r="S109" s="60">
        <v>2.4500000000000002</v>
      </c>
      <c r="T109" s="60">
        <v>2.46</v>
      </c>
      <c r="U109" s="60">
        <v>2.4500000000000002</v>
      </c>
      <c r="V109" s="60">
        <v>2.46</v>
      </c>
      <c r="W109" s="60">
        <v>2.46</v>
      </c>
      <c r="X109" s="60">
        <v>2.5</v>
      </c>
      <c r="Y109" s="60">
        <v>2.5099999999999998</v>
      </c>
      <c r="Z109" s="60">
        <v>2.52</v>
      </c>
      <c r="AA109" s="60">
        <v>2.52</v>
      </c>
      <c r="AB109" s="60">
        <v>2.52</v>
      </c>
      <c r="AC109" s="60">
        <v>2.52</v>
      </c>
      <c r="AD109" s="60">
        <v>2.52</v>
      </c>
      <c r="AE109" s="60">
        <v>2.52</v>
      </c>
      <c r="AF109" s="60">
        <v>2.5299999999999998</v>
      </c>
      <c r="AG109" s="60">
        <v>2.5299999999999998</v>
      </c>
      <c r="AH109" s="60">
        <v>2.52</v>
      </c>
      <c r="AI109" s="60">
        <v>8.9999999999999993E-3</v>
      </c>
      <c r="AJ109" s="60"/>
      <c r="AK109" s="59"/>
    </row>
    <row r="110" spans="1:37" s="10" customFormat="1" ht="15" customHeight="1" x14ac:dyDescent="0.45">
      <c r="A110" s="58" t="s">
        <v>318</v>
      </c>
      <c r="B110" s="58"/>
      <c r="C110" s="60">
        <v>0.17</v>
      </c>
      <c r="D110" s="60">
        <v>0.24</v>
      </c>
      <c r="E110" s="60">
        <v>0.3</v>
      </c>
      <c r="F110" s="60">
        <v>0.32</v>
      </c>
      <c r="G110" s="60">
        <v>0.33</v>
      </c>
      <c r="H110" s="60">
        <v>0.37</v>
      </c>
      <c r="I110" s="60">
        <v>0.46</v>
      </c>
      <c r="J110" s="60">
        <v>0.53</v>
      </c>
      <c r="K110" s="60">
        <v>0.55000000000000004</v>
      </c>
      <c r="L110" s="60">
        <v>0.56999999999999995</v>
      </c>
      <c r="M110" s="60">
        <v>0.59</v>
      </c>
      <c r="N110" s="60">
        <v>0.6</v>
      </c>
      <c r="O110" s="60">
        <v>0.6</v>
      </c>
      <c r="P110" s="60">
        <v>0.6</v>
      </c>
      <c r="Q110" s="60">
        <v>0.6</v>
      </c>
      <c r="R110" s="60">
        <v>0.6</v>
      </c>
      <c r="S110" s="60">
        <v>0.6</v>
      </c>
      <c r="T110" s="60">
        <v>0.6</v>
      </c>
      <c r="U110" s="60">
        <v>0.6</v>
      </c>
      <c r="V110" s="60">
        <v>0.6</v>
      </c>
      <c r="W110" s="60">
        <v>0.6</v>
      </c>
      <c r="X110" s="60">
        <v>0.6</v>
      </c>
      <c r="Y110" s="60">
        <v>0.6</v>
      </c>
      <c r="Z110" s="60">
        <v>0.6</v>
      </c>
      <c r="AA110" s="60">
        <v>0.6</v>
      </c>
      <c r="AB110" s="60">
        <v>0.6</v>
      </c>
      <c r="AC110" s="60">
        <v>0.6</v>
      </c>
      <c r="AD110" s="60">
        <v>0.6</v>
      </c>
      <c r="AE110" s="60">
        <v>0.6</v>
      </c>
      <c r="AF110" s="60">
        <v>0.6</v>
      </c>
      <c r="AG110" s="60">
        <v>0.6</v>
      </c>
      <c r="AH110" s="60">
        <v>0.6</v>
      </c>
      <c r="AI110" s="60">
        <v>4.1000000000000002E-2</v>
      </c>
      <c r="AJ110" s="60"/>
      <c r="AK110" s="59"/>
    </row>
    <row r="111" spans="1:37" s="10" customFormat="1" ht="15" customHeight="1" x14ac:dyDescent="0.45">
      <c r="A111" s="58" t="s">
        <v>54</v>
      </c>
      <c r="B111" s="58"/>
      <c r="C111" s="60">
        <v>9.2200000000000006</v>
      </c>
      <c r="D111" s="60">
        <v>9.6199999999999992</v>
      </c>
      <c r="E111" s="60">
        <v>9.99</v>
      </c>
      <c r="F111" s="60">
        <v>10.3</v>
      </c>
      <c r="G111" s="60">
        <v>10.55</v>
      </c>
      <c r="H111" s="60">
        <v>10.78</v>
      </c>
      <c r="I111" s="60">
        <v>11</v>
      </c>
      <c r="J111" s="60">
        <v>11.06</v>
      </c>
      <c r="K111" s="60">
        <v>11.12</v>
      </c>
      <c r="L111" s="60">
        <v>11.18</v>
      </c>
      <c r="M111" s="60">
        <v>11.28</v>
      </c>
      <c r="N111" s="60">
        <v>11.35</v>
      </c>
      <c r="O111" s="60">
        <v>11.46</v>
      </c>
      <c r="P111" s="60">
        <v>11.56</v>
      </c>
      <c r="Q111" s="60">
        <v>11.62</v>
      </c>
      <c r="R111" s="60">
        <v>11.71</v>
      </c>
      <c r="S111" s="60">
        <v>11.8</v>
      </c>
      <c r="T111" s="60">
        <v>11.9</v>
      </c>
      <c r="U111" s="60">
        <v>11.97</v>
      </c>
      <c r="V111" s="60">
        <v>12.06</v>
      </c>
      <c r="W111" s="60">
        <v>12.17</v>
      </c>
      <c r="X111" s="60">
        <v>12.32</v>
      </c>
      <c r="Y111" s="60">
        <v>12.43</v>
      </c>
      <c r="Z111" s="60">
        <v>12.55</v>
      </c>
      <c r="AA111" s="60">
        <v>12.66</v>
      </c>
      <c r="AB111" s="60">
        <v>12.78</v>
      </c>
      <c r="AC111" s="60">
        <v>12.88</v>
      </c>
      <c r="AD111" s="60">
        <v>13.02</v>
      </c>
      <c r="AE111" s="60">
        <v>13.13</v>
      </c>
      <c r="AF111" s="60">
        <v>13.25</v>
      </c>
      <c r="AG111" s="60">
        <v>13.39</v>
      </c>
      <c r="AH111" s="60">
        <v>13.49</v>
      </c>
      <c r="AI111" s="60">
        <v>1.2E-2</v>
      </c>
      <c r="AJ111" s="60"/>
      <c r="AK111" s="59"/>
    </row>
    <row r="112" spans="1:37" s="10" customFormat="1" ht="15" customHeight="1" x14ac:dyDescent="0.45">
      <c r="A112" s="58" t="s">
        <v>319</v>
      </c>
      <c r="B112" s="58"/>
      <c r="C112" s="60">
        <v>0.57999999999999996</v>
      </c>
      <c r="D112" s="60">
        <v>0.56999999999999995</v>
      </c>
      <c r="E112" s="60">
        <v>0.51</v>
      </c>
      <c r="F112" s="60">
        <v>0.48</v>
      </c>
      <c r="G112" s="60">
        <v>0.49</v>
      </c>
      <c r="H112" s="60">
        <v>0.48</v>
      </c>
      <c r="I112" s="60">
        <v>0.47</v>
      </c>
      <c r="J112" s="60">
        <v>0.46</v>
      </c>
      <c r="K112" s="60">
        <v>0.46</v>
      </c>
      <c r="L112" s="60">
        <v>0.45</v>
      </c>
      <c r="M112" s="60">
        <v>0.45</v>
      </c>
      <c r="N112" s="60">
        <v>0.44</v>
      </c>
      <c r="O112" s="60">
        <v>0.44</v>
      </c>
      <c r="P112" s="60">
        <v>0.44</v>
      </c>
      <c r="Q112" s="60">
        <v>0.45</v>
      </c>
      <c r="R112" s="60">
        <v>0.45</v>
      </c>
      <c r="S112" s="60">
        <v>0.45</v>
      </c>
      <c r="T112" s="60">
        <v>0.45</v>
      </c>
      <c r="U112" s="60">
        <v>0.45</v>
      </c>
      <c r="V112" s="60">
        <v>0.45</v>
      </c>
      <c r="W112" s="60">
        <v>0.45</v>
      </c>
      <c r="X112" s="60">
        <v>0.45</v>
      </c>
      <c r="Y112" s="60">
        <v>0.45</v>
      </c>
      <c r="Z112" s="60">
        <v>0.45</v>
      </c>
      <c r="AA112" s="60">
        <v>0.45</v>
      </c>
      <c r="AB112" s="60">
        <v>0.44</v>
      </c>
      <c r="AC112" s="60">
        <v>0.44</v>
      </c>
      <c r="AD112" s="60">
        <v>0.44</v>
      </c>
      <c r="AE112" s="60">
        <v>0.44</v>
      </c>
      <c r="AF112" s="60">
        <v>0.44</v>
      </c>
      <c r="AG112" s="60">
        <v>0.43</v>
      </c>
      <c r="AH112" s="60">
        <v>0.43</v>
      </c>
      <c r="AI112" s="60">
        <v>-0.01</v>
      </c>
      <c r="AJ112" s="60"/>
      <c r="AK112" s="59"/>
    </row>
    <row r="113" spans="1:37" s="10" customFormat="1" ht="15" customHeight="1" x14ac:dyDescent="0.45">
      <c r="A113" s="58" t="s">
        <v>55</v>
      </c>
      <c r="B113" s="58"/>
      <c r="C113" s="60">
        <v>0.51</v>
      </c>
      <c r="D113" s="60">
        <v>0.45</v>
      </c>
      <c r="E113" s="60">
        <v>0.47</v>
      </c>
      <c r="F113" s="60">
        <v>0.49</v>
      </c>
      <c r="G113" s="60">
        <v>0.51</v>
      </c>
      <c r="H113" s="60">
        <v>0.52</v>
      </c>
      <c r="I113" s="60">
        <v>0.53</v>
      </c>
      <c r="J113" s="60">
        <v>0.53</v>
      </c>
      <c r="K113" s="60">
        <v>0.53</v>
      </c>
      <c r="L113" s="60">
        <v>0.53</v>
      </c>
      <c r="M113" s="60">
        <v>0.53</v>
      </c>
      <c r="N113" s="60">
        <v>0.53</v>
      </c>
      <c r="O113" s="60">
        <v>0.52</v>
      </c>
      <c r="P113" s="60">
        <v>0.52</v>
      </c>
      <c r="Q113" s="60">
        <v>0.51</v>
      </c>
      <c r="R113" s="60">
        <v>0.5</v>
      </c>
      <c r="S113" s="60">
        <v>0.49</v>
      </c>
      <c r="T113" s="60">
        <v>0.49</v>
      </c>
      <c r="U113" s="60">
        <v>0.49</v>
      </c>
      <c r="V113" s="60">
        <v>0.49</v>
      </c>
      <c r="W113" s="60">
        <v>0.48</v>
      </c>
      <c r="X113" s="60">
        <v>0.48</v>
      </c>
      <c r="Y113" s="60">
        <v>0.48</v>
      </c>
      <c r="Z113" s="60">
        <v>0.48</v>
      </c>
      <c r="AA113" s="60">
        <v>0.48</v>
      </c>
      <c r="AB113" s="60">
        <v>0.48</v>
      </c>
      <c r="AC113" s="60">
        <v>0.48</v>
      </c>
      <c r="AD113" s="60">
        <v>0.48</v>
      </c>
      <c r="AE113" s="60">
        <v>0.48</v>
      </c>
      <c r="AF113" s="60">
        <v>0.47</v>
      </c>
      <c r="AG113" s="60">
        <v>0.47</v>
      </c>
      <c r="AH113" s="60">
        <v>0.47</v>
      </c>
      <c r="AI113" s="60">
        <v>-2E-3</v>
      </c>
      <c r="AJ113" s="60"/>
      <c r="AK113" s="59"/>
    </row>
    <row r="114" spans="1:37" s="10" customFormat="1" ht="15" customHeight="1" x14ac:dyDescent="0.45">
      <c r="A114" s="58" t="s">
        <v>56</v>
      </c>
      <c r="B114" s="58"/>
      <c r="C114" s="60">
        <v>1.0900000000000001</v>
      </c>
      <c r="D114" s="60">
        <v>1.03</v>
      </c>
      <c r="E114" s="60">
        <v>0.98</v>
      </c>
      <c r="F114" s="60">
        <v>0.97</v>
      </c>
      <c r="G114" s="60">
        <v>1</v>
      </c>
      <c r="H114" s="60">
        <v>0.99</v>
      </c>
      <c r="I114" s="60">
        <v>1</v>
      </c>
      <c r="J114" s="60">
        <v>1</v>
      </c>
      <c r="K114" s="60">
        <v>0.99</v>
      </c>
      <c r="L114" s="60">
        <v>0.98</v>
      </c>
      <c r="M114" s="60">
        <v>0.98</v>
      </c>
      <c r="N114" s="60">
        <v>0.97</v>
      </c>
      <c r="O114" s="60">
        <v>0.96</v>
      </c>
      <c r="P114" s="60">
        <v>0.96</v>
      </c>
      <c r="Q114" s="60">
        <v>0.95</v>
      </c>
      <c r="R114" s="60">
        <v>0.95</v>
      </c>
      <c r="S114" s="60">
        <v>0.94</v>
      </c>
      <c r="T114" s="60">
        <v>0.94</v>
      </c>
      <c r="U114" s="60">
        <v>0.94</v>
      </c>
      <c r="V114" s="60">
        <v>0.94</v>
      </c>
      <c r="W114" s="60">
        <v>0.93</v>
      </c>
      <c r="X114" s="60">
        <v>0.93</v>
      </c>
      <c r="Y114" s="60">
        <v>0.93</v>
      </c>
      <c r="Z114" s="60">
        <v>0.93</v>
      </c>
      <c r="AA114" s="60">
        <v>0.92</v>
      </c>
      <c r="AB114" s="60">
        <v>0.92</v>
      </c>
      <c r="AC114" s="60">
        <v>0.92</v>
      </c>
      <c r="AD114" s="60">
        <v>0.92</v>
      </c>
      <c r="AE114" s="60">
        <v>0.91</v>
      </c>
      <c r="AF114" s="60">
        <v>0.91</v>
      </c>
      <c r="AG114" s="60">
        <v>0.91</v>
      </c>
      <c r="AH114" s="60">
        <v>0.9</v>
      </c>
      <c r="AI114" s="60">
        <v>-6.0000000000000001E-3</v>
      </c>
      <c r="AJ114" s="60"/>
      <c r="AK114" s="59"/>
    </row>
    <row r="115" spans="1:37" s="10" customFormat="1" ht="15" customHeight="1" x14ac:dyDescent="0.45">
      <c r="A115" s="58" t="s">
        <v>320</v>
      </c>
      <c r="B115" s="58"/>
      <c r="C115" s="60">
        <v>1.63</v>
      </c>
      <c r="D115" s="60">
        <v>1.54</v>
      </c>
      <c r="E115" s="60">
        <v>1.59</v>
      </c>
      <c r="F115" s="60">
        <v>1.63</v>
      </c>
      <c r="G115" s="60">
        <v>1.66</v>
      </c>
      <c r="H115" s="60">
        <v>1.69</v>
      </c>
      <c r="I115" s="60">
        <v>1.73</v>
      </c>
      <c r="J115" s="60">
        <v>1.76</v>
      </c>
      <c r="K115" s="60">
        <v>1.78</v>
      </c>
      <c r="L115" s="60">
        <v>1.81</v>
      </c>
      <c r="M115" s="60">
        <v>1.84</v>
      </c>
      <c r="N115" s="60">
        <v>1.87</v>
      </c>
      <c r="O115" s="60">
        <v>1.89</v>
      </c>
      <c r="P115" s="60">
        <v>1.9</v>
      </c>
      <c r="Q115" s="60">
        <v>1.91</v>
      </c>
      <c r="R115" s="60">
        <v>1.93</v>
      </c>
      <c r="S115" s="60">
        <v>1.95</v>
      </c>
      <c r="T115" s="60">
        <v>1.96</v>
      </c>
      <c r="U115" s="60">
        <v>1.98</v>
      </c>
      <c r="V115" s="60">
        <v>1.99</v>
      </c>
      <c r="W115" s="60">
        <v>2</v>
      </c>
      <c r="X115" s="60">
        <v>2.02</v>
      </c>
      <c r="Y115" s="60">
        <v>2.04</v>
      </c>
      <c r="Z115" s="60">
        <v>2.0499999999999998</v>
      </c>
      <c r="AA115" s="60">
        <v>2.0699999999999998</v>
      </c>
      <c r="AB115" s="60">
        <v>2.1</v>
      </c>
      <c r="AC115" s="60">
        <v>2.12</v>
      </c>
      <c r="AD115" s="60">
        <v>2.15</v>
      </c>
      <c r="AE115" s="60">
        <v>2.17</v>
      </c>
      <c r="AF115" s="60">
        <v>2.19</v>
      </c>
      <c r="AG115" s="60">
        <v>2.21</v>
      </c>
      <c r="AH115" s="60">
        <v>2.23</v>
      </c>
      <c r="AI115" s="60">
        <v>0.01</v>
      </c>
      <c r="AJ115" s="60"/>
      <c r="AK115" s="59"/>
    </row>
    <row r="116" spans="1:37" s="10" customFormat="1" ht="15" customHeight="1" x14ac:dyDescent="0.45">
      <c r="A116" s="58" t="s">
        <v>321</v>
      </c>
      <c r="B116" s="58"/>
      <c r="C116" s="60">
        <v>3.03</v>
      </c>
      <c r="D116" s="60">
        <v>2.99</v>
      </c>
      <c r="E116" s="60">
        <v>3.05</v>
      </c>
      <c r="F116" s="60">
        <v>3.13</v>
      </c>
      <c r="G116" s="60">
        <v>3.19</v>
      </c>
      <c r="H116" s="60">
        <v>3.24</v>
      </c>
      <c r="I116" s="60">
        <v>3.28</v>
      </c>
      <c r="J116" s="60">
        <v>3.32</v>
      </c>
      <c r="K116" s="60">
        <v>3.34</v>
      </c>
      <c r="L116" s="60">
        <v>3.37</v>
      </c>
      <c r="M116" s="60">
        <v>3.4</v>
      </c>
      <c r="N116" s="60">
        <v>3.44</v>
      </c>
      <c r="O116" s="60">
        <v>3.46</v>
      </c>
      <c r="P116" s="60">
        <v>3.48</v>
      </c>
      <c r="Q116" s="60">
        <v>3.5</v>
      </c>
      <c r="R116" s="60">
        <v>3.52</v>
      </c>
      <c r="S116" s="60">
        <v>3.54</v>
      </c>
      <c r="T116" s="60">
        <v>3.55</v>
      </c>
      <c r="U116" s="60">
        <v>3.57</v>
      </c>
      <c r="V116" s="60">
        <v>3.59</v>
      </c>
      <c r="W116" s="60">
        <v>3.6</v>
      </c>
      <c r="X116" s="60">
        <v>3.63</v>
      </c>
      <c r="Y116" s="60">
        <v>3.65</v>
      </c>
      <c r="Z116" s="60">
        <v>3.67</v>
      </c>
      <c r="AA116" s="60">
        <v>3.69</v>
      </c>
      <c r="AB116" s="60">
        <v>3.71</v>
      </c>
      <c r="AC116" s="60">
        <v>3.74</v>
      </c>
      <c r="AD116" s="60">
        <v>3.76</v>
      </c>
      <c r="AE116" s="60">
        <v>3.78</v>
      </c>
      <c r="AF116" s="60">
        <v>3.79</v>
      </c>
      <c r="AG116" s="60">
        <v>3.81</v>
      </c>
      <c r="AH116" s="60">
        <v>3.82</v>
      </c>
      <c r="AI116" s="60">
        <v>7.0000000000000001E-3</v>
      </c>
      <c r="AJ116" s="60"/>
      <c r="AK116" s="59"/>
    </row>
    <row r="117" spans="1:37" s="10" customFormat="1" ht="15" customHeight="1" x14ac:dyDescent="0.35">
      <c r="A117" s="57" t="s">
        <v>57</v>
      </c>
      <c r="B117" s="57"/>
      <c r="C117" s="66">
        <v>21.64</v>
      </c>
      <c r="D117" s="66">
        <v>21.95</v>
      </c>
      <c r="E117" s="66">
        <v>22.58</v>
      </c>
      <c r="F117" s="66">
        <v>23.21</v>
      </c>
      <c r="G117" s="66">
        <v>23.69</v>
      </c>
      <c r="H117" s="66">
        <v>24.13</v>
      </c>
      <c r="I117" s="66">
        <v>24.53</v>
      </c>
      <c r="J117" s="66">
        <v>24.8</v>
      </c>
      <c r="K117" s="66">
        <v>25.01</v>
      </c>
      <c r="L117" s="66">
        <v>25.23</v>
      </c>
      <c r="M117" s="66">
        <v>25.48</v>
      </c>
      <c r="N117" s="66">
        <v>25.74</v>
      </c>
      <c r="O117" s="66">
        <v>25.99</v>
      </c>
      <c r="P117" s="66">
        <v>26.21</v>
      </c>
      <c r="Q117" s="66">
        <v>26.4</v>
      </c>
      <c r="R117" s="66">
        <v>26.63</v>
      </c>
      <c r="S117" s="66">
        <v>26.86</v>
      </c>
      <c r="T117" s="66">
        <v>27.07</v>
      </c>
      <c r="U117" s="66">
        <v>27.26</v>
      </c>
      <c r="V117" s="66">
        <v>27.47</v>
      </c>
      <c r="W117" s="66">
        <v>27.69</v>
      </c>
      <c r="X117" s="66">
        <v>27.98</v>
      </c>
      <c r="Y117" s="66">
        <v>28.22</v>
      </c>
      <c r="Z117" s="66">
        <v>28.48</v>
      </c>
      <c r="AA117" s="66">
        <v>28.73</v>
      </c>
      <c r="AB117" s="66">
        <v>29.01</v>
      </c>
      <c r="AC117" s="66">
        <v>29.28</v>
      </c>
      <c r="AD117" s="66">
        <v>29.58</v>
      </c>
      <c r="AE117" s="66">
        <v>29.85</v>
      </c>
      <c r="AF117" s="66">
        <v>30.13</v>
      </c>
      <c r="AG117" s="66">
        <v>30.42</v>
      </c>
      <c r="AH117" s="66">
        <v>30.65</v>
      </c>
      <c r="AI117" s="66">
        <v>1.0999999999999999E-2</v>
      </c>
      <c r="AJ117" s="66"/>
      <c r="AK117" s="62"/>
    </row>
    <row r="118" spans="1:37" s="10" customFormat="1" ht="15" customHeight="1" x14ac:dyDescent="0.45">
      <c r="A118" s="58" t="s">
        <v>58</v>
      </c>
      <c r="B118" s="58"/>
      <c r="C118" s="60">
        <v>5.82</v>
      </c>
      <c r="D118" s="60">
        <v>5.65</v>
      </c>
      <c r="E118" s="60">
        <v>5.67</v>
      </c>
      <c r="F118" s="60">
        <v>5.7</v>
      </c>
      <c r="G118" s="60">
        <v>5.67</v>
      </c>
      <c r="H118" s="60">
        <v>5.69</v>
      </c>
      <c r="I118" s="60">
        <v>5.63</v>
      </c>
      <c r="J118" s="60">
        <v>5.59</v>
      </c>
      <c r="K118" s="60">
        <v>5.61</v>
      </c>
      <c r="L118" s="60">
        <v>5.63</v>
      </c>
      <c r="M118" s="60">
        <v>5.66</v>
      </c>
      <c r="N118" s="60">
        <v>5.71</v>
      </c>
      <c r="O118" s="60">
        <v>5.73</v>
      </c>
      <c r="P118" s="60">
        <v>5.73</v>
      </c>
      <c r="Q118" s="60">
        <v>5.74</v>
      </c>
      <c r="R118" s="60">
        <v>5.73</v>
      </c>
      <c r="S118" s="60">
        <v>5.74</v>
      </c>
      <c r="T118" s="60">
        <v>5.74</v>
      </c>
      <c r="U118" s="60">
        <v>5.74</v>
      </c>
      <c r="V118" s="60">
        <v>5.74</v>
      </c>
      <c r="W118" s="60">
        <v>5.73</v>
      </c>
      <c r="X118" s="60">
        <v>5.74</v>
      </c>
      <c r="Y118" s="60">
        <v>5.76</v>
      </c>
      <c r="Z118" s="60">
        <v>5.78</v>
      </c>
      <c r="AA118" s="60">
        <v>5.79</v>
      </c>
      <c r="AB118" s="60">
        <v>5.81</v>
      </c>
      <c r="AC118" s="60">
        <v>5.84</v>
      </c>
      <c r="AD118" s="60">
        <v>5.87</v>
      </c>
      <c r="AE118" s="60">
        <v>5.89</v>
      </c>
      <c r="AF118" s="60">
        <v>5.9</v>
      </c>
      <c r="AG118" s="60">
        <v>5.91</v>
      </c>
      <c r="AH118" s="60">
        <v>5.91</v>
      </c>
      <c r="AI118" s="60">
        <v>1E-3</v>
      </c>
      <c r="AJ118" s="60"/>
      <c r="AK118" s="59"/>
    </row>
    <row r="119" spans="1:37" x14ac:dyDescent="0.45">
      <c r="A119" s="57" t="s">
        <v>59</v>
      </c>
      <c r="B119" s="57"/>
      <c r="C119" s="66">
        <v>27.45</v>
      </c>
      <c r="D119" s="66">
        <v>27.59</v>
      </c>
      <c r="E119" s="66">
        <v>28.25</v>
      </c>
      <c r="F119" s="66">
        <v>28.91</v>
      </c>
      <c r="G119" s="66">
        <v>29.37</v>
      </c>
      <c r="H119" s="66">
        <v>29.83</v>
      </c>
      <c r="I119" s="66">
        <v>30.16</v>
      </c>
      <c r="J119" s="66">
        <v>30.4</v>
      </c>
      <c r="K119" s="66">
        <v>30.62</v>
      </c>
      <c r="L119" s="66">
        <v>30.86</v>
      </c>
      <c r="M119" s="66">
        <v>31.14</v>
      </c>
      <c r="N119" s="66">
        <v>31.45</v>
      </c>
      <c r="O119" s="66">
        <v>31.72</v>
      </c>
      <c r="P119" s="66">
        <v>31.95</v>
      </c>
      <c r="Q119" s="66">
        <v>32.14</v>
      </c>
      <c r="R119" s="66">
        <v>32.36</v>
      </c>
      <c r="S119" s="66">
        <v>32.6</v>
      </c>
      <c r="T119" s="66">
        <v>32.81</v>
      </c>
      <c r="U119" s="66">
        <v>33</v>
      </c>
      <c r="V119" s="66">
        <v>33.21</v>
      </c>
      <c r="W119" s="66">
        <v>33.42</v>
      </c>
      <c r="X119" s="66">
        <v>33.71</v>
      </c>
      <c r="Y119" s="66">
        <v>33.97</v>
      </c>
      <c r="Z119" s="66">
        <v>34.26</v>
      </c>
      <c r="AA119" s="66">
        <v>34.520000000000003</v>
      </c>
      <c r="AB119" s="66">
        <v>34.82</v>
      </c>
      <c r="AC119" s="66">
        <v>35.119999999999997</v>
      </c>
      <c r="AD119" s="66">
        <v>35.450000000000003</v>
      </c>
      <c r="AE119" s="66">
        <v>35.74</v>
      </c>
      <c r="AF119" s="66">
        <v>36.03</v>
      </c>
      <c r="AG119" s="66">
        <v>36.33</v>
      </c>
      <c r="AH119" s="66">
        <v>36.56</v>
      </c>
      <c r="AI119" s="66">
        <v>8.9999999999999993E-3</v>
      </c>
      <c r="AJ119" s="66"/>
      <c r="AK119" s="62"/>
    </row>
    <row r="120" spans="1:37" s="6" customFormat="1" x14ac:dyDescent="0.45"/>
    <row r="121" spans="1:37" s="75" customFormat="1" x14ac:dyDescent="0.45">
      <c r="A121" s="75" t="s">
        <v>471</v>
      </c>
    </row>
    <row r="122" spans="1:37" s="6" customFormat="1" x14ac:dyDescent="0.45">
      <c r="A122" s="13" t="s">
        <v>308</v>
      </c>
      <c r="B122" s="63"/>
      <c r="C122" s="76">
        <f>Refineries!C105/10^15</f>
        <v>37.34484596305505</v>
      </c>
      <c r="D122" s="76">
        <f>Refineries!D105/10^15</f>
        <v>39.315104883611689</v>
      </c>
      <c r="E122" s="76">
        <f>Refineries!E105/10^15</f>
        <v>38.599014909433187</v>
      </c>
      <c r="F122" s="76">
        <f>Refineries!F105/10^15</f>
        <v>39.192081250923927</v>
      </c>
      <c r="G122" s="76">
        <f>Refineries!G105/10^15</f>
        <v>38.975296191118254</v>
      </c>
      <c r="H122" s="76">
        <f>Refineries!H105/10^15</f>
        <v>38.977313505233489</v>
      </c>
      <c r="I122" s="76">
        <f>Refineries!I105/10^15</f>
        <v>39.176992143778001</v>
      </c>
      <c r="J122" s="76">
        <f>Refineries!J105/10^15</f>
        <v>39.206047146454537</v>
      </c>
      <c r="K122" s="76">
        <f>Refineries!K105/10^15</f>
        <v>38.721159271844343</v>
      </c>
      <c r="L122" s="76">
        <f>Refineries!L105/10^15</f>
        <v>38.792001363077006</v>
      </c>
      <c r="M122" s="76">
        <f>Refineries!M105/10^15</f>
        <v>38.779714888392206</v>
      </c>
      <c r="N122" s="76">
        <f>Refineries!N105/10^15</f>
        <v>38.728304799959353</v>
      </c>
      <c r="O122" s="76">
        <f>Refineries!O105/10^15</f>
        <v>38.721162337812729</v>
      </c>
      <c r="P122" s="76">
        <f>Refineries!P105/10^15</f>
        <v>38.727930540416992</v>
      </c>
      <c r="Q122" s="76">
        <f>Refineries!Q105/10^15</f>
        <v>38.441292825565966</v>
      </c>
      <c r="R122" s="76">
        <f>Refineries!R105/10^15</f>
        <v>38.71177882964561</v>
      </c>
      <c r="S122" s="76">
        <f>Refineries!S105/10^15</f>
        <v>38.730789751971699</v>
      </c>
      <c r="T122" s="76">
        <f>Refineries!T105/10^15</f>
        <v>38.684999146391625</v>
      </c>
      <c r="U122" s="76">
        <f>Refineries!U105/10^15</f>
        <v>38.946984426987882</v>
      </c>
      <c r="V122" s="76">
        <f>Refineries!V105/10^15</f>
        <v>38.965946093758163</v>
      </c>
      <c r="W122" s="76">
        <f>Refineries!W105/10^15</f>
        <v>39.180398947718814</v>
      </c>
      <c r="X122" s="76">
        <f>Refineries!X105/10^15</f>
        <v>38.936177791024171</v>
      </c>
      <c r="Y122" s="76">
        <f>Refineries!Y105/10^15</f>
        <v>39.153257775081599</v>
      </c>
      <c r="Z122" s="76">
        <f>Refineries!Z105/10^15</f>
        <v>39.132140543019531</v>
      </c>
      <c r="AA122" s="76">
        <f>Refineries!AA105/10^15</f>
        <v>39.141497804993115</v>
      </c>
      <c r="AB122" s="76">
        <f>Refineries!AB105/10^15</f>
        <v>39.167313873211278</v>
      </c>
      <c r="AC122" s="76">
        <f>Refineries!AC105/10^15</f>
        <v>39.218674672026594</v>
      </c>
      <c r="AD122" s="76">
        <f>Refineries!AD105/10^15</f>
        <v>39.214403050442421</v>
      </c>
      <c r="AE122" s="76">
        <f>Refineries!AE105/10^15</f>
        <v>39.088502319754269</v>
      </c>
      <c r="AF122" s="76">
        <f>Refineries!AF105/10^15</f>
        <v>39.144462824208723</v>
      </c>
      <c r="AG122" s="76">
        <f>Refineries!AG105/10^15</f>
        <v>39.183005933111815</v>
      </c>
      <c r="AH122" s="76">
        <f>Refineries!AH105/10^15</f>
        <v>39.465352294727133</v>
      </c>
      <c r="AI122" s="76">
        <f>Refineries!AI105/10^15</f>
        <v>0</v>
      </c>
      <c r="AJ122" s="76">
        <f>Refineries!AJ105/10^15</f>
        <v>0</v>
      </c>
    </row>
    <row r="123" spans="1:37" s="10" customFormat="1" ht="15" customHeight="1" x14ac:dyDescent="0.45">
      <c r="A123" s="58" t="s">
        <v>309</v>
      </c>
      <c r="B123" s="58" t="str">
        <f t="shared" ref="B123:AJ123" si="1">B96</f>
        <v>LPG/propane/butane</v>
      </c>
      <c r="C123" s="60">
        <f t="shared" si="1"/>
        <v>0.19</v>
      </c>
      <c r="D123" s="60">
        <f t="shared" si="1"/>
        <v>0.19</v>
      </c>
      <c r="E123" s="60">
        <f t="shared" si="1"/>
        <v>0.2</v>
      </c>
      <c r="F123" s="60">
        <f t="shared" si="1"/>
        <v>0.2</v>
      </c>
      <c r="G123" s="60">
        <f t="shared" si="1"/>
        <v>0.2</v>
      </c>
      <c r="H123" s="60">
        <f t="shared" si="1"/>
        <v>0.2</v>
      </c>
      <c r="I123" s="60">
        <f t="shared" si="1"/>
        <v>0.2</v>
      </c>
      <c r="J123" s="60">
        <f t="shared" si="1"/>
        <v>0.2</v>
      </c>
      <c r="K123" s="60">
        <f t="shared" si="1"/>
        <v>0.2</v>
      </c>
      <c r="L123" s="60">
        <f t="shared" si="1"/>
        <v>0.2</v>
      </c>
      <c r="M123" s="60">
        <f t="shared" si="1"/>
        <v>0.2</v>
      </c>
      <c r="N123" s="60">
        <f t="shared" si="1"/>
        <v>0.2</v>
      </c>
      <c r="O123" s="60">
        <f t="shared" si="1"/>
        <v>0.21</v>
      </c>
      <c r="P123" s="60">
        <f t="shared" si="1"/>
        <v>0.21</v>
      </c>
      <c r="Q123" s="60">
        <f t="shared" si="1"/>
        <v>0.21</v>
      </c>
      <c r="R123" s="60">
        <f t="shared" si="1"/>
        <v>0.21</v>
      </c>
      <c r="S123" s="60">
        <f t="shared" si="1"/>
        <v>0.21</v>
      </c>
      <c r="T123" s="60">
        <f t="shared" si="1"/>
        <v>0.21</v>
      </c>
      <c r="U123" s="60">
        <f t="shared" si="1"/>
        <v>0.21</v>
      </c>
      <c r="V123" s="60">
        <f t="shared" si="1"/>
        <v>0.22</v>
      </c>
      <c r="W123" s="60">
        <f t="shared" si="1"/>
        <v>0.22</v>
      </c>
      <c r="X123" s="60">
        <f t="shared" si="1"/>
        <v>0.22</v>
      </c>
      <c r="Y123" s="60">
        <f t="shared" si="1"/>
        <v>0.22</v>
      </c>
      <c r="Z123" s="60">
        <f t="shared" si="1"/>
        <v>0.22</v>
      </c>
      <c r="AA123" s="60">
        <f t="shared" si="1"/>
        <v>0.22</v>
      </c>
      <c r="AB123" s="60">
        <f t="shared" si="1"/>
        <v>0.22</v>
      </c>
      <c r="AC123" s="60">
        <f t="shared" si="1"/>
        <v>0.23</v>
      </c>
      <c r="AD123" s="60">
        <f t="shared" si="1"/>
        <v>0.23</v>
      </c>
      <c r="AE123" s="60">
        <f t="shared" si="1"/>
        <v>0.23</v>
      </c>
      <c r="AF123" s="60">
        <f t="shared" si="1"/>
        <v>0.23</v>
      </c>
      <c r="AG123" s="60">
        <f t="shared" si="1"/>
        <v>0.23</v>
      </c>
      <c r="AH123" s="60">
        <f t="shared" si="1"/>
        <v>0.24</v>
      </c>
      <c r="AI123" s="60">
        <f t="shared" si="1"/>
        <v>8.0000000000000002E-3</v>
      </c>
      <c r="AJ123" s="60">
        <f t="shared" si="1"/>
        <v>0</v>
      </c>
      <c r="AK123" s="59"/>
    </row>
    <row r="124" spans="1:37" s="10" customFormat="1" ht="15" customHeight="1" x14ac:dyDescent="0.45">
      <c r="A124" s="58" t="s">
        <v>310</v>
      </c>
      <c r="B124" s="58" t="str">
        <f t="shared" ref="B124:AJ124" si="2">B97</f>
        <v>LPG/propane/butane</v>
      </c>
      <c r="C124" s="60">
        <f t="shared" si="2"/>
        <v>2.94</v>
      </c>
      <c r="D124" s="60">
        <f t="shared" si="2"/>
        <v>3.28</v>
      </c>
      <c r="E124" s="60">
        <f t="shared" si="2"/>
        <v>3.36</v>
      </c>
      <c r="F124" s="60">
        <f t="shared" si="2"/>
        <v>3.45</v>
      </c>
      <c r="G124" s="60">
        <f t="shared" si="2"/>
        <v>3.55</v>
      </c>
      <c r="H124" s="60">
        <f t="shared" si="2"/>
        <v>3.61</v>
      </c>
      <c r="I124" s="60">
        <f t="shared" si="2"/>
        <v>3.66</v>
      </c>
      <c r="J124" s="60">
        <f t="shared" si="2"/>
        <v>3.7</v>
      </c>
      <c r="K124" s="60">
        <f t="shared" si="2"/>
        <v>3.74</v>
      </c>
      <c r="L124" s="60">
        <f t="shared" si="2"/>
        <v>3.78</v>
      </c>
      <c r="M124" s="60">
        <f t="shared" si="2"/>
        <v>3.82</v>
      </c>
      <c r="N124" s="60">
        <f t="shared" si="2"/>
        <v>3.87</v>
      </c>
      <c r="O124" s="60">
        <f t="shared" si="2"/>
        <v>3.91</v>
      </c>
      <c r="P124" s="60">
        <f t="shared" si="2"/>
        <v>3.95</v>
      </c>
      <c r="Q124" s="60">
        <f t="shared" si="2"/>
        <v>3.99</v>
      </c>
      <c r="R124" s="60">
        <f t="shared" si="2"/>
        <v>4.0199999999999996</v>
      </c>
      <c r="S124" s="60">
        <f t="shared" si="2"/>
        <v>4.07</v>
      </c>
      <c r="T124" s="60">
        <f t="shared" si="2"/>
        <v>4.0999999999999996</v>
      </c>
      <c r="U124" s="60">
        <f t="shared" si="2"/>
        <v>4.13</v>
      </c>
      <c r="V124" s="60">
        <f t="shared" si="2"/>
        <v>4.16</v>
      </c>
      <c r="W124" s="60">
        <f t="shared" si="2"/>
        <v>4.2</v>
      </c>
      <c r="X124" s="60">
        <f t="shared" si="2"/>
        <v>4.2300000000000004</v>
      </c>
      <c r="Y124" s="60">
        <f t="shared" si="2"/>
        <v>4.2699999999999996</v>
      </c>
      <c r="Z124" s="60">
        <f t="shared" si="2"/>
        <v>4.3099999999999996</v>
      </c>
      <c r="AA124" s="60">
        <f t="shared" si="2"/>
        <v>4.3499999999999996</v>
      </c>
      <c r="AB124" s="60">
        <f t="shared" si="2"/>
        <v>4.3899999999999997</v>
      </c>
      <c r="AC124" s="60">
        <f t="shared" si="2"/>
        <v>4.43</v>
      </c>
      <c r="AD124" s="60">
        <f t="shared" si="2"/>
        <v>4.4800000000000004</v>
      </c>
      <c r="AE124" s="60">
        <f t="shared" si="2"/>
        <v>4.5199999999999996</v>
      </c>
      <c r="AF124" s="60">
        <f t="shared" si="2"/>
        <v>4.5599999999999996</v>
      </c>
      <c r="AG124" s="60">
        <f t="shared" si="2"/>
        <v>4.5999999999999996</v>
      </c>
      <c r="AH124" s="60">
        <f t="shared" si="2"/>
        <v>4.6399999999999997</v>
      </c>
      <c r="AI124" s="60">
        <f t="shared" si="2"/>
        <v>1.4999999999999999E-2</v>
      </c>
      <c r="AJ124" s="60">
        <f t="shared" si="2"/>
        <v>0</v>
      </c>
      <c r="AK124" s="59"/>
    </row>
    <row r="125" spans="1:37" s="10" customFormat="1" ht="15" customHeight="1" x14ac:dyDescent="0.45">
      <c r="A125" s="58" t="s">
        <v>311</v>
      </c>
      <c r="B125" s="58" t="str">
        <f t="shared" ref="B125:B131" si="3">B99</f>
        <v>Petroleum Diesel</v>
      </c>
      <c r="C125" s="60">
        <f>C99+'Pipelines &amp; Military'!C66/10^3</f>
        <v>0.64331488000000003</v>
      </c>
      <c r="D125" s="60">
        <f>D99+'Pipelines &amp; Military'!D66/10^3</f>
        <v>0.64595153800000005</v>
      </c>
      <c r="E125" s="60">
        <f>E99+'Pipelines &amp; Military'!E66/10^3</f>
        <v>0.65321136499999999</v>
      </c>
      <c r="F125" s="60">
        <f>F99+'Pipelines &amp; Military'!F66/10^3</f>
        <v>0.65925695800000006</v>
      </c>
      <c r="G125" s="60">
        <f>G99+'Pipelines &amp; Military'!G66/10^3</f>
        <v>0.64790368700000001</v>
      </c>
      <c r="H125" s="60">
        <f>H99+'Pipelines &amp; Military'!H66/10^3</f>
        <v>0.64034606900000002</v>
      </c>
      <c r="I125" s="60">
        <f>I99+'Pipelines &amp; Military'!I66/10^3</f>
        <v>0.64893710299999996</v>
      </c>
      <c r="J125" s="60">
        <f>J99+'Pipelines &amp; Military'!J66/10^3</f>
        <v>0.64753228799999996</v>
      </c>
      <c r="K125" s="60">
        <f>K99+'Pipelines &amp; Military'!K66/10^3</f>
        <v>0.64710076900000002</v>
      </c>
      <c r="L125" s="60">
        <f>L99+'Pipelines &amp; Military'!L66/10^3</f>
        <v>0.65902026400000002</v>
      </c>
      <c r="M125" s="60">
        <f>M99+'Pipelines &amp; Military'!M66/10^3</f>
        <v>0.65822308299999999</v>
      </c>
      <c r="N125" s="60">
        <f>N99+'Pipelines &amp; Military'!N66/10^3</f>
        <v>0.65769213900000001</v>
      </c>
      <c r="O125" s="60">
        <f>O99+'Pipelines &amp; Military'!O66/10^3</f>
        <v>0.66776214599999995</v>
      </c>
      <c r="P125" s="60">
        <f>P99+'Pipelines &amp; Military'!P66/10^3</f>
        <v>0.66785125699999992</v>
      </c>
      <c r="Q125" s="60">
        <f>Q99+'Pipelines &amp; Military'!Q66/10^3</f>
        <v>0.66795883199999995</v>
      </c>
      <c r="R125" s="60">
        <f>R99+'Pipelines &amp; Military'!R66/10^3</f>
        <v>0.67808398399999992</v>
      </c>
      <c r="S125" s="60">
        <f>S99+'Pipelines &amp; Military'!S66/10^3</f>
        <v>0.67822631799999999</v>
      </c>
      <c r="T125" s="60">
        <f>T99+'Pipelines &amp; Military'!T66/10^3</f>
        <v>0.67838748199999999</v>
      </c>
      <c r="U125" s="60">
        <f>U99+'Pipelines &amp; Military'!U66/10^3</f>
        <v>0.67856652799999995</v>
      </c>
      <c r="V125" s="60">
        <f>V99+'Pipelines &amp; Military'!V66/10^3</f>
        <v>0.68876147499999996</v>
      </c>
      <c r="W125" s="60">
        <f>W99+'Pipelines &amp; Military'!W66/10^3</f>
        <v>0.68897042799999997</v>
      </c>
      <c r="X125" s="60">
        <f>X99+'Pipelines &amp; Military'!X66/10^3</f>
        <v>0.68919198599999998</v>
      </c>
      <c r="Y125" s="60">
        <f>Y99+'Pipelines &amp; Military'!Y66/10^3</f>
        <v>0.68942459100000009</v>
      </c>
      <c r="Z125" s="60">
        <f>Z99+'Pipelines &amp; Military'!Z66/10^3</f>
        <v>0.69966693099999999</v>
      </c>
      <c r="AA125" s="60">
        <f>AA99+'Pipelines &amp; Military'!AA66/10^3</f>
        <v>0.69991781600000003</v>
      </c>
      <c r="AB125" s="60">
        <f>AB99+'Pipelines &amp; Military'!AB66/10^3</f>
        <v>0.70017623900000003</v>
      </c>
      <c r="AC125" s="60">
        <f>AC99+'Pipelines &amp; Military'!AC66/10^3</f>
        <v>0.700441223</v>
      </c>
      <c r="AD125" s="60">
        <f>AD99+'Pipelines &amp; Military'!AD66/10^3</f>
        <v>0.71071185300000006</v>
      </c>
      <c r="AE125" s="60">
        <f>AE99+'Pipelines &amp; Military'!AE66/10^3</f>
        <v>0.71098727400000006</v>
      </c>
      <c r="AF125" s="60">
        <f>AF99+'Pipelines &amp; Military'!AF66/10^3</f>
        <v>0.71126675399999995</v>
      </c>
      <c r="AG125" s="60">
        <f>AG99+'Pipelines &amp; Military'!AG66/10^3</f>
        <v>0.72154980499999999</v>
      </c>
      <c r="AH125" s="60">
        <f>AH99+'Pipelines &amp; Military'!AH66/10^3</f>
        <v>0.72183679199999995</v>
      </c>
      <c r="AI125" s="60">
        <f>AI99+'Pipelines &amp; Military'!AI66/10^3</f>
        <v>9.9981419999999998E-3</v>
      </c>
      <c r="AJ125" s="60">
        <f>AJ99+'Pipelines &amp; Military'!AJ66/10^3</f>
        <v>0</v>
      </c>
      <c r="AK125" s="59"/>
    </row>
    <row r="126" spans="1:37" s="10" customFormat="1" ht="15" customHeight="1" x14ac:dyDescent="0.45">
      <c r="A126" s="58" t="s">
        <v>51</v>
      </c>
      <c r="B126" s="58" t="str">
        <f t="shared" si="3"/>
        <v>Petroleum Diesel</v>
      </c>
      <c r="C126" s="60">
        <f>C100+'Pipelines &amp; Military'!C68/10^3</f>
        <v>1.369735199</v>
      </c>
      <c r="D126" s="60">
        <f>D100+'Pipelines &amp; Military'!D68/10^3</f>
        <v>1.380490013</v>
      </c>
      <c r="E126" s="60">
        <f>E100+'Pipelines &amp; Military'!E68/10^3</f>
        <v>1.3797055659999999</v>
      </c>
      <c r="F126" s="60">
        <f>F100+'Pipelines &amp; Military'!F68/10^3</f>
        <v>1.3785734860000001</v>
      </c>
      <c r="G126" s="60">
        <f>G100+'Pipelines &amp; Military'!G68/10^3</f>
        <v>1.3753232879999999</v>
      </c>
      <c r="H126" s="60">
        <f>H100+'Pipelines &amp; Military'!H68/10^3</f>
        <v>1.383159698</v>
      </c>
      <c r="I126" s="60">
        <f>I100+'Pipelines &amp; Military'!I68/10^3</f>
        <v>1.3927563250000001</v>
      </c>
      <c r="J126" s="60">
        <f>J100+'Pipelines &amp; Military'!J68/10^3</f>
        <v>1.4123541720000001</v>
      </c>
      <c r="K126" s="60">
        <f>K100+'Pipelines &amp; Military'!K68/10^3</f>
        <v>1.422230621</v>
      </c>
      <c r="L126" s="60">
        <f>L100+'Pipelines &amp; Military'!L68/10^3</f>
        <v>1.4327801360000001</v>
      </c>
      <c r="M126" s="60">
        <f>M100+'Pipelines &amp; Military'!M68/10^3</f>
        <v>1.4425519100000002</v>
      </c>
      <c r="N126" s="60">
        <f>N100+'Pipelines &amp; Military'!N68/10^3</f>
        <v>1.452399918</v>
      </c>
      <c r="O126" s="60">
        <f>O100+'Pipelines &amp; Military'!O68/10^3</f>
        <v>1.4724199600000001</v>
      </c>
      <c r="P126" s="60">
        <f>P100+'Pipelines &amp; Military'!P68/10^3</f>
        <v>1.4924454649999999</v>
      </c>
      <c r="Q126" s="60">
        <f>Q100+'Pipelines &amp; Military'!Q68/10^3</f>
        <v>1.5024762569999999</v>
      </c>
      <c r="R126" s="60">
        <f>R100+'Pipelines &amp; Military'!R68/10^3</f>
        <v>1.5125120999999999</v>
      </c>
      <c r="S126" s="60">
        <f>S100+'Pipelines &amp; Military'!S68/10^3</f>
        <v>1.532552841</v>
      </c>
      <c r="T126" s="60">
        <f>T100+'Pipelines &amp; Military'!T68/10^3</f>
        <v>1.5425989689999999</v>
      </c>
      <c r="U126" s="60">
        <f>U100+'Pipelines &amp; Military'!U68/10^3</f>
        <v>1.552650238</v>
      </c>
      <c r="V126" s="60">
        <f>V100+'Pipelines &amp; Military'!V68/10^3</f>
        <v>1.562706039</v>
      </c>
      <c r="W126" s="60">
        <f>W100+'Pipelines &amp; Military'!W68/10^3</f>
        <v>1.572765854</v>
      </c>
      <c r="X126" s="60">
        <f>X100+'Pipelines &amp; Military'!X68/10^3</f>
        <v>1.5828292849999999</v>
      </c>
      <c r="Y126" s="60">
        <f>Y100+'Pipelines &amp; Military'!Y68/10^3</f>
        <v>1.6028958740000001</v>
      </c>
      <c r="Z126" s="60">
        <f>Z100+'Pipelines &amp; Military'!Z68/10^3</f>
        <v>1.6129652480000001</v>
      </c>
      <c r="AA126" s="60">
        <f>AA100+'Pipelines &amp; Military'!AA68/10^3</f>
        <v>1.6230370789999999</v>
      </c>
      <c r="AB126" s="60">
        <f>AB100+'Pipelines &amp; Military'!AB68/10^3</f>
        <v>1.6431110690000001</v>
      </c>
      <c r="AC126" s="60">
        <f>AC100+'Pipelines &amp; Military'!AC68/10^3</f>
        <v>1.6631869050000001</v>
      </c>
      <c r="AD126" s="60">
        <f>AD100+'Pipelines &amp; Military'!AD68/10^3</f>
        <v>1.6732643810000001</v>
      </c>
      <c r="AE126" s="60">
        <f>AE100+'Pipelines &amp; Military'!AE68/10^3</f>
        <v>1.6933432310000001</v>
      </c>
      <c r="AF126" s="60">
        <f>AF100+'Pipelines &amp; Military'!AF68/10^3</f>
        <v>1.7134232330000001</v>
      </c>
      <c r="AG126" s="60">
        <f>AG100+'Pipelines &amp; Military'!AG68/10^3</f>
        <v>1.72350428</v>
      </c>
      <c r="AH126" s="60">
        <f>AH100+'Pipelines &amp; Military'!AH68/10^3</f>
        <v>1.7435864409999999</v>
      </c>
      <c r="AI126" s="60">
        <f>AI100+'Pipelines &amp; Military'!AI68/10^3</f>
        <v>8.9981419999999989E-3</v>
      </c>
      <c r="AJ126" s="60">
        <f>AJ100+'Pipelines &amp; Military'!AJ68/10^3</f>
        <v>0</v>
      </c>
      <c r="AK126" s="59"/>
    </row>
    <row r="127" spans="1:37" s="10" customFormat="1" ht="15" customHeight="1" x14ac:dyDescent="0.45">
      <c r="A127" s="58" t="s">
        <v>52</v>
      </c>
      <c r="B127" s="58" t="str">
        <f t="shared" si="3"/>
        <v>Heavy or Residual Oil</v>
      </c>
      <c r="C127" s="60">
        <f>C101+'Pipelines &amp; Military'!C67/10^3</f>
        <v>5.9450865000000006E-2</v>
      </c>
      <c r="D127" s="60">
        <f>D101+'Pipelines &amp; Military'!D67/10^3</f>
        <v>6.9925919000000003E-2</v>
      </c>
      <c r="E127" s="60">
        <f>E101+'Pipelines &amp; Military'!E67/10^3</f>
        <v>6.3058163E-2</v>
      </c>
      <c r="F127" s="60">
        <f>F101+'Pipelines &amp; Military'!F67/10^3</f>
        <v>5.6206014999999998E-2</v>
      </c>
      <c r="G127" s="60">
        <f>G101+'Pipelines &amp; Military'!G67/10^3</f>
        <v>5.5732989999999996E-2</v>
      </c>
      <c r="H127" s="60">
        <f>H101+'Pipelines &amp; Military'!H67/10^3</f>
        <v>5.5411751000000002E-2</v>
      </c>
      <c r="I127" s="60">
        <f>I101+'Pipelines &amp; Military'!I67/10^3</f>
        <v>5.5352579999999998E-2</v>
      </c>
      <c r="J127" s="60">
        <f>J101+'Pipelines &amp; Military'!J67/10^3</f>
        <v>6.5291368000000002E-2</v>
      </c>
      <c r="K127" s="60">
        <f>K101+'Pipelines &amp; Military'!K67/10^3</f>
        <v>6.5272586000000007E-2</v>
      </c>
      <c r="L127" s="60">
        <f>L101+'Pipelines &amp; Military'!L67/10^3</f>
        <v>6.5351800000000002E-2</v>
      </c>
      <c r="M127" s="60">
        <f>M101+'Pipelines &amp; Military'!M67/10^3</f>
        <v>6.5318026000000001E-2</v>
      </c>
      <c r="N127" s="60">
        <f>N101+'Pipelines &amp; Military'!N67/10^3</f>
        <v>6.5299315999999996E-2</v>
      </c>
      <c r="O127" s="60">
        <f>O101+'Pipelines &amp; Military'!O67/10^3</f>
        <v>6.5302405000000008E-2</v>
      </c>
      <c r="P127" s="60">
        <f>P101+'Pipelines &amp; Military'!P67/10^3</f>
        <v>6.5306396000000003E-2</v>
      </c>
      <c r="Q127" s="60">
        <f>Q101+'Pipelines &amp; Military'!Q67/10^3</f>
        <v>6.5311068999999999E-2</v>
      </c>
      <c r="R127" s="60">
        <f>R101+'Pipelines &amp; Military'!R67/10^3</f>
        <v>6.5316772000000009E-2</v>
      </c>
      <c r="S127" s="60">
        <f>S101+'Pipelines &amp; Military'!S67/10^3</f>
        <v>6.5322917000000008E-2</v>
      </c>
      <c r="T127" s="60">
        <f>T101+'Pipelines &amp; Military'!T67/10^3</f>
        <v>6.5326928000000006E-2</v>
      </c>
      <c r="U127" s="60">
        <f>U101+'Pipelines &amp; Military'!U67/10^3</f>
        <v>6.5334792000000003E-2</v>
      </c>
      <c r="V127" s="60">
        <f>V101+'Pipelines &amp; Military'!V67/10^3</f>
        <v>6.5342352000000006E-2</v>
      </c>
      <c r="W127" s="60">
        <f>W101+'Pipelines &amp; Military'!W67/10^3</f>
        <v>6.5351045999999996E-2</v>
      </c>
      <c r="X127" s="60">
        <f>X101+'Pipelines &amp; Military'!X67/10^3</f>
        <v>6.5359908000000008E-2</v>
      </c>
      <c r="Y127" s="60">
        <f>Y101+'Pipelines &amp; Military'!Y67/10^3</f>
        <v>6.5371219000000008E-2</v>
      </c>
      <c r="Z127" s="60">
        <f>Z101+'Pipelines &amp; Military'!Z67/10^3</f>
        <v>6.5379776000000001E-2</v>
      </c>
      <c r="AA127" s="60">
        <f>AA101+'Pipelines &amp; Military'!AA67/10^3</f>
        <v>6.5390578000000005E-2</v>
      </c>
      <c r="AB127" s="60">
        <f>AB101+'Pipelines &amp; Military'!AB67/10^3</f>
        <v>6.5400149000000005E-2</v>
      </c>
      <c r="AC127" s="60">
        <f>AC101+'Pipelines &amp; Military'!AC67/10^3</f>
        <v>6.5413468000000002E-2</v>
      </c>
      <c r="AD127" s="60">
        <f>AD101+'Pipelines &amp; Military'!AD67/10^3</f>
        <v>6.5422767000000007E-2</v>
      </c>
      <c r="AE127" s="60">
        <f>AE101+'Pipelines &amp; Military'!AE67/10^3</f>
        <v>6.5434209000000007E-2</v>
      </c>
      <c r="AF127" s="60">
        <f>AF101+'Pipelines &amp; Military'!AF67/10^3</f>
        <v>6.5445798999999999E-2</v>
      </c>
      <c r="AG127" s="60">
        <f>AG101+'Pipelines &amp; Military'!AG67/10^3</f>
        <v>6.5457284000000004E-2</v>
      </c>
      <c r="AH127" s="60">
        <f>AH101+'Pipelines &amp; Military'!AH67/10^3</f>
        <v>6.5468836000000002E-2</v>
      </c>
      <c r="AI127" s="60">
        <f>AI101+'Pipelines &amp; Military'!AI67/10^3</f>
        <v>7.9926379999999998E-3</v>
      </c>
      <c r="AJ127" s="60">
        <f>AJ101+'Pipelines &amp; Military'!AJ67/10^3</f>
        <v>0</v>
      </c>
      <c r="AK127" s="59"/>
    </row>
    <row r="128" spans="1:37" s="10" customFormat="1" ht="15" customHeight="1" x14ac:dyDescent="0.45">
      <c r="A128" s="58" t="s">
        <v>53</v>
      </c>
      <c r="B128" s="58" t="str">
        <f t="shared" si="3"/>
        <v>LPG/propane/butane</v>
      </c>
      <c r="C128" s="60">
        <f t="shared" ref="C128:C138" si="4">C102</f>
        <v>0.63</v>
      </c>
      <c r="D128" s="60">
        <f t="shared" ref="D128:AJ131" si="5">D102</f>
        <v>0.56999999999999995</v>
      </c>
      <c r="E128" s="60">
        <f t="shared" si="5"/>
        <v>0.63</v>
      </c>
      <c r="F128" s="60">
        <f t="shared" si="5"/>
        <v>0.7</v>
      </c>
      <c r="G128" s="60">
        <f t="shared" si="5"/>
        <v>0.74</v>
      </c>
      <c r="H128" s="60">
        <f t="shared" si="5"/>
        <v>0.77</v>
      </c>
      <c r="I128" s="60">
        <f t="shared" si="5"/>
        <v>0.8</v>
      </c>
      <c r="J128" s="60">
        <f t="shared" si="5"/>
        <v>0.83</v>
      </c>
      <c r="K128" s="60">
        <f t="shared" si="5"/>
        <v>0.85</v>
      </c>
      <c r="L128" s="60">
        <f t="shared" si="5"/>
        <v>0.87</v>
      </c>
      <c r="M128" s="60">
        <f t="shared" si="5"/>
        <v>0.9</v>
      </c>
      <c r="N128" s="60">
        <f t="shared" si="5"/>
        <v>0.93</v>
      </c>
      <c r="O128" s="60">
        <f t="shared" si="5"/>
        <v>0.95</v>
      </c>
      <c r="P128" s="60">
        <f t="shared" si="5"/>
        <v>0.97</v>
      </c>
      <c r="Q128" s="60">
        <f t="shared" si="5"/>
        <v>0.99</v>
      </c>
      <c r="R128" s="60">
        <f t="shared" si="5"/>
        <v>1.02</v>
      </c>
      <c r="S128" s="60">
        <f t="shared" si="5"/>
        <v>1.04</v>
      </c>
      <c r="T128" s="60">
        <f t="shared" si="5"/>
        <v>1.06</v>
      </c>
      <c r="U128" s="60">
        <f t="shared" si="5"/>
        <v>1.08</v>
      </c>
      <c r="V128" s="60">
        <f t="shared" si="5"/>
        <v>1.1000000000000001</v>
      </c>
      <c r="W128" s="60">
        <f t="shared" si="5"/>
        <v>1.1200000000000001</v>
      </c>
      <c r="X128" s="60">
        <f t="shared" si="5"/>
        <v>1.1399999999999999</v>
      </c>
      <c r="Y128" s="60">
        <f t="shared" si="5"/>
        <v>1.1599999999999999</v>
      </c>
      <c r="Z128" s="60">
        <f t="shared" si="5"/>
        <v>1.18</v>
      </c>
      <c r="AA128" s="60">
        <f t="shared" si="5"/>
        <v>1.2</v>
      </c>
      <c r="AB128" s="60">
        <f t="shared" si="5"/>
        <v>1.23</v>
      </c>
      <c r="AC128" s="60">
        <f t="shared" si="5"/>
        <v>1.25</v>
      </c>
      <c r="AD128" s="60">
        <f t="shared" si="5"/>
        <v>1.28</v>
      </c>
      <c r="AE128" s="60">
        <f t="shared" si="5"/>
        <v>1.3</v>
      </c>
      <c r="AF128" s="60">
        <f t="shared" si="5"/>
        <v>1.32</v>
      </c>
      <c r="AG128" s="60">
        <f t="shared" si="5"/>
        <v>1.35</v>
      </c>
      <c r="AH128" s="60">
        <f t="shared" si="5"/>
        <v>1.37</v>
      </c>
      <c r="AI128" s="60">
        <f t="shared" si="5"/>
        <v>2.5000000000000001E-2</v>
      </c>
      <c r="AJ128" s="60">
        <f t="shared" si="5"/>
        <v>0</v>
      </c>
      <c r="AK128" s="59"/>
    </row>
    <row r="129" spans="1:37" s="10" customFormat="1" ht="15" customHeight="1" x14ac:dyDescent="0.45">
      <c r="A129" s="58" t="s">
        <v>312</v>
      </c>
      <c r="B129" s="58" t="str">
        <f t="shared" si="3"/>
        <v>Petroleum Diesel</v>
      </c>
      <c r="C129" s="60">
        <f t="shared" si="4"/>
        <v>0.13</v>
      </c>
      <c r="D129" s="60">
        <f t="shared" si="5"/>
        <v>0.12</v>
      </c>
      <c r="E129" s="60">
        <f t="shared" si="5"/>
        <v>0.1</v>
      </c>
      <c r="F129" s="60">
        <f t="shared" si="5"/>
        <v>0.09</v>
      </c>
      <c r="G129" s="60">
        <f t="shared" si="5"/>
        <v>0.08</v>
      </c>
      <c r="H129" s="60">
        <f t="shared" si="5"/>
        <v>7.0000000000000007E-2</v>
      </c>
      <c r="I129" s="60">
        <f t="shared" si="5"/>
        <v>7.0000000000000007E-2</v>
      </c>
      <c r="J129" s="60">
        <f t="shared" si="5"/>
        <v>7.0000000000000007E-2</v>
      </c>
      <c r="K129" s="60">
        <f t="shared" si="5"/>
        <v>7.0000000000000007E-2</v>
      </c>
      <c r="L129" s="60">
        <f t="shared" si="5"/>
        <v>7.0000000000000007E-2</v>
      </c>
      <c r="M129" s="60">
        <f t="shared" si="5"/>
        <v>7.0000000000000007E-2</v>
      </c>
      <c r="N129" s="60">
        <f t="shared" si="5"/>
        <v>0.06</v>
      </c>
      <c r="O129" s="60">
        <f t="shared" si="5"/>
        <v>0.06</v>
      </c>
      <c r="P129" s="60">
        <f t="shared" si="5"/>
        <v>0.06</v>
      </c>
      <c r="Q129" s="60">
        <f t="shared" si="5"/>
        <v>0.06</v>
      </c>
      <c r="R129" s="60">
        <f t="shared" si="5"/>
        <v>0.06</v>
      </c>
      <c r="S129" s="60">
        <f t="shared" si="5"/>
        <v>0.06</v>
      </c>
      <c r="T129" s="60">
        <f t="shared" si="5"/>
        <v>0.06</v>
      </c>
      <c r="U129" s="60">
        <f t="shared" si="5"/>
        <v>0.06</v>
      </c>
      <c r="V129" s="60">
        <f t="shared" si="5"/>
        <v>0.06</v>
      </c>
      <c r="W129" s="60">
        <f t="shared" si="5"/>
        <v>0.06</v>
      </c>
      <c r="X129" s="60">
        <f t="shared" si="5"/>
        <v>0.06</v>
      </c>
      <c r="Y129" s="60">
        <f t="shared" si="5"/>
        <v>0.06</v>
      </c>
      <c r="Z129" s="60">
        <f t="shared" si="5"/>
        <v>0.06</v>
      </c>
      <c r="AA129" s="60">
        <f t="shared" si="5"/>
        <v>7.0000000000000007E-2</v>
      </c>
      <c r="AB129" s="60">
        <f t="shared" si="5"/>
        <v>7.0000000000000007E-2</v>
      </c>
      <c r="AC129" s="60">
        <f t="shared" si="5"/>
        <v>7.0000000000000007E-2</v>
      </c>
      <c r="AD129" s="60">
        <f t="shared" si="5"/>
        <v>7.0000000000000007E-2</v>
      </c>
      <c r="AE129" s="60">
        <f t="shared" si="5"/>
        <v>7.0000000000000007E-2</v>
      </c>
      <c r="AF129" s="60">
        <f t="shared" si="5"/>
        <v>7.0000000000000007E-2</v>
      </c>
      <c r="AG129" s="60">
        <f t="shared" si="5"/>
        <v>7.0000000000000007E-2</v>
      </c>
      <c r="AH129" s="60">
        <f t="shared" si="5"/>
        <v>7.0000000000000007E-2</v>
      </c>
      <c r="AI129" s="60">
        <f t="shared" si="5"/>
        <v>-0.02</v>
      </c>
      <c r="AJ129" s="60">
        <f t="shared" si="5"/>
        <v>0</v>
      </c>
      <c r="AK129" s="59"/>
    </row>
    <row r="130" spans="1:37" s="10" customFormat="1" ht="15" customHeight="1" x14ac:dyDescent="0.45">
      <c r="A130" s="58" t="s">
        <v>313</v>
      </c>
      <c r="B130" s="58" t="str">
        <f t="shared" si="3"/>
        <v>Petroleum Diesel</v>
      </c>
      <c r="C130" s="60">
        <f t="shared" si="4"/>
        <v>0.84</v>
      </c>
      <c r="D130" s="60">
        <f t="shared" si="5"/>
        <v>0.84</v>
      </c>
      <c r="E130" s="60">
        <f t="shared" si="5"/>
        <v>0.84</v>
      </c>
      <c r="F130" s="60">
        <f t="shared" si="5"/>
        <v>0.85</v>
      </c>
      <c r="G130" s="60">
        <f t="shared" si="5"/>
        <v>0.85</v>
      </c>
      <c r="H130" s="60">
        <f t="shared" si="5"/>
        <v>0.86</v>
      </c>
      <c r="I130" s="60">
        <f t="shared" si="5"/>
        <v>0.86</v>
      </c>
      <c r="J130" s="60">
        <f t="shared" si="5"/>
        <v>0.86</v>
      </c>
      <c r="K130" s="60">
        <f t="shared" si="5"/>
        <v>0.86</v>
      </c>
      <c r="L130" s="60">
        <f t="shared" si="5"/>
        <v>0.87</v>
      </c>
      <c r="M130" s="60">
        <f t="shared" si="5"/>
        <v>0.88</v>
      </c>
      <c r="N130" s="60">
        <f t="shared" si="5"/>
        <v>0.9</v>
      </c>
      <c r="O130" s="60">
        <f t="shared" si="5"/>
        <v>0.92</v>
      </c>
      <c r="P130" s="60">
        <f t="shared" si="5"/>
        <v>0.94</v>
      </c>
      <c r="Q130" s="60">
        <f t="shared" si="5"/>
        <v>0.96</v>
      </c>
      <c r="R130" s="60">
        <f t="shared" si="5"/>
        <v>0.98</v>
      </c>
      <c r="S130" s="60">
        <f t="shared" si="5"/>
        <v>1</v>
      </c>
      <c r="T130" s="60">
        <f t="shared" si="5"/>
        <v>1.02</v>
      </c>
      <c r="U130" s="60">
        <f t="shared" si="5"/>
        <v>1.04</v>
      </c>
      <c r="V130" s="60">
        <f t="shared" si="5"/>
        <v>1.06</v>
      </c>
      <c r="W130" s="60">
        <f t="shared" si="5"/>
        <v>1.08</v>
      </c>
      <c r="X130" s="60">
        <f t="shared" si="5"/>
        <v>1.1100000000000001</v>
      </c>
      <c r="Y130" s="60">
        <f t="shared" si="5"/>
        <v>1.1299999999999999</v>
      </c>
      <c r="Z130" s="60">
        <f t="shared" si="5"/>
        <v>1.1499999999999999</v>
      </c>
      <c r="AA130" s="60">
        <f t="shared" si="5"/>
        <v>1.18</v>
      </c>
      <c r="AB130" s="60">
        <f t="shared" si="5"/>
        <v>1.2</v>
      </c>
      <c r="AC130" s="60">
        <f t="shared" si="5"/>
        <v>1.23</v>
      </c>
      <c r="AD130" s="60">
        <f t="shared" si="5"/>
        <v>1.25</v>
      </c>
      <c r="AE130" s="60">
        <f t="shared" si="5"/>
        <v>1.28</v>
      </c>
      <c r="AF130" s="60">
        <f t="shared" si="5"/>
        <v>1.31</v>
      </c>
      <c r="AG130" s="60">
        <f t="shared" si="5"/>
        <v>1.33</v>
      </c>
      <c r="AH130" s="60">
        <f t="shared" si="5"/>
        <v>1.36</v>
      </c>
      <c r="AI130" s="60">
        <f t="shared" si="5"/>
        <v>1.6E-2</v>
      </c>
      <c r="AJ130" s="60">
        <f t="shared" si="5"/>
        <v>0</v>
      </c>
      <c r="AK130" s="59"/>
    </row>
    <row r="131" spans="1:37" s="10" customFormat="1" ht="15" customHeight="1" x14ac:dyDescent="0.45">
      <c r="A131" s="58" t="s">
        <v>314</v>
      </c>
      <c r="B131" s="58" t="str">
        <f t="shared" si="3"/>
        <v>Heavy or Residual Oil</v>
      </c>
      <c r="C131" s="60">
        <f t="shared" si="4"/>
        <v>0.39</v>
      </c>
      <c r="D131" s="60">
        <f t="shared" si="5"/>
        <v>0.2</v>
      </c>
      <c r="E131" s="60">
        <f t="shared" si="5"/>
        <v>0.26</v>
      </c>
      <c r="F131" s="60">
        <f t="shared" si="5"/>
        <v>0.3</v>
      </c>
      <c r="G131" s="60">
        <f t="shared" si="5"/>
        <v>0.3</v>
      </c>
      <c r="H131" s="60">
        <f t="shared" si="5"/>
        <v>0.31</v>
      </c>
      <c r="I131" s="60">
        <f t="shared" si="5"/>
        <v>0.33</v>
      </c>
      <c r="J131" s="60">
        <f t="shared" ref="D131:AJ138" si="6">J105</f>
        <v>0.37</v>
      </c>
      <c r="K131" s="60">
        <f t="shared" si="6"/>
        <v>0.39</v>
      </c>
      <c r="L131" s="60">
        <f t="shared" si="6"/>
        <v>0.42</v>
      </c>
      <c r="M131" s="60">
        <f t="shared" si="6"/>
        <v>0.43</v>
      </c>
      <c r="N131" s="60">
        <f t="shared" si="6"/>
        <v>0.44</v>
      </c>
      <c r="O131" s="60">
        <f t="shared" si="6"/>
        <v>0.44</v>
      </c>
      <c r="P131" s="60">
        <f t="shared" si="6"/>
        <v>0.44</v>
      </c>
      <c r="Q131" s="60">
        <f t="shared" si="6"/>
        <v>0.45</v>
      </c>
      <c r="R131" s="60">
        <f t="shared" si="6"/>
        <v>0.46</v>
      </c>
      <c r="S131" s="60">
        <f t="shared" si="6"/>
        <v>0.45</v>
      </c>
      <c r="T131" s="60">
        <f t="shared" si="6"/>
        <v>0.45</v>
      </c>
      <c r="U131" s="60">
        <f t="shared" si="6"/>
        <v>0.46</v>
      </c>
      <c r="V131" s="60">
        <f t="shared" si="6"/>
        <v>0.46</v>
      </c>
      <c r="W131" s="60">
        <f t="shared" si="6"/>
        <v>0.46</v>
      </c>
      <c r="X131" s="60">
        <f t="shared" si="6"/>
        <v>0.46</v>
      </c>
      <c r="Y131" s="60">
        <f t="shared" si="6"/>
        <v>0.45</v>
      </c>
      <c r="Z131" s="60">
        <f t="shared" si="6"/>
        <v>0.46</v>
      </c>
      <c r="AA131" s="60">
        <f t="shared" si="6"/>
        <v>0.46</v>
      </c>
      <c r="AB131" s="60">
        <f t="shared" si="6"/>
        <v>0.46</v>
      </c>
      <c r="AC131" s="60">
        <f t="shared" si="6"/>
        <v>0.46</v>
      </c>
      <c r="AD131" s="60">
        <f t="shared" si="6"/>
        <v>0.47</v>
      </c>
      <c r="AE131" s="60">
        <f t="shared" si="6"/>
        <v>0.47</v>
      </c>
      <c r="AF131" s="60">
        <f t="shared" si="6"/>
        <v>0.48</v>
      </c>
      <c r="AG131" s="60">
        <f t="shared" si="6"/>
        <v>0.48</v>
      </c>
      <c r="AH131" s="60">
        <f t="shared" si="6"/>
        <v>0.48</v>
      </c>
      <c r="AI131" s="60">
        <f t="shared" si="6"/>
        <v>6.0000000000000001E-3</v>
      </c>
      <c r="AJ131" s="60">
        <f t="shared" si="6"/>
        <v>0</v>
      </c>
      <c r="AK131" s="59"/>
    </row>
    <row r="132" spans="1:37" s="10" customFormat="1" ht="15" customHeight="1" x14ac:dyDescent="0.45">
      <c r="A132" s="58" t="s">
        <v>91</v>
      </c>
      <c r="B132" s="58"/>
      <c r="C132" s="60">
        <f>SUM(C123:C131)</f>
        <v>7.192500943999999</v>
      </c>
      <c r="D132" s="60">
        <f t="shared" ref="D132:AJ132" si="7">SUM(D123:D131)</f>
        <v>7.2963674700000007</v>
      </c>
      <c r="E132" s="60">
        <f t="shared" si="7"/>
        <v>7.4859750939999996</v>
      </c>
      <c r="F132" s="60">
        <f t="shared" si="7"/>
        <v>7.6840364590000005</v>
      </c>
      <c r="G132" s="60">
        <f t="shared" si="7"/>
        <v>7.7989599649999999</v>
      </c>
      <c r="H132" s="60">
        <f t="shared" si="7"/>
        <v>7.8989175180000011</v>
      </c>
      <c r="I132" s="60">
        <f t="shared" si="7"/>
        <v>8.0170460079999994</v>
      </c>
      <c r="J132" s="60">
        <f t="shared" si="7"/>
        <v>8.1551778279999994</v>
      </c>
      <c r="K132" s="60">
        <f t="shared" si="7"/>
        <v>8.2446039760000005</v>
      </c>
      <c r="L132" s="60">
        <f t="shared" si="7"/>
        <v>8.3671522000000014</v>
      </c>
      <c r="M132" s="60">
        <f t="shared" si="7"/>
        <v>8.4660930190000006</v>
      </c>
      <c r="N132" s="60">
        <f t="shared" si="7"/>
        <v>8.5753913729999987</v>
      </c>
      <c r="O132" s="60">
        <f t="shared" si="7"/>
        <v>8.6954845110000001</v>
      </c>
      <c r="P132" s="60">
        <f t="shared" si="7"/>
        <v>8.7956031179999989</v>
      </c>
      <c r="Q132" s="60">
        <f t="shared" si="7"/>
        <v>8.8957461579999979</v>
      </c>
      <c r="R132" s="60">
        <f t="shared" si="7"/>
        <v>9.0059128560000001</v>
      </c>
      <c r="S132" s="60">
        <f t="shared" si="7"/>
        <v>9.1061020759999991</v>
      </c>
      <c r="T132" s="60">
        <f t="shared" si="7"/>
        <v>9.1863133789999996</v>
      </c>
      <c r="U132" s="60">
        <f t="shared" si="7"/>
        <v>9.2765515580000013</v>
      </c>
      <c r="V132" s="60">
        <f t="shared" si="7"/>
        <v>9.3768098660000003</v>
      </c>
      <c r="W132" s="60">
        <f t="shared" si="7"/>
        <v>9.4670873280000016</v>
      </c>
      <c r="X132" s="60">
        <f t="shared" si="7"/>
        <v>9.5573811790000001</v>
      </c>
      <c r="Y132" s="60">
        <f t="shared" si="7"/>
        <v>9.647691683999998</v>
      </c>
      <c r="Z132" s="60">
        <f t="shared" si="7"/>
        <v>9.7580119550000024</v>
      </c>
      <c r="AA132" s="60">
        <f t="shared" si="7"/>
        <v>9.8683454729999998</v>
      </c>
      <c r="AB132" s="60">
        <f t="shared" si="7"/>
        <v>9.9786874570000013</v>
      </c>
      <c r="AC132" s="60">
        <f t="shared" si="7"/>
        <v>10.099041596000003</v>
      </c>
      <c r="AD132" s="60">
        <f t="shared" si="7"/>
        <v>10.229399001000003</v>
      </c>
      <c r="AE132" s="60">
        <f t="shared" si="7"/>
        <v>10.339764714000001</v>
      </c>
      <c r="AF132" s="60">
        <f t="shared" si="7"/>
        <v>10.460135786</v>
      </c>
      <c r="AG132" s="60">
        <f t="shared" si="7"/>
        <v>10.570511369000002</v>
      </c>
      <c r="AH132" s="60">
        <f t="shared" si="7"/>
        <v>10.690892069</v>
      </c>
      <c r="AI132" s="60">
        <f t="shared" si="7"/>
        <v>7.6988922000000015E-2</v>
      </c>
      <c r="AJ132" s="60">
        <f t="shared" si="7"/>
        <v>0</v>
      </c>
      <c r="AK132" s="59"/>
    </row>
    <row r="133" spans="1:37" s="10" customFormat="1" ht="15" customHeight="1" x14ac:dyDescent="0.45">
      <c r="A133" s="58" t="s">
        <v>315</v>
      </c>
      <c r="B133" s="58"/>
      <c r="C133" s="60">
        <f>C107+Refineries!C106/10^15+'Pipelines &amp; Military'!C114/10^3</f>
        <v>8.4837304200000005</v>
      </c>
      <c r="D133" s="60">
        <f>D107+Refineries!D106/10^15+'Pipelines &amp; Military'!D114/10^3</f>
        <v>8.7623655520000003</v>
      </c>
      <c r="E133" s="60">
        <f>E107+Refineries!E106/10^15+'Pipelines &amp; Military'!E114/10^3</f>
        <v>8.90861825</v>
      </c>
      <c r="F133" s="60">
        <f>F107+Refineries!F106/10^15+'Pipelines &amp; Military'!F114/10^3</f>
        <v>9.1068633180000003</v>
      </c>
      <c r="G133" s="60">
        <f>G107+Refineries!G106/10^15+'Pipelines &amp; Military'!G114/10^3</f>
        <v>9.2837092529999996</v>
      </c>
      <c r="H133" s="60">
        <f>H107+Refineries!H106/10^15+'Pipelines &amp; Military'!H114/10^3</f>
        <v>9.432325049000001</v>
      </c>
      <c r="I133" s="60">
        <f>I107+Refineries!I106/10^15+'Pipelines &amp; Military'!I114/10^3</f>
        <v>9.4736599370000008</v>
      </c>
      <c r="J133" s="60">
        <f>J107+Refineries!J106/10^15+'Pipelines &amp; Military'!J114/10^3</f>
        <v>9.4449010989999991</v>
      </c>
      <c r="K133" s="60">
        <f>K107+Refineries!K106/10^15+'Pipelines &amp; Military'!K114/10^3</f>
        <v>9.4156430540000002</v>
      </c>
      <c r="L133" s="60">
        <f>L107+Refineries!L106/10^15+'Pipelines &amp; Military'!L114/10^3</f>
        <v>9.436480554000001</v>
      </c>
      <c r="M133" s="60">
        <f>M107+Refineries!M106/10^15+'Pipelines &amp; Military'!M114/10^3</f>
        <v>9.4947454469999997</v>
      </c>
      <c r="N133" s="60">
        <f>N107+Refineries!N106/10^15+'Pipelines &amp; Military'!N114/10^3</f>
        <v>9.4620062010000012</v>
      </c>
      <c r="O133" s="60">
        <f>O107+Refineries!O106/10^15+'Pipelines &amp; Military'!O114/10^3</f>
        <v>9.5395710939999994</v>
      </c>
      <c r="P133" s="60">
        <f>P107+Refineries!P106/10^15+'Pipelines &amp; Military'!P114/10^3</f>
        <v>9.6243336790000011</v>
      </c>
      <c r="Q133" s="60">
        <f>Q107+Refineries!Q106/10^15+'Pipelines &amp; Military'!Q114/10^3</f>
        <v>9.6593604249999991</v>
      </c>
      <c r="R133" s="60">
        <f>R107+Refineries!R106/10^15+'Pipelines &amp; Military'!R114/10^3</f>
        <v>9.7667880740000008</v>
      </c>
      <c r="S133" s="60">
        <f>S107+Refineries!S106/10^15+'Pipelines &amp; Military'!S114/10^3</f>
        <v>9.8610184329999999</v>
      </c>
      <c r="T133" s="60">
        <f>T107+Refineries!T106/10^15+'Pipelines &amp; Military'!T114/10^3</f>
        <v>9.9247955440000002</v>
      </c>
      <c r="U133" s="60">
        <f>U107+Refineries!U106/10^15+'Pipelines &amp; Military'!U114/10^3</f>
        <v>10.088718274</v>
      </c>
      <c r="V133" s="60">
        <f>V107+Refineries!V106/10^15+'Pipelines &amp; Military'!V114/10^3</f>
        <v>10.181097815000001</v>
      </c>
      <c r="W133" s="60">
        <f>W107+Refineries!W106/10^15+'Pipelines &amp; Military'!W114/10^3</f>
        <v>10.272808752</v>
      </c>
      <c r="X133" s="60">
        <f>X107+Refineries!X106/10^15+'Pipelines &amp; Military'!X114/10^3</f>
        <v>10.397376428000001</v>
      </c>
      <c r="Y133" s="60">
        <f>Y107+Refineries!Y106/10^15+'Pipelines &amp; Military'!Y114/10^3</f>
        <v>10.525568262</v>
      </c>
      <c r="Z133" s="60">
        <f>Z107+Refineries!Z106/10^15+'Pipelines &amp; Military'!Z114/10^3</f>
        <v>10.647925439000002</v>
      </c>
      <c r="AA133" s="60">
        <f>AA107+Refineries!AA106/10^15+'Pipelines &amp; Military'!AA114/10^3</f>
        <v>10.758607776000002</v>
      </c>
      <c r="AB133" s="60">
        <f>AB107+Refineries!AB106/10^15+'Pipelines &amp; Military'!AB114/10^3</f>
        <v>10.894944518999999</v>
      </c>
      <c r="AC133" s="60">
        <f>AC107+Refineries!AC106/10^15+'Pipelines &amp; Military'!AC114/10^3</f>
        <v>11.034330626999999</v>
      </c>
      <c r="AD133" s="60">
        <f>AD107+Refineries!AD106/10^15+'Pipelines &amp; Military'!AD114/10^3</f>
        <v>11.149124951000001</v>
      </c>
      <c r="AE133" s="60">
        <f>AE107+Refineries!AE106/10^15+'Pipelines &amp; Military'!AE114/10^3</f>
        <v>11.330160974</v>
      </c>
      <c r="AF133" s="60">
        <f>AF107+Refineries!AF106/10^15+'Pipelines &amp; Military'!AF114/10^3</f>
        <v>11.486076366999999</v>
      </c>
      <c r="AG133" s="60">
        <f>AG107+Refineries!AG106/10^15+'Pipelines &amp; Military'!AG114/10^3</f>
        <v>11.639587499999999</v>
      </c>
      <c r="AH133" s="60">
        <f>AH107+Refineries!AH106/10^15+'Pipelines &amp; Military'!AH114/10^3</f>
        <v>11.735806763000001</v>
      </c>
      <c r="AI133" s="60">
        <f>AI107+Refineries!AI106/10^15+'Pipelines &amp; Military'!AI114/10^3</f>
        <v>1.2006298E-2</v>
      </c>
      <c r="AJ133" s="60">
        <f>AJ107+Refineries!AJ106/10^15+'Pipelines &amp; Military'!AJ114/10^3</f>
        <v>0</v>
      </c>
      <c r="AK133" s="59"/>
    </row>
    <row r="134" spans="1:37" s="10" customFormat="1" ht="15" customHeight="1" x14ac:dyDescent="0.45">
      <c r="A134" s="58" t="s">
        <v>316</v>
      </c>
      <c r="B134" s="58"/>
      <c r="C134" s="60">
        <f t="shared" si="4"/>
        <v>0.84</v>
      </c>
      <c r="D134" s="60">
        <f t="shared" si="6"/>
        <v>0.85</v>
      </c>
      <c r="E134" s="60">
        <f t="shared" si="6"/>
        <v>0.89</v>
      </c>
      <c r="F134" s="60">
        <f t="shared" si="6"/>
        <v>0.91</v>
      </c>
      <c r="G134" s="60">
        <f t="shared" si="6"/>
        <v>0.93</v>
      </c>
      <c r="H134" s="60">
        <f t="shared" si="6"/>
        <v>0.94</v>
      </c>
      <c r="I134" s="60">
        <f t="shared" si="6"/>
        <v>0.95</v>
      </c>
      <c r="J134" s="60">
        <f t="shared" si="6"/>
        <v>0.96</v>
      </c>
      <c r="K134" s="60">
        <f t="shared" si="6"/>
        <v>0.97</v>
      </c>
      <c r="L134" s="60">
        <f t="shared" si="6"/>
        <v>0.98</v>
      </c>
      <c r="M134" s="60">
        <f t="shared" si="6"/>
        <v>0.99</v>
      </c>
      <c r="N134" s="60">
        <f t="shared" si="6"/>
        <v>1</v>
      </c>
      <c r="O134" s="60">
        <f t="shared" si="6"/>
        <v>1.01</v>
      </c>
      <c r="P134" s="60">
        <f t="shared" si="6"/>
        <v>1.02</v>
      </c>
      <c r="Q134" s="60">
        <f t="shared" si="6"/>
        <v>1.03</v>
      </c>
      <c r="R134" s="60">
        <f t="shared" si="6"/>
        <v>1.04</v>
      </c>
      <c r="S134" s="60">
        <f t="shared" si="6"/>
        <v>1.05</v>
      </c>
      <c r="T134" s="60">
        <f t="shared" si="6"/>
        <v>1.06</v>
      </c>
      <c r="U134" s="60">
        <f t="shared" si="6"/>
        <v>1.07</v>
      </c>
      <c r="V134" s="60">
        <f t="shared" si="6"/>
        <v>1.08</v>
      </c>
      <c r="W134" s="60">
        <f t="shared" si="6"/>
        <v>1.1000000000000001</v>
      </c>
      <c r="X134" s="60">
        <f t="shared" si="6"/>
        <v>1.1100000000000001</v>
      </c>
      <c r="Y134" s="60">
        <f t="shared" si="6"/>
        <v>1.1200000000000001</v>
      </c>
      <c r="Z134" s="60">
        <f t="shared" si="6"/>
        <v>1.1299999999999999</v>
      </c>
      <c r="AA134" s="60">
        <f t="shared" si="6"/>
        <v>1.1399999999999999</v>
      </c>
      <c r="AB134" s="60">
        <f t="shared" si="6"/>
        <v>1.1499999999999999</v>
      </c>
      <c r="AC134" s="60">
        <f t="shared" si="6"/>
        <v>1.1599999999999999</v>
      </c>
      <c r="AD134" s="60">
        <f t="shared" si="6"/>
        <v>1.17</v>
      </c>
      <c r="AE134" s="60">
        <f t="shared" si="6"/>
        <v>1.18</v>
      </c>
      <c r="AF134" s="60">
        <f t="shared" si="6"/>
        <v>1.19</v>
      </c>
      <c r="AG134" s="60">
        <f t="shared" si="6"/>
        <v>1.2</v>
      </c>
      <c r="AH134" s="60">
        <f t="shared" si="6"/>
        <v>1.21</v>
      </c>
      <c r="AI134" s="60">
        <f t="shared" si="6"/>
        <v>1.2E-2</v>
      </c>
      <c r="AJ134" s="60">
        <f t="shared" si="6"/>
        <v>0</v>
      </c>
      <c r="AK134" s="59"/>
    </row>
    <row r="135" spans="1:37" s="10" customFormat="1" ht="15" customHeight="1" x14ac:dyDescent="0.45">
      <c r="A135" s="58" t="s">
        <v>317</v>
      </c>
      <c r="B135" s="58"/>
      <c r="C135" s="60">
        <f t="shared" si="4"/>
        <v>1.91</v>
      </c>
      <c r="D135" s="60">
        <f t="shared" si="6"/>
        <v>1.96</v>
      </c>
      <c r="E135" s="60">
        <f t="shared" si="6"/>
        <v>2.06</v>
      </c>
      <c r="F135" s="60">
        <f t="shared" si="6"/>
        <v>2.15</v>
      </c>
      <c r="G135" s="60">
        <f t="shared" si="6"/>
        <v>2.19</v>
      </c>
      <c r="H135" s="60">
        <f t="shared" si="6"/>
        <v>2.2400000000000002</v>
      </c>
      <c r="I135" s="60">
        <f t="shared" si="6"/>
        <v>2.31</v>
      </c>
      <c r="J135" s="60">
        <f t="shared" si="6"/>
        <v>2.34</v>
      </c>
      <c r="K135" s="60">
        <f t="shared" si="6"/>
        <v>2.36</v>
      </c>
      <c r="L135" s="60">
        <f t="shared" si="6"/>
        <v>2.38</v>
      </c>
      <c r="M135" s="60">
        <f t="shared" si="6"/>
        <v>2.39</v>
      </c>
      <c r="N135" s="60">
        <f t="shared" si="6"/>
        <v>2.39</v>
      </c>
      <c r="O135" s="60">
        <f t="shared" si="6"/>
        <v>2.4</v>
      </c>
      <c r="P135" s="60">
        <f t="shared" si="6"/>
        <v>2.42</v>
      </c>
      <c r="Q135" s="60">
        <f t="shared" si="6"/>
        <v>2.4300000000000002</v>
      </c>
      <c r="R135" s="60">
        <f t="shared" si="6"/>
        <v>2.4500000000000002</v>
      </c>
      <c r="S135" s="60">
        <f t="shared" si="6"/>
        <v>2.4500000000000002</v>
      </c>
      <c r="T135" s="60">
        <f t="shared" si="6"/>
        <v>2.46</v>
      </c>
      <c r="U135" s="60">
        <f t="shared" si="6"/>
        <v>2.4500000000000002</v>
      </c>
      <c r="V135" s="60">
        <f t="shared" si="6"/>
        <v>2.46</v>
      </c>
      <c r="W135" s="60">
        <f t="shared" si="6"/>
        <v>2.46</v>
      </c>
      <c r="X135" s="60">
        <f t="shared" si="6"/>
        <v>2.5</v>
      </c>
      <c r="Y135" s="60">
        <f t="shared" si="6"/>
        <v>2.5099999999999998</v>
      </c>
      <c r="Z135" s="60">
        <f t="shared" si="6"/>
        <v>2.52</v>
      </c>
      <c r="AA135" s="60">
        <f t="shared" si="6"/>
        <v>2.52</v>
      </c>
      <c r="AB135" s="60">
        <f t="shared" si="6"/>
        <v>2.52</v>
      </c>
      <c r="AC135" s="60">
        <f t="shared" si="6"/>
        <v>2.52</v>
      </c>
      <c r="AD135" s="60">
        <f t="shared" si="6"/>
        <v>2.52</v>
      </c>
      <c r="AE135" s="60">
        <f t="shared" si="6"/>
        <v>2.52</v>
      </c>
      <c r="AF135" s="60">
        <f t="shared" si="6"/>
        <v>2.5299999999999998</v>
      </c>
      <c r="AG135" s="60">
        <f t="shared" si="6"/>
        <v>2.5299999999999998</v>
      </c>
      <c r="AH135" s="60">
        <f t="shared" si="6"/>
        <v>2.52</v>
      </c>
      <c r="AI135" s="60">
        <f t="shared" si="6"/>
        <v>8.9999999999999993E-3</v>
      </c>
      <c r="AJ135" s="60">
        <f t="shared" si="6"/>
        <v>0</v>
      </c>
      <c r="AK135" s="59"/>
    </row>
    <row r="136" spans="1:37" s="10" customFormat="1" ht="15" customHeight="1" x14ac:dyDescent="0.45">
      <c r="A136" s="58" t="s">
        <v>318</v>
      </c>
      <c r="B136" s="58"/>
      <c r="C136" s="60">
        <f t="shared" si="4"/>
        <v>0.17</v>
      </c>
      <c r="D136" s="60">
        <f t="shared" si="6"/>
        <v>0.24</v>
      </c>
      <c r="E136" s="60">
        <f t="shared" si="6"/>
        <v>0.3</v>
      </c>
      <c r="F136" s="60">
        <f t="shared" si="6"/>
        <v>0.32</v>
      </c>
      <c r="G136" s="60">
        <f t="shared" si="6"/>
        <v>0.33</v>
      </c>
      <c r="H136" s="60">
        <f t="shared" si="6"/>
        <v>0.37</v>
      </c>
      <c r="I136" s="60">
        <f t="shared" si="6"/>
        <v>0.46</v>
      </c>
      <c r="J136" s="60">
        <f t="shared" si="6"/>
        <v>0.53</v>
      </c>
      <c r="K136" s="60">
        <f t="shared" si="6"/>
        <v>0.55000000000000004</v>
      </c>
      <c r="L136" s="60">
        <f t="shared" si="6"/>
        <v>0.56999999999999995</v>
      </c>
      <c r="M136" s="60">
        <f t="shared" si="6"/>
        <v>0.59</v>
      </c>
      <c r="N136" s="60">
        <f t="shared" si="6"/>
        <v>0.6</v>
      </c>
      <c r="O136" s="60">
        <f t="shared" si="6"/>
        <v>0.6</v>
      </c>
      <c r="P136" s="60">
        <f t="shared" si="6"/>
        <v>0.6</v>
      </c>
      <c r="Q136" s="60">
        <f t="shared" si="6"/>
        <v>0.6</v>
      </c>
      <c r="R136" s="60">
        <f t="shared" si="6"/>
        <v>0.6</v>
      </c>
      <c r="S136" s="60">
        <f t="shared" si="6"/>
        <v>0.6</v>
      </c>
      <c r="T136" s="60">
        <f t="shared" si="6"/>
        <v>0.6</v>
      </c>
      <c r="U136" s="60">
        <f t="shared" si="6"/>
        <v>0.6</v>
      </c>
      <c r="V136" s="60">
        <f t="shared" si="6"/>
        <v>0.6</v>
      </c>
      <c r="W136" s="60">
        <f t="shared" si="6"/>
        <v>0.6</v>
      </c>
      <c r="X136" s="60">
        <f t="shared" si="6"/>
        <v>0.6</v>
      </c>
      <c r="Y136" s="60">
        <f t="shared" si="6"/>
        <v>0.6</v>
      </c>
      <c r="Z136" s="60">
        <f t="shared" si="6"/>
        <v>0.6</v>
      </c>
      <c r="AA136" s="60">
        <f t="shared" si="6"/>
        <v>0.6</v>
      </c>
      <c r="AB136" s="60">
        <f t="shared" si="6"/>
        <v>0.6</v>
      </c>
      <c r="AC136" s="60">
        <f t="shared" si="6"/>
        <v>0.6</v>
      </c>
      <c r="AD136" s="60">
        <f t="shared" si="6"/>
        <v>0.6</v>
      </c>
      <c r="AE136" s="60">
        <f t="shared" si="6"/>
        <v>0.6</v>
      </c>
      <c r="AF136" s="60">
        <f t="shared" si="6"/>
        <v>0.6</v>
      </c>
      <c r="AG136" s="60">
        <f t="shared" si="6"/>
        <v>0.6</v>
      </c>
      <c r="AH136" s="60">
        <f t="shared" si="6"/>
        <v>0.6</v>
      </c>
      <c r="AI136" s="60">
        <f t="shared" si="6"/>
        <v>4.1000000000000002E-2</v>
      </c>
      <c r="AJ136" s="60">
        <f t="shared" si="6"/>
        <v>0</v>
      </c>
      <c r="AK136" s="59"/>
    </row>
    <row r="137" spans="1:37" s="10" customFormat="1" ht="15" customHeight="1" x14ac:dyDescent="0.45">
      <c r="A137" s="58" t="s">
        <v>54</v>
      </c>
      <c r="B137" s="58"/>
      <c r="C137" s="60">
        <f>SUM(C133:C136)</f>
        <v>11.40373042</v>
      </c>
      <c r="D137" s="60">
        <f t="shared" ref="D137:AJ137" si="8">SUM(D133:D136)</f>
        <v>11.812365552000001</v>
      </c>
      <c r="E137" s="60">
        <f t="shared" si="8"/>
        <v>12.158618250000002</v>
      </c>
      <c r="F137" s="60">
        <f t="shared" si="8"/>
        <v>12.486863318000001</v>
      </c>
      <c r="G137" s="60">
        <f t="shared" si="8"/>
        <v>12.733709252999999</v>
      </c>
      <c r="H137" s="60">
        <f t="shared" si="8"/>
        <v>12.982325049</v>
      </c>
      <c r="I137" s="60">
        <f t="shared" si="8"/>
        <v>13.193659937000001</v>
      </c>
      <c r="J137" s="60">
        <f t="shared" si="8"/>
        <v>13.274901098999999</v>
      </c>
      <c r="K137" s="60">
        <f t="shared" si="8"/>
        <v>13.295643054000001</v>
      </c>
      <c r="L137" s="60">
        <f t="shared" si="8"/>
        <v>13.366480554000002</v>
      </c>
      <c r="M137" s="60">
        <f t="shared" si="8"/>
        <v>13.464745447</v>
      </c>
      <c r="N137" s="60">
        <f t="shared" si="8"/>
        <v>13.452006201000001</v>
      </c>
      <c r="O137" s="60">
        <f t="shared" si="8"/>
        <v>13.549571093999999</v>
      </c>
      <c r="P137" s="60">
        <f t="shared" si="8"/>
        <v>13.664333679</v>
      </c>
      <c r="Q137" s="60">
        <f t="shared" si="8"/>
        <v>13.719360424999998</v>
      </c>
      <c r="R137" s="60">
        <f t="shared" si="8"/>
        <v>13.856788073999999</v>
      </c>
      <c r="S137" s="60">
        <f t="shared" si="8"/>
        <v>13.961018433000001</v>
      </c>
      <c r="T137" s="60">
        <f t="shared" si="8"/>
        <v>14.044795544000001</v>
      </c>
      <c r="U137" s="60">
        <f t="shared" si="8"/>
        <v>14.208718274000001</v>
      </c>
      <c r="V137" s="60">
        <f t="shared" si="8"/>
        <v>14.321097815</v>
      </c>
      <c r="W137" s="60">
        <f t="shared" si="8"/>
        <v>14.432808751999998</v>
      </c>
      <c r="X137" s="60">
        <f t="shared" si="8"/>
        <v>14.607376428</v>
      </c>
      <c r="Y137" s="60">
        <f t="shared" si="8"/>
        <v>14.755568262000001</v>
      </c>
      <c r="Z137" s="60">
        <f t="shared" si="8"/>
        <v>14.897925439</v>
      </c>
      <c r="AA137" s="60">
        <f t="shared" si="8"/>
        <v>15.018607776000001</v>
      </c>
      <c r="AB137" s="60">
        <f t="shared" si="8"/>
        <v>15.164944518999999</v>
      </c>
      <c r="AC137" s="60">
        <f t="shared" si="8"/>
        <v>15.314330626999999</v>
      </c>
      <c r="AD137" s="60">
        <f t="shared" si="8"/>
        <v>15.439124951</v>
      </c>
      <c r="AE137" s="60">
        <f t="shared" si="8"/>
        <v>15.630160973999999</v>
      </c>
      <c r="AF137" s="60">
        <f t="shared" si="8"/>
        <v>15.806076366999998</v>
      </c>
      <c r="AG137" s="60">
        <f t="shared" si="8"/>
        <v>15.969587499999998</v>
      </c>
      <c r="AH137" s="60">
        <f t="shared" si="8"/>
        <v>16.065806763000001</v>
      </c>
      <c r="AI137" s="60">
        <f t="shared" si="8"/>
        <v>7.4006297999999998E-2</v>
      </c>
      <c r="AJ137" s="60">
        <f t="shared" si="8"/>
        <v>0</v>
      </c>
      <c r="AK137" s="59"/>
    </row>
    <row r="138" spans="1:37" s="10" customFormat="1" ht="15" customHeight="1" x14ac:dyDescent="0.45">
      <c r="A138" s="58" t="s">
        <v>319</v>
      </c>
      <c r="B138" s="58"/>
      <c r="C138" s="60">
        <f t="shared" si="4"/>
        <v>0.57999999999999996</v>
      </c>
      <c r="D138" s="60">
        <f t="shared" si="6"/>
        <v>0.56999999999999995</v>
      </c>
      <c r="E138" s="60">
        <f t="shared" si="6"/>
        <v>0.51</v>
      </c>
      <c r="F138" s="60">
        <f t="shared" si="6"/>
        <v>0.48</v>
      </c>
      <c r="G138" s="60">
        <f t="shared" si="6"/>
        <v>0.49</v>
      </c>
      <c r="H138" s="60">
        <f t="shared" si="6"/>
        <v>0.48</v>
      </c>
      <c r="I138" s="60">
        <f t="shared" si="6"/>
        <v>0.47</v>
      </c>
      <c r="J138" s="60">
        <f t="shared" si="6"/>
        <v>0.46</v>
      </c>
      <c r="K138" s="60">
        <f t="shared" si="6"/>
        <v>0.46</v>
      </c>
      <c r="L138" s="60">
        <f t="shared" si="6"/>
        <v>0.45</v>
      </c>
      <c r="M138" s="60">
        <f t="shared" si="6"/>
        <v>0.45</v>
      </c>
      <c r="N138" s="60">
        <f t="shared" si="6"/>
        <v>0.44</v>
      </c>
      <c r="O138" s="60">
        <f t="shared" si="6"/>
        <v>0.44</v>
      </c>
      <c r="P138" s="60">
        <f t="shared" si="6"/>
        <v>0.44</v>
      </c>
      <c r="Q138" s="60">
        <f t="shared" si="6"/>
        <v>0.45</v>
      </c>
      <c r="R138" s="60">
        <f t="shared" si="6"/>
        <v>0.45</v>
      </c>
      <c r="S138" s="60">
        <f t="shared" si="6"/>
        <v>0.45</v>
      </c>
      <c r="T138" s="60">
        <f t="shared" si="6"/>
        <v>0.45</v>
      </c>
      <c r="U138" s="60">
        <f t="shared" si="6"/>
        <v>0.45</v>
      </c>
      <c r="V138" s="60">
        <f t="shared" si="6"/>
        <v>0.45</v>
      </c>
      <c r="W138" s="60">
        <f t="shared" si="6"/>
        <v>0.45</v>
      </c>
      <c r="X138" s="60">
        <f t="shared" si="6"/>
        <v>0.45</v>
      </c>
      <c r="Y138" s="60">
        <f t="shared" si="6"/>
        <v>0.45</v>
      </c>
      <c r="Z138" s="60">
        <f t="shared" si="6"/>
        <v>0.45</v>
      </c>
      <c r="AA138" s="60">
        <f t="shared" si="6"/>
        <v>0.45</v>
      </c>
      <c r="AB138" s="60">
        <f t="shared" si="6"/>
        <v>0.44</v>
      </c>
      <c r="AC138" s="60">
        <f t="shared" si="6"/>
        <v>0.44</v>
      </c>
      <c r="AD138" s="60">
        <f t="shared" si="6"/>
        <v>0.44</v>
      </c>
      <c r="AE138" s="60">
        <f t="shared" si="6"/>
        <v>0.44</v>
      </c>
      <c r="AF138" s="60">
        <f t="shared" si="6"/>
        <v>0.44</v>
      </c>
      <c r="AG138" s="60">
        <f t="shared" si="6"/>
        <v>0.43</v>
      </c>
      <c r="AH138" s="60">
        <f t="shared" si="6"/>
        <v>0.43</v>
      </c>
      <c r="AI138" s="60">
        <f t="shared" si="6"/>
        <v>-0.01</v>
      </c>
      <c r="AJ138" s="60">
        <f t="shared" si="6"/>
        <v>0</v>
      </c>
      <c r="AK138" s="59"/>
    </row>
    <row r="139" spans="1:37" s="10" customFormat="1" ht="15" customHeight="1" x14ac:dyDescent="0.45">
      <c r="A139" s="58" t="s">
        <v>55</v>
      </c>
      <c r="B139" s="58"/>
      <c r="C139" s="60">
        <f>C113+Refineries!C107/10^15</f>
        <v>0.53400000000000003</v>
      </c>
      <c r="D139" s="60">
        <f>D113+Refineries!D107/10^15</f>
        <v>0.47400000000000003</v>
      </c>
      <c r="E139" s="60">
        <f>E113+Refineries!E107/10^15</f>
        <v>0.50259999999999994</v>
      </c>
      <c r="F139" s="60">
        <f>F113+Refineries!F107/10^15</f>
        <v>0.52259999999999995</v>
      </c>
      <c r="G139" s="60">
        <f>G113+Refineries!G107/10^15</f>
        <v>0.54259999999999997</v>
      </c>
      <c r="H139" s="60">
        <f>H113+Refineries!H107/10^15</f>
        <v>0.55259999999999998</v>
      </c>
      <c r="I139" s="60">
        <f>I113+Refineries!I107/10^15</f>
        <v>0.56259999999999999</v>
      </c>
      <c r="J139" s="60">
        <f>J113+Refineries!J107/10^15</f>
        <v>0.56259999999999999</v>
      </c>
      <c r="K139" s="60">
        <f>K113+Refineries!K107/10^15</f>
        <v>0.56259999999999999</v>
      </c>
      <c r="L139" s="60">
        <f>L113+Refineries!L107/10^15</f>
        <v>0.56259999999999999</v>
      </c>
      <c r="M139" s="60">
        <f>M113+Refineries!M107/10^15</f>
        <v>0.56259999999999999</v>
      </c>
      <c r="N139" s="60">
        <f>N113+Refineries!N107/10^15</f>
        <v>0.56259999999999999</v>
      </c>
      <c r="O139" s="60">
        <f>O113+Refineries!O107/10^15</f>
        <v>0.55259999999999998</v>
      </c>
      <c r="P139" s="60">
        <f>P113+Refineries!P107/10^15</f>
        <v>0.55259999999999998</v>
      </c>
      <c r="Q139" s="60">
        <f>Q113+Refineries!Q107/10^15</f>
        <v>0.54259999999999997</v>
      </c>
      <c r="R139" s="60">
        <f>R113+Refineries!R107/10^15</f>
        <v>0.53259999999999996</v>
      </c>
      <c r="S139" s="60">
        <f>S113+Refineries!S107/10^15</f>
        <v>0.52259999999999995</v>
      </c>
      <c r="T139" s="60">
        <f>T113+Refineries!T107/10^15</f>
        <v>0.52259999999999995</v>
      </c>
      <c r="U139" s="60">
        <f>U113+Refineries!U107/10^15</f>
        <v>0.52259999999999995</v>
      </c>
      <c r="V139" s="60">
        <f>V113+Refineries!V107/10^15</f>
        <v>0.52259999999999995</v>
      </c>
      <c r="W139" s="60">
        <f>W113+Refineries!W107/10^15</f>
        <v>0.51259999999999994</v>
      </c>
      <c r="X139" s="60">
        <f>X113+Refineries!X107/10^15</f>
        <v>0.51259999999999994</v>
      </c>
      <c r="Y139" s="60">
        <f>Y113+Refineries!Y107/10^15</f>
        <v>0.51259999999999994</v>
      </c>
      <c r="Z139" s="60">
        <f>Z113+Refineries!Z107/10^15</f>
        <v>0.51259999999999994</v>
      </c>
      <c r="AA139" s="60">
        <f>AA113+Refineries!AA107/10^15</f>
        <v>0.51259999999999994</v>
      </c>
      <c r="AB139" s="60">
        <f>AB113+Refineries!AB107/10^15</f>
        <v>0.51259999999999994</v>
      </c>
      <c r="AC139" s="60">
        <f>AC113+Refineries!AC107/10^15</f>
        <v>0.51259999999999994</v>
      </c>
      <c r="AD139" s="60">
        <f>AD113+Refineries!AD107/10^15</f>
        <v>0.51259999999999994</v>
      </c>
      <c r="AE139" s="60">
        <f>AE113+Refineries!AE107/10^15</f>
        <v>0.51259999999999994</v>
      </c>
      <c r="AF139" s="60">
        <f>AF113+Refineries!AF107/10^15</f>
        <v>0.50259999999999994</v>
      </c>
      <c r="AG139" s="60">
        <f>AG113+Refineries!AG107/10^15</f>
        <v>0.50259999999999994</v>
      </c>
      <c r="AH139" s="60">
        <f>AH113+Refineries!AH107/10^15</f>
        <v>0.50259999999999994</v>
      </c>
      <c r="AI139" s="60">
        <f>AI113+Refineries!AI107/10^15</f>
        <v>-2E-3</v>
      </c>
      <c r="AJ139" s="60">
        <f>AJ113+Refineries!AJ107/10^15</f>
        <v>0</v>
      </c>
      <c r="AK139" s="59"/>
    </row>
    <row r="140" spans="1:37" s="10" customFormat="1" ht="15" customHeight="1" x14ac:dyDescent="0.45">
      <c r="A140" s="58" t="s">
        <v>56</v>
      </c>
      <c r="B140" s="58"/>
      <c r="C140" s="60">
        <f>SUM(C138:C139)</f>
        <v>1.1139999999999999</v>
      </c>
      <c r="D140" s="60">
        <f t="shared" ref="D140:AJ140" si="9">SUM(D138:D139)</f>
        <v>1.044</v>
      </c>
      <c r="E140" s="60">
        <f t="shared" si="9"/>
        <v>1.0125999999999999</v>
      </c>
      <c r="F140" s="60">
        <f t="shared" si="9"/>
        <v>1.0025999999999999</v>
      </c>
      <c r="G140" s="60">
        <f t="shared" si="9"/>
        <v>1.0326</v>
      </c>
      <c r="H140" s="60">
        <f t="shared" si="9"/>
        <v>1.0326</v>
      </c>
      <c r="I140" s="60">
        <f t="shared" si="9"/>
        <v>1.0326</v>
      </c>
      <c r="J140" s="60">
        <f t="shared" si="9"/>
        <v>1.0226</v>
      </c>
      <c r="K140" s="60">
        <f t="shared" si="9"/>
        <v>1.0226</v>
      </c>
      <c r="L140" s="60">
        <f t="shared" si="9"/>
        <v>1.0125999999999999</v>
      </c>
      <c r="M140" s="60">
        <f t="shared" si="9"/>
        <v>1.0125999999999999</v>
      </c>
      <c r="N140" s="60">
        <f t="shared" si="9"/>
        <v>1.0025999999999999</v>
      </c>
      <c r="O140" s="60">
        <f t="shared" si="9"/>
        <v>0.99259999999999993</v>
      </c>
      <c r="P140" s="60">
        <f t="shared" si="9"/>
        <v>0.99259999999999993</v>
      </c>
      <c r="Q140" s="60">
        <f t="shared" si="9"/>
        <v>0.99259999999999993</v>
      </c>
      <c r="R140" s="60">
        <f t="shared" si="9"/>
        <v>0.98259999999999992</v>
      </c>
      <c r="S140" s="60">
        <f t="shared" si="9"/>
        <v>0.97259999999999991</v>
      </c>
      <c r="T140" s="60">
        <f t="shared" si="9"/>
        <v>0.97259999999999991</v>
      </c>
      <c r="U140" s="60">
        <f t="shared" si="9"/>
        <v>0.97259999999999991</v>
      </c>
      <c r="V140" s="60">
        <f t="shared" si="9"/>
        <v>0.97259999999999991</v>
      </c>
      <c r="W140" s="60">
        <f t="shared" si="9"/>
        <v>0.9625999999999999</v>
      </c>
      <c r="X140" s="60">
        <f t="shared" si="9"/>
        <v>0.9625999999999999</v>
      </c>
      <c r="Y140" s="60">
        <f t="shared" si="9"/>
        <v>0.9625999999999999</v>
      </c>
      <c r="Z140" s="60">
        <f t="shared" si="9"/>
        <v>0.9625999999999999</v>
      </c>
      <c r="AA140" s="60">
        <f t="shared" si="9"/>
        <v>0.9625999999999999</v>
      </c>
      <c r="AB140" s="60">
        <f t="shared" si="9"/>
        <v>0.95259999999999989</v>
      </c>
      <c r="AC140" s="60">
        <f t="shared" si="9"/>
        <v>0.95259999999999989</v>
      </c>
      <c r="AD140" s="60">
        <f t="shared" si="9"/>
        <v>0.95259999999999989</v>
      </c>
      <c r="AE140" s="60">
        <f t="shared" si="9"/>
        <v>0.95259999999999989</v>
      </c>
      <c r="AF140" s="60">
        <f t="shared" si="9"/>
        <v>0.94259999999999988</v>
      </c>
      <c r="AG140" s="60">
        <f t="shared" si="9"/>
        <v>0.93259999999999987</v>
      </c>
      <c r="AH140" s="60">
        <f t="shared" si="9"/>
        <v>0.93259999999999987</v>
      </c>
      <c r="AI140" s="60">
        <f t="shared" si="9"/>
        <v>-1.2E-2</v>
      </c>
      <c r="AJ140" s="60">
        <f t="shared" si="9"/>
        <v>0</v>
      </c>
      <c r="AK140" s="59"/>
    </row>
    <row r="141" spans="1:37" s="10" customFormat="1" ht="15" customHeight="1" x14ac:dyDescent="0.45">
      <c r="A141" s="58" t="s">
        <v>115</v>
      </c>
      <c r="B141" s="58"/>
      <c r="C141" s="60">
        <f>Refineries!C109/10^15</f>
        <v>0.90239999999999998</v>
      </c>
      <c r="D141" s="60">
        <f>Refineries!D109/10^15</f>
        <v>0.88929999999999998</v>
      </c>
      <c r="E141" s="60">
        <f>Refineries!E109/10^15</f>
        <v>0.87350000000000005</v>
      </c>
      <c r="F141" s="60">
        <f>Refineries!F109/10^15</f>
        <v>0.86839999999999995</v>
      </c>
      <c r="G141" s="60">
        <f>Refineries!G109/10^15</f>
        <v>0.85670000000000002</v>
      </c>
      <c r="H141" s="60">
        <f>Refineries!H109/10^15</f>
        <v>0.85</v>
      </c>
      <c r="I141" s="60">
        <f>Refineries!I109/10^15</f>
        <v>0.8427</v>
      </c>
      <c r="J141" s="60">
        <f>Refineries!J109/10^15</f>
        <v>0.84260000000000002</v>
      </c>
      <c r="K141" s="60">
        <f>Refineries!K109/10^15</f>
        <v>0.84509999999999996</v>
      </c>
      <c r="L141" s="60">
        <f>Refineries!L109/10^15</f>
        <v>0.8518</v>
      </c>
      <c r="M141" s="60">
        <f>Refineries!M109/10^15</f>
        <v>0.85060000000000002</v>
      </c>
      <c r="N141" s="60">
        <f>Refineries!N109/10^15</f>
        <v>0.85409999999999997</v>
      </c>
      <c r="O141" s="60">
        <f>Refineries!O109/10^15</f>
        <v>0.85540000000000005</v>
      </c>
      <c r="P141" s="60">
        <f>Refineries!P109/10^15</f>
        <v>0.85699999999999998</v>
      </c>
      <c r="Q141" s="60">
        <f>Refineries!Q109/10^15</f>
        <v>0.85850000000000004</v>
      </c>
      <c r="R141" s="60">
        <f>Refineries!R109/10^15</f>
        <v>0.86019999999999996</v>
      </c>
      <c r="S141" s="60">
        <f>Refineries!S109/10^15</f>
        <v>0.86150000000000004</v>
      </c>
      <c r="T141" s="60">
        <f>Refineries!T109/10^15</f>
        <v>0.86419999999999997</v>
      </c>
      <c r="U141" s="60">
        <f>Refineries!U109/10^15</f>
        <v>0.86719999999999997</v>
      </c>
      <c r="V141" s="60">
        <f>Refineries!V109/10^15</f>
        <v>0.87019999999999997</v>
      </c>
      <c r="W141" s="60">
        <f>Refineries!W109/10^15</f>
        <v>0.87390000000000001</v>
      </c>
      <c r="X141" s="60">
        <f>Refineries!X109/10^15</f>
        <v>0.87919999999999998</v>
      </c>
      <c r="Y141" s="60">
        <f>Refineries!Y109/10^15</f>
        <v>0.88519999999999999</v>
      </c>
      <c r="Z141" s="60">
        <f>Refineries!Z109/10^15</f>
        <v>0.89090000000000003</v>
      </c>
      <c r="AA141" s="60">
        <f>Refineries!AA109/10^15</f>
        <v>0.89659999999999995</v>
      </c>
      <c r="AB141" s="60">
        <f>Refineries!AB109/10^15</f>
        <v>0.89829999999999999</v>
      </c>
      <c r="AC141" s="60">
        <f>Refineries!AC109/10^15</f>
        <v>0.90080000000000005</v>
      </c>
      <c r="AD141" s="60">
        <f>Refineries!AD109/10^15</f>
        <v>0.90110000000000001</v>
      </c>
      <c r="AE141" s="60">
        <f>Refineries!AE109/10^15</f>
        <v>0.90810000000000002</v>
      </c>
      <c r="AF141" s="60">
        <f>Refineries!AF109/10^15</f>
        <v>0.91510000000000002</v>
      </c>
      <c r="AG141" s="60">
        <f>Refineries!AG109/10^15</f>
        <v>0.92200000000000004</v>
      </c>
      <c r="AH141" s="60">
        <f>Refineries!AH109/10^15</f>
        <v>0.93210000000000004</v>
      </c>
      <c r="AI141" s="60">
        <f>Refineries!AI109/10^15</f>
        <v>0</v>
      </c>
      <c r="AJ141" s="60">
        <f>Refineries!AJ109/10^15</f>
        <v>0</v>
      </c>
      <c r="AK141" s="59"/>
    </row>
    <row r="142" spans="1:37" s="10" customFormat="1" ht="15" customHeight="1" x14ac:dyDescent="0.45">
      <c r="A142" s="58" t="s">
        <v>320</v>
      </c>
      <c r="B142" s="58"/>
      <c r="C142" s="60">
        <f t="shared" ref="C142:AJ142" si="10">C115</f>
        <v>1.63</v>
      </c>
      <c r="D142" s="60">
        <f t="shared" si="10"/>
        <v>1.54</v>
      </c>
      <c r="E142" s="60">
        <f t="shared" si="10"/>
        <v>1.59</v>
      </c>
      <c r="F142" s="60">
        <f t="shared" si="10"/>
        <v>1.63</v>
      </c>
      <c r="G142" s="60">
        <f t="shared" si="10"/>
        <v>1.66</v>
      </c>
      <c r="H142" s="60">
        <f t="shared" si="10"/>
        <v>1.69</v>
      </c>
      <c r="I142" s="60">
        <f t="shared" si="10"/>
        <v>1.73</v>
      </c>
      <c r="J142" s="60">
        <f t="shared" si="10"/>
        <v>1.76</v>
      </c>
      <c r="K142" s="60">
        <f t="shared" si="10"/>
        <v>1.78</v>
      </c>
      <c r="L142" s="60">
        <f t="shared" si="10"/>
        <v>1.81</v>
      </c>
      <c r="M142" s="60">
        <f t="shared" si="10"/>
        <v>1.84</v>
      </c>
      <c r="N142" s="60">
        <f t="shared" si="10"/>
        <v>1.87</v>
      </c>
      <c r="O142" s="60">
        <f t="shared" si="10"/>
        <v>1.89</v>
      </c>
      <c r="P142" s="60">
        <f t="shared" si="10"/>
        <v>1.9</v>
      </c>
      <c r="Q142" s="60">
        <f t="shared" si="10"/>
        <v>1.91</v>
      </c>
      <c r="R142" s="60">
        <f t="shared" si="10"/>
        <v>1.93</v>
      </c>
      <c r="S142" s="60">
        <f t="shared" si="10"/>
        <v>1.95</v>
      </c>
      <c r="T142" s="60">
        <f t="shared" si="10"/>
        <v>1.96</v>
      </c>
      <c r="U142" s="60">
        <f t="shared" si="10"/>
        <v>1.98</v>
      </c>
      <c r="V142" s="60">
        <f t="shared" si="10"/>
        <v>1.99</v>
      </c>
      <c r="W142" s="60">
        <f t="shared" si="10"/>
        <v>2</v>
      </c>
      <c r="X142" s="60">
        <f t="shared" si="10"/>
        <v>2.02</v>
      </c>
      <c r="Y142" s="60">
        <f t="shared" si="10"/>
        <v>2.04</v>
      </c>
      <c r="Z142" s="60">
        <f t="shared" si="10"/>
        <v>2.0499999999999998</v>
      </c>
      <c r="AA142" s="60">
        <f t="shared" si="10"/>
        <v>2.0699999999999998</v>
      </c>
      <c r="AB142" s="60">
        <f t="shared" si="10"/>
        <v>2.1</v>
      </c>
      <c r="AC142" s="60">
        <f t="shared" si="10"/>
        <v>2.12</v>
      </c>
      <c r="AD142" s="60">
        <f t="shared" si="10"/>
        <v>2.15</v>
      </c>
      <c r="AE142" s="60">
        <f t="shared" si="10"/>
        <v>2.17</v>
      </c>
      <c r="AF142" s="60">
        <f t="shared" si="10"/>
        <v>2.19</v>
      </c>
      <c r="AG142" s="60">
        <f t="shared" si="10"/>
        <v>2.21</v>
      </c>
      <c r="AH142" s="60">
        <f t="shared" si="10"/>
        <v>2.23</v>
      </c>
      <c r="AI142" s="60">
        <f t="shared" si="10"/>
        <v>0.01</v>
      </c>
      <c r="AJ142" s="60">
        <f t="shared" si="10"/>
        <v>0</v>
      </c>
      <c r="AK142" s="59"/>
    </row>
    <row r="143" spans="1:37" s="10" customFormat="1" ht="15" customHeight="1" x14ac:dyDescent="0.45">
      <c r="A143" s="58" t="s">
        <v>321</v>
      </c>
      <c r="B143" s="58"/>
      <c r="C143" s="60">
        <f>C116+Refineries!C108/10^15</f>
        <v>3.2310999999999996</v>
      </c>
      <c r="D143" s="60">
        <f>D116+Refineries!D108/10^15</f>
        <v>3.1911</v>
      </c>
      <c r="E143" s="60">
        <f>E116+Refineries!E108/10^15</f>
        <v>3.2479</v>
      </c>
      <c r="F143" s="60">
        <f>F116+Refineries!F108/10^15</f>
        <v>3.3281000000000001</v>
      </c>
      <c r="G143" s="60">
        <f>G116+Refineries!G108/10^15</f>
        <v>3.3862000000000001</v>
      </c>
      <c r="H143" s="60">
        <f>H116+Refineries!H108/10^15</f>
        <v>3.4307000000000003</v>
      </c>
      <c r="I143" s="60">
        <f>I116+Refineries!I108/10^15</f>
        <v>3.4704999999999999</v>
      </c>
      <c r="J143" s="60">
        <f>J116+Refineries!J108/10^15</f>
        <v>3.5112999999999999</v>
      </c>
      <c r="K143" s="60">
        <f>K116+Refineries!K108/10^15</f>
        <v>3.5247999999999999</v>
      </c>
      <c r="L143" s="60">
        <f>L116+Refineries!L108/10^15</f>
        <v>3.5583</v>
      </c>
      <c r="M143" s="60">
        <f>M116+Refineries!M108/10^15</f>
        <v>3.5882000000000001</v>
      </c>
      <c r="N143" s="60">
        <f>N116+Refineries!N108/10^15</f>
        <v>3.6252</v>
      </c>
      <c r="O143" s="60">
        <f>O116+Refineries!O108/10^15</f>
        <v>3.6442999999999999</v>
      </c>
      <c r="P143" s="60">
        <f>P116+Refineries!P108/10^15</f>
        <v>3.6646999999999998</v>
      </c>
      <c r="Q143" s="60">
        <f>Q116+Refineries!Q108/10^15</f>
        <v>3.6855000000000002</v>
      </c>
      <c r="R143" s="60">
        <f>R116+Refineries!R108/10^15</f>
        <v>3.7084999999999999</v>
      </c>
      <c r="S143" s="60">
        <f>S116+Refineries!S108/10^15</f>
        <v>3.7290999999999999</v>
      </c>
      <c r="T143" s="60">
        <f>T116+Refineries!T108/10^15</f>
        <v>3.7397999999999998</v>
      </c>
      <c r="U143" s="60">
        <f>U116+Refineries!U108/10^15</f>
        <v>3.7677999999999998</v>
      </c>
      <c r="V143" s="60">
        <f>V116+Refineries!V108/10^15</f>
        <v>3.7902999999999998</v>
      </c>
      <c r="W143" s="60">
        <f>W116+Refineries!W108/10^15</f>
        <v>3.8017000000000003</v>
      </c>
      <c r="X143" s="60">
        <f>X116+Refineries!X108/10^15</f>
        <v>3.8335999999999997</v>
      </c>
      <c r="Y143" s="60">
        <f>Y116+Refineries!Y108/10^15</f>
        <v>3.8554999999999997</v>
      </c>
      <c r="Z143" s="60">
        <f>Z116+Refineries!Z108/10^15</f>
        <v>3.8769</v>
      </c>
      <c r="AA143" s="60">
        <f>AA116+Refineries!AA108/10^15</f>
        <v>3.8980999999999999</v>
      </c>
      <c r="AB143" s="60">
        <f>AB116+Refineries!AB108/10^15</f>
        <v>3.92</v>
      </c>
      <c r="AC143" s="60">
        <f>AC116+Refineries!AC108/10^15</f>
        <v>3.9520000000000004</v>
      </c>
      <c r="AD143" s="60">
        <f>AD116+Refineries!AD108/10^15</f>
        <v>3.9726999999999997</v>
      </c>
      <c r="AE143" s="60">
        <f>AE116+Refineries!AE108/10^15</f>
        <v>3.9964</v>
      </c>
      <c r="AF143" s="60">
        <f>AF116+Refineries!AF108/10^15</f>
        <v>4.0105000000000004</v>
      </c>
      <c r="AG143" s="60">
        <f>AG116+Refineries!AG108/10^15</f>
        <v>4.0328999999999997</v>
      </c>
      <c r="AH143" s="60">
        <f>AH116+Refineries!AH108/10^15</f>
        <v>4.0477999999999996</v>
      </c>
      <c r="AI143" s="60">
        <f>AI116+Refineries!AI108/10^15</f>
        <v>7.0000000000000001E-3</v>
      </c>
      <c r="AJ143" s="60">
        <f>AJ116+Refineries!AJ108/10^15</f>
        <v>0</v>
      </c>
      <c r="AK143" s="59"/>
    </row>
    <row r="144" spans="1:37" s="10" customFormat="1" ht="15" customHeight="1" x14ac:dyDescent="0.45">
      <c r="A144" s="57" t="s">
        <v>57</v>
      </c>
      <c r="B144" s="82"/>
      <c r="C144" s="60">
        <f>SUM(C140,C137,C132,C122)</f>
        <v>57.055077327055045</v>
      </c>
      <c r="D144" s="60">
        <f t="shared" ref="D144:AJ144" si="11">SUM(D140,D137,D132,D122)</f>
        <v>59.467837905611688</v>
      </c>
      <c r="E144" s="60">
        <f t="shared" si="11"/>
        <v>59.256208253433186</v>
      </c>
      <c r="F144" s="60">
        <f t="shared" si="11"/>
        <v>60.365581027923923</v>
      </c>
      <c r="G144" s="60">
        <f t="shared" si="11"/>
        <v>60.540565409118251</v>
      </c>
      <c r="H144" s="60">
        <f t="shared" si="11"/>
        <v>60.891156072233493</v>
      </c>
      <c r="I144" s="60">
        <f t="shared" si="11"/>
        <v>61.420298088778004</v>
      </c>
      <c r="J144" s="60">
        <f t="shared" si="11"/>
        <v>61.658726073454538</v>
      </c>
      <c r="K144" s="60">
        <f t="shared" si="11"/>
        <v>61.284006301844343</v>
      </c>
      <c r="L144" s="60">
        <f t="shared" si="11"/>
        <v>61.53823411707701</v>
      </c>
      <c r="M144" s="60">
        <f t="shared" si="11"/>
        <v>61.72315335439221</v>
      </c>
      <c r="N144" s="60">
        <f t="shared" si="11"/>
        <v>61.758302373959353</v>
      </c>
      <c r="O144" s="60">
        <f t="shared" si="11"/>
        <v>61.958817942812729</v>
      </c>
      <c r="P144" s="60">
        <f t="shared" si="11"/>
        <v>62.180467337416992</v>
      </c>
      <c r="Q144" s="60">
        <f t="shared" si="11"/>
        <v>62.048999408565962</v>
      </c>
      <c r="R144" s="60">
        <f t="shared" si="11"/>
        <v>62.55707975964561</v>
      </c>
      <c r="S144" s="60">
        <f t="shared" si="11"/>
        <v>62.770510260971697</v>
      </c>
      <c r="T144" s="60">
        <f t="shared" si="11"/>
        <v>62.888708069391626</v>
      </c>
      <c r="U144" s="60">
        <f t="shared" si="11"/>
        <v>63.404854258987882</v>
      </c>
      <c r="V144" s="60">
        <f t="shared" si="11"/>
        <v>63.636453774758166</v>
      </c>
      <c r="W144" s="60">
        <f t="shared" si="11"/>
        <v>64.042895027718814</v>
      </c>
      <c r="X144" s="60">
        <f t="shared" si="11"/>
        <v>64.063535398024172</v>
      </c>
      <c r="Y144" s="60">
        <f t="shared" si="11"/>
        <v>64.519117721081599</v>
      </c>
      <c r="Z144" s="60">
        <f t="shared" si="11"/>
        <v>64.750677937019532</v>
      </c>
      <c r="AA144" s="60">
        <f t="shared" si="11"/>
        <v>64.991051053993118</v>
      </c>
      <c r="AB144" s="60">
        <f t="shared" si="11"/>
        <v>65.263545849211283</v>
      </c>
      <c r="AC144" s="60">
        <f t="shared" si="11"/>
        <v>65.584646895026594</v>
      </c>
      <c r="AD144" s="60">
        <f t="shared" si="11"/>
        <v>65.835527002442433</v>
      </c>
      <c r="AE144" s="60">
        <f t="shared" si="11"/>
        <v>66.011028007754277</v>
      </c>
      <c r="AF144" s="60">
        <f t="shared" si="11"/>
        <v>66.353274977208713</v>
      </c>
      <c r="AG144" s="60">
        <f t="shared" si="11"/>
        <v>66.655704802111813</v>
      </c>
      <c r="AH144" s="60">
        <f t="shared" si="11"/>
        <v>67.154651126727131</v>
      </c>
      <c r="AI144" s="60">
        <f t="shared" si="11"/>
        <v>0.13899522000000003</v>
      </c>
      <c r="AJ144" s="60">
        <f t="shared" si="11"/>
        <v>0</v>
      </c>
      <c r="AK144" s="62"/>
    </row>
    <row r="145" spans="1:37" s="10" customFormat="1" ht="15" customHeight="1" x14ac:dyDescent="0.45">
      <c r="A145" s="58" t="s">
        <v>58</v>
      </c>
      <c r="B145" s="58"/>
      <c r="C145" s="60">
        <f t="shared" ref="C145:AJ145" si="12">C118</f>
        <v>5.82</v>
      </c>
      <c r="D145" s="60">
        <f t="shared" si="12"/>
        <v>5.65</v>
      </c>
      <c r="E145" s="60">
        <f t="shared" si="12"/>
        <v>5.67</v>
      </c>
      <c r="F145" s="60">
        <f t="shared" si="12"/>
        <v>5.7</v>
      </c>
      <c r="G145" s="60">
        <f t="shared" si="12"/>
        <v>5.67</v>
      </c>
      <c r="H145" s="60">
        <f t="shared" si="12"/>
        <v>5.69</v>
      </c>
      <c r="I145" s="60">
        <f t="shared" si="12"/>
        <v>5.63</v>
      </c>
      <c r="J145" s="60">
        <f t="shared" si="12"/>
        <v>5.59</v>
      </c>
      <c r="K145" s="60">
        <f t="shared" si="12"/>
        <v>5.61</v>
      </c>
      <c r="L145" s="60">
        <f t="shared" si="12"/>
        <v>5.63</v>
      </c>
      <c r="M145" s="60">
        <f t="shared" si="12"/>
        <v>5.66</v>
      </c>
      <c r="N145" s="60">
        <f t="shared" si="12"/>
        <v>5.71</v>
      </c>
      <c r="O145" s="60">
        <f t="shared" si="12"/>
        <v>5.73</v>
      </c>
      <c r="P145" s="60">
        <f t="shared" si="12"/>
        <v>5.73</v>
      </c>
      <c r="Q145" s="60">
        <f t="shared" si="12"/>
        <v>5.74</v>
      </c>
      <c r="R145" s="60">
        <f t="shared" si="12"/>
        <v>5.73</v>
      </c>
      <c r="S145" s="60">
        <f t="shared" si="12"/>
        <v>5.74</v>
      </c>
      <c r="T145" s="60">
        <f t="shared" si="12"/>
        <v>5.74</v>
      </c>
      <c r="U145" s="60">
        <f t="shared" si="12"/>
        <v>5.74</v>
      </c>
      <c r="V145" s="60">
        <f t="shared" si="12"/>
        <v>5.74</v>
      </c>
      <c r="W145" s="60">
        <f t="shared" si="12"/>
        <v>5.73</v>
      </c>
      <c r="X145" s="60">
        <f t="shared" si="12"/>
        <v>5.74</v>
      </c>
      <c r="Y145" s="60">
        <f t="shared" si="12"/>
        <v>5.76</v>
      </c>
      <c r="Z145" s="60">
        <f t="shared" si="12"/>
        <v>5.78</v>
      </c>
      <c r="AA145" s="60">
        <f t="shared" si="12"/>
        <v>5.79</v>
      </c>
      <c r="AB145" s="60">
        <f t="shared" si="12"/>
        <v>5.81</v>
      </c>
      <c r="AC145" s="60">
        <f t="shared" si="12"/>
        <v>5.84</v>
      </c>
      <c r="AD145" s="60">
        <f t="shared" si="12"/>
        <v>5.87</v>
      </c>
      <c r="AE145" s="60">
        <f t="shared" si="12"/>
        <v>5.89</v>
      </c>
      <c r="AF145" s="60">
        <f t="shared" si="12"/>
        <v>5.9</v>
      </c>
      <c r="AG145" s="60">
        <f t="shared" si="12"/>
        <v>5.91</v>
      </c>
      <c r="AH145" s="60">
        <f t="shared" si="12"/>
        <v>5.91</v>
      </c>
      <c r="AI145" s="60">
        <f t="shared" si="12"/>
        <v>1E-3</v>
      </c>
      <c r="AJ145" s="60">
        <f t="shared" si="12"/>
        <v>0</v>
      </c>
      <c r="AK145" s="59"/>
    </row>
    <row r="146" spans="1:37" s="6" customFormat="1" x14ac:dyDescent="0.45">
      <c r="A146" s="57" t="s">
        <v>59</v>
      </c>
      <c r="B146" s="82"/>
      <c r="C146" s="60">
        <f>C144+C145</f>
        <v>62.875077327055045</v>
      </c>
      <c r="D146" s="60">
        <f t="shared" ref="D146:AJ146" si="13">D144+D145</f>
        <v>65.117837905611694</v>
      </c>
      <c r="E146" s="60">
        <f t="shared" si="13"/>
        <v>64.926208253433188</v>
      </c>
      <c r="F146" s="60">
        <f t="shared" si="13"/>
        <v>66.065581027923926</v>
      </c>
      <c r="G146" s="60">
        <f t="shared" si="13"/>
        <v>66.210565409118246</v>
      </c>
      <c r="H146" s="60">
        <f t="shared" si="13"/>
        <v>66.581156072233497</v>
      </c>
      <c r="I146" s="60">
        <f t="shared" si="13"/>
        <v>67.050298088778007</v>
      </c>
      <c r="J146" s="60">
        <f t="shared" si="13"/>
        <v>67.248726073454534</v>
      </c>
      <c r="K146" s="60">
        <f t="shared" si="13"/>
        <v>66.894006301844342</v>
      </c>
      <c r="L146" s="60">
        <f t="shared" si="13"/>
        <v>67.168234117077006</v>
      </c>
      <c r="M146" s="60">
        <f t="shared" si="13"/>
        <v>67.383153354392206</v>
      </c>
      <c r="N146" s="60">
        <f t="shared" si="13"/>
        <v>67.468302373959347</v>
      </c>
      <c r="O146" s="60">
        <f t="shared" si="13"/>
        <v>67.688817942812733</v>
      </c>
      <c r="P146" s="60">
        <f t="shared" si="13"/>
        <v>67.910467337416989</v>
      </c>
      <c r="Q146" s="60">
        <f t="shared" si="13"/>
        <v>67.788999408565957</v>
      </c>
      <c r="R146" s="60">
        <f t="shared" si="13"/>
        <v>68.287079759645607</v>
      </c>
      <c r="S146" s="60">
        <f t="shared" si="13"/>
        <v>68.510510260971699</v>
      </c>
      <c r="T146" s="60">
        <f t="shared" si="13"/>
        <v>68.628708069391621</v>
      </c>
      <c r="U146" s="60">
        <f t="shared" si="13"/>
        <v>69.144854258987877</v>
      </c>
      <c r="V146" s="60">
        <f t="shared" si="13"/>
        <v>69.376453774758161</v>
      </c>
      <c r="W146" s="60">
        <f t="shared" si="13"/>
        <v>69.772895027718818</v>
      </c>
      <c r="X146" s="60">
        <f t="shared" si="13"/>
        <v>69.803535398024167</v>
      </c>
      <c r="Y146" s="60">
        <f t="shared" si="13"/>
        <v>70.279117721081604</v>
      </c>
      <c r="Z146" s="60">
        <f t="shared" si="13"/>
        <v>70.530677937019533</v>
      </c>
      <c r="AA146" s="60">
        <f t="shared" si="13"/>
        <v>70.781051053993124</v>
      </c>
      <c r="AB146" s="60">
        <f t="shared" si="13"/>
        <v>71.073545849211285</v>
      </c>
      <c r="AC146" s="60">
        <f t="shared" si="13"/>
        <v>71.424646895026598</v>
      </c>
      <c r="AD146" s="60">
        <f t="shared" si="13"/>
        <v>71.705527002442437</v>
      </c>
      <c r="AE146" s="60">
        <f t="shared" si="13"/>
        <v>71.901028007754277</v>
      </c>
      <c r="AF146" s="60">
        <f t="shared" si="13"/>
        <v>72.253274977208719</v>
      </c>
      <c r="AG146" s="60">
        <f t="shared" si="13"/>
        <v>72.56570480211181</v>
      </c>
      <c r="AH146" s="60">
        <f t="shared" si="13"/>
        <v>73.064651126727128</v>
      </c>
      <c r="AI146" s="60">
        <f t="shared" si="13"/>
        <v>0.13999522000000003</v>
      </c>
      <c r="AJ146" s="60">
        <f t="shared" si="13"/>
        <v>0</v>
      </c>
      <c r="AK146" s="62"/>
    </row>
    <row r="147" spans="1:37" s="6" customFormat="1" x14ac:dyDescent="0.45"/>
    <row r="148" spans="1:37" s="6" customFormat="1" x14ac:dyDescent="0.45"/>
    <row r="149" spans="1:37" s="6" customFormat="1" x14ac:dyDescent="0.45"/>
    <row r="150" spans="1:37" s="6" customFormat="1" x14ac:dyDescent="0.45"/>
    <row r="151" spans="1:37" s="6" customFormat="1" x14ac:dyDescent="0.45"/>
    <row r="152" spans="1:37" s="6" customFormat="1" x14ac:dyDescent="0.45"/>
    <row r="153" spans="1:37" s="6" customFormat="1" x14ac:dyDescent="0.45"/>
    <row r="154" spans="1:37" s="6" customFormat="1" x14ac:dyDescent="0.45"/>
    <row r="155" spans="1:37" s="6" customFormat="1" x14ac:dyDescent="0.45"/>
    <row r="156" spans="1:37" s="6" customFormat="1" x14ac:dyDescent="0.45"/>
    <row r="157" spans="1:37" s="6" customFormat="1" x14ac:dyDescent="0.45"/>
    <row r="158" spans="1:37" s="6" customFormat="1" x14ac:dyDescent="0.45"/>
    <row r="159" spans="1:37" s="6" customFormat="1" x14ac:dyDescent="0.45"/>
    <row r="160" spans="1:37" s="6" customFormat="1" x14ac:dyDescent="0.45"/>
    <row r="161" spans="1:36" s="6" customFormat="1" x14ac:dyDescent="0.45"/>
    <row r="162" spans="1:36" s="6" customFormat="1" x14ac:dyDescent="0.45"/>
    <row r="163" spans="1:36" s="6" customFormat="1" x14ac:dyDescent="0.45"/>
    <row r="164" spans="1:36" s="6" customFormat="1" x14ac:dyDescent="0.45"/>
    <row r="165" spans="1:36" s="6" customFormat="1" x14ac:dyDescent="0.45"/>
    <row r="166" spans="1:36" x14ac:dyDescent="0.45">
      <c r="A166" t="s">
        <v>122</v>
      </c>
      <c r="C166" s="31">
        <f>C116-C108-C114</f>
        <v>1.0999999999999999</v>
      </c>
      <c r="D166" s="31">
        <f t="shared" ref="D166:AJ166" si="14">D116-D108-D114</f>
        <v>1.1100000000000001</v>
      </c>
      <c r="E166" s="31">
        <f t="shared" si="14"/>
        <v>1.1799999999999997</v>
      </c>
      <c r="F166" s="31">
        <f t="shared" si="14"/>
        <v>1.2499999999999998</v>
      </c>
      <c r="G166" s="31">
        <f t="shared" si="14"/>
        <v>1.2599999999999998</v>
      </c>
      <c r="H166" s="31">
        <f t="shared" si="14"/>
        <v>1.3100000000000003</v>
      </c>
      <c r="I166" s="31">
        <f t="shared" si="14"/>
        <v>1.33</v>
      </c>
      <c r="J166" s="31">
        <f t="shared" si="14"/>
        <v>1.3599999999999999</v>
      </c>
      <c r="K166" s="31">
        <f t="shared" si="14"/>
        <v>1.3800000000000001</v>
      </c>
      <c r="L166" s="31">
        <f t="shared" si="14"/>
        <v>1.4100000000000001</v>
      </c>
      <c r="M166" s="31">
        <f t="shared" si="14"/>
        <v>1.4300000000000002</v>
      </c>
      <c r="N166" s="31">
        <f t="shared" si="14"/>
        <v>1.47</v>
      </c>
      <c r="O166" s="31">
        <f t="shared" si="14"/>
        <v>1.4900000000000002</v>
      </c>
      <c r="P166" s="31">
        <f t="shared" si="14"/>
        <v>1.5</v>
      </c>
      <c r="Q166" s="31">
        <f t="shared" si="14"/>
        <v>1.5199999999999998</v>
      </c>
      <c r="R166" s="31">
        <f t="shared" si="14"/>
        <v>1.53</v>
      </c>
      <c r="S166" s="31">
        <f t="shared" si="14"/>
        <v>1.5500000000000003</v>
      </c>
      <c r="T166" s="31">
        <f t="shared" si="14"/>
        <v>1.5499999999999998</v>
      </c>
      <c r="U166" s="31">
        <f t="shared" si="14"/>
        <v>1.56</v>
      </c>
      <c r="V166" s="31">
        <f t="shared" si="14"/>
        <v>1.5699999999999998</v>
      </c>
      <c r="W166" s="31">
        <f t="shared" si="14"/>
        <v>1.5699999999999998</v>
      </c>
      <c r="X166" s="31">
        <f t="shared" si="14"/>
        <v>1.5899999999999994</v>
      </c>
      <c r="Y166" s="31">
        <f t="shared" si="14"/>
        <v>1.5999999999999996</v>
      </c>
      <c r="Z166" s="31">
        <f t="shared" si="14"/>
        <v>1.6099999999999999</v>
      </c>
      <c r="AA166" s="31">
        <f t="shared" si="14"/>
        <v>1.63</v>
      </c>
      <c r="AB166" s="31">
        <f t="shared" si="14"/>
        <v>1.6400000000000001</v>
      </c>
      <c r="AC166" s="31">
        <f t="shared" si="14"/>
        <v>1.6600000000000001</v>
      </c>
      <c r="AD166" s="31">
        <f t="shared" si="14"/>
        <v>1.67</v>
      </c>
      <c r="AE166" s="31">
        <f t="shared" si="14"/>
        <v>1.6899999999999995</v>
      </c>
      <c r="AF166" s="31">
        <f t="shared" si="14"/>
        <v>1.69</v>
      </c>
      <c r="AG166" s="31">
        <f t="shared" si="14"/>
        <v>1.7000000000000002</v>
      </c>
      <c r="AH166" s="31">
        <f t="shared" si="14"/>
        <v>1.71</v>
      </c>
      <c r="AI166" s="31">
        <f t="shared" si="14"/>
        <v>1E-3</v>
      </c>
      <c r="AJ166" s="31">
        <f t="shared" si="14"/>
        <v>0</v>
      </c>
    </row>
    <row r="167" spans="1:36" x14ac:dyDescent="0.45">
      <c r="A167" t="s">
        <v>121</v>
      </c>
      <c r="C167" s="31">
        <f>SUM('BIFUbC-electricity'!B2:B9,'BIFUbC-coal'!B2:B9,'BIFUbC-natural-gas'!B2:B9,'BIFUbC-biomass'!B2:B9,'BIFUbC-petroleum-diesel'!B2:B9,'BIFUbC-heat'!B2:B9,'BIFUbC-crude-oil'!B2:B9,'BIFUbC-heavy-or-residual-oil'!B2:B9,'BIFUbC-LPG-propane-or-butane'!B2:B9,'BIFUbC-hydrogen'!B2:B9)/10^15</f>
        <v>61.018577327055048</v>
      </c>
      <c r="D167" s="31">
        <f>SUM('BIFUbC-electricity'!C2:C9,'BIFUbC-coal'!C2:C9,'BIFUbC-natural-gas'!C2:C9,'BIFUbC-biomass'!C2:C9,'BIFUbC-petroleum-diesel'!C2:C9,'BIFUbC-heat'!C2:C9,'BIFUbC-crude-oil'!C2:C9,'BIFUbC-heavy-or-residual-oil'!C2:C9,'BIFUbC-LPG-propane-or-butane'!C2:C9,'BIFUbC-hydrogen'!C2:C9)/10^15</f>
        <v>63.308237905611698</v>
      </c>
      <c r="E167" s="31">
        <f>SUM('BIFUbC-electricity'!D2:D9,'BIFUbC-coal'!D2:D9,'BIFUbC-natural-gas'!D2:D9,'BIFUbC-biomass'!D2:D9,'BIFUbC-petroleum-diesel'!D2:D9,'BIFUbC-heat'!D2:D9,'BIFUbC-crude-oil'!D2:D9,'BIFUbC-heavy-or-residual-oil'!D2:D9,'BIFUbC-LPG-propane-or-butane'!D2:D9,'BIFUbC-hydrogen'!D2:D9)/10^15</f>
        <v>63.077608253433183</v>
      </c>
      <c r="F167" s="31">
        <f>SUM('BIFUbC-electricity'!E2:E9,'BIFUbC-coal'!E2:E9,'BIFUbC-natural-gas'!E2:E9,'BIFUbC-biomass'!E2:E9,'BIFUbC-petroleum-diesel'!E2:E9,'BIFUbC-heat'!E2:E9,'BIFUbC-crude-oil'!E2:E9,'BIFUbC-heavy-or-residual-oil'!E2:E9,'BIFUbC-LPG-propane-or-butane'!E2:E9,'BIFUbC-hydrogen'!E2:E9)/10^15</f>
        <v>64.24208102792393</v>
      </c>
      <c r="G167" s="31">
        <f>SUM('BIFUbC-electricity'!F2:F9,'BIFUbC-coal'!F2:F9,'BIFUbC-natural-gas'!F2:F9,'BIFUbC-biomass'!F2:F9,'BIFUbC-petroleum-diesel'!F2:F9,'BIFUbC-heat'!F2:F9,'BIFUbC-crude-oil'!F2:F9,'BIFUbC-heavy-or-residual-oil'!F2:F9,'BIFUbC-LPG-propane-or-butane'!F2:F9,'BIFUbC-hydrogen'!F2:F9)/10^15</f>
        <v>64.453465409118252</v>
      </c>
      <c r="H167" s="31">
        <f>SUM('BIFUbC-electricity'!G2:G9,'BIFUbC-coal'!G2:G9,'BIFUbC-natural-gas'!G2:G9,'BIFUbC-biomass'!G2:G9,'BIFUbC-petroleum-diesel'!G2:G9,'BIFUbC-heat'!G2:G9,'BIFUbC-crude-oil'!G2:G9,'BIFUbC-heavy-or-residual-oil'!G2:G9,'BIFUbC-LPG-propane-or-butane'!G2:G9,'BIFUbC-hydrogen'!G2:G9)/10^15</f>
        <v>64.801856072233491</v>
      </c>
      <c r="I167" s="31">
        <f>SUM('BIFUbC-electricity'!H2:H9,'BIFUbC-coal'!H2:H9,'BIFUbC-natural-gas'!H2:H9,'BIFUbC-biomass'!H2:H9,'BIFUbC-petroleum-diesel'!H2:H9,'BIFUbC-heat'!H2:H9,'BIFUbC-crude-oil'!H2:H9,'BIFUbC-heavy-or-residual-oil'!H2:H9,'BIFUbC-LPG-propane-or-butane'!H2:H9,'BIFUbC-hydrogen'!H2:H9)/10^15</f>
        <v>65.273498088777998</v>
      </c>
      <c r="J167" s="31">
        <f>SUM('BIFUbC-electricity'!I2:I9,'BIFUbC-coal'!I2:I9,'BIFUbC-natural-gas'!I2:I9,'BIFUbC-biomass'!I2:I9,'BIFUbC-petroleum-diesel'!I2:I9,'BIFUbC-heat'!I2:I9,'BIFUbC-crude-oil'!I2:I9,'BIFUbC-heavy-or-residual-oil'!I2:I9,'BIFUbC-LPG-propane-or-butane'!I2:I9,'BIFUbC-hydrogen'!I2:I9)/10^15</f>
        <v>65.48262607345454</v>
      </c>
      <c r="K167" s="31">
        <f>SUM('BIFUbC-electricity'!J2:J9,'BIFUbC-coal'!J2:J9,'BIFUbC-natural-gas'!J2:J9,'BIFUbC-biomass'!J2:J9,'BIFUbC-petroleum-diesel'!J2:J9,'BIFUbC-heat'!J2:J9,'BIFUbC-crude-oil'!J2:J9,'BIFUbC-heavy-or-residual-oil'!J2:J9,'BIFUbC-LPG-propane-or-butane'!J2:J9,'BIFUbC-hydrogen'!J2:J9)/10^15</f>
        <v>65.103906301844347</v>
      </c>
      <c r="L167" s="31">
        <f>SUM('BIFUbC-electricity'!K2:K9,'BIFUbC-coal'!K2:K9,'BIFUbC-natural-gas'!K2:K9,'BIFUbC-biomass'!K2:K9,'BIFUbC-petroleum-diesel'!K2:K9,'BIFUbC-heat'!K2:K9,'BIFUbC-crude-oil'!K2:K9,'BIFUbC-heavy-or-residual-oil'!K2:K9,'BIFUbC-LPG-propane-or-butane'!K2:K9,'BIFUbC-hydrogen'!K2:K9)/10^15</f>
        <v>65.378334117077003</v>
      </c>
      <c r="M167" s="31">
        <f>SUM('BIFUbC-electricity'!L2:L9,'BIFUbC-coal'!L2:L9,'BIFUbC-natural-gas'!L2:L9,'BIFUbC-biomass'!L2:L9,'BIFUbC-petroleum-diesel'!L2:L9,'BIFUbC-heat'!L2:L9,'BIFUbC-crude-oil'!L2:L9,'BIFUbC-heavy-or-residual-oil'!L2:L9,'BIFUbC-LPG-propane-or-butane'!L2:L9,'BIFUbC-hydrogen'!L2:L9)/10^15</f>
        <v>65.571953354392207</v>
      </c>
      <c r="N167" s="31">
        <f>SUM('BIFUbC-electricity'!M2:M9,'BIFUbC-coal'!M2:M9,'BIFUbC-natural-gas'!M2:M9,'BIFUbC-biomass'!M2:M9,'BIFUbC-petroleum-diesel'!M2:M9,'BIFUbC-heat'!M2:M9,'BIFUbC-crude-oil'!M2:M9,'BIFUbC-heavy-or-residual-oil'!M2:M9,'BIFUbC-LPG-propane-or-butane'!M2:M9,'BIFUbC-hydrogen'!M2:M9)/10^15</f>
        <v>65.637602373959353</v>
      </c>
      <c r="O167" s="31">
        <f>SUM('BIFUbC-electricity'!N2:N9,'BIFUbC-coal'!N2:N9,'BIFUbC-natural-gas'!N2:N9,'BIFUbC-biomass'!N2:N9,'BIFUbC-petroleum-diesel'!N2:N9,'BIFUbC-heat'!N2:N9,'BIFUbC-crude-oil'!N2:N9,'BIFUbC-heavy-or-residual-oil'!N2:N9,'BIFUbC-LPG-propane-or-butane'!N2:N9,'BIFUbC-hydrogen'!N2:N9)/10^15</f>
        <v>65.858517942812725</v>
      </c>
      <c r="P167" s="31">
        <f>SUM('BIFUbC-electricity'!O2:O9,'BIFUbC-coal'!O2:O9,'BIFUbC-natural-gas'!O2:O9,'BIFUbC-biomass'!O2:O9,'BIFUbC-petroleum-diesel'!O2:O9,'BIFUbC-heat'!O2:O9,'BIFUbC-crude-oil'!O2:O9,'BIFUbC-heavy-or-residual-oil'!O2:O9,'BIFUbC-LPG-propane-or-butane'!O2:O9,'BIFUbC-hydrogen'!O2:O9)/10^15</f>
        <v>66.102167337416986</v>
      </c>
      <c r="Q167" s="31">
        <f>SUM('BIFUbC-electricity'!P2:P9,'BIFUbC-coal'!P2:P9,'BIFUbC-natural-gas'!P2:P9,'BIFUbC-biomass'!P2:P9,'BIFUbC-petroleum-diesel'!P2:P9,'BIFUbC-heat'!P2:P9,'BIFUbC-crude-oil'!P2:P9,'BIFUbC-heavy-or-residual-oil'!P2:P9,'BIFUbC-LPG-propane-or-butane'!P2:P9,'BIFUbC-hydrogen'!P2:P9)/10^15</f>
        <v>65.992999408565964</v>
      </c>
      <c r="R167" s="31">
        <f>SUM('BIFUbC-electricity'!Q2:Q9,'BIFUbC-coal'!Q2:Q9,'BIFUbC-natural-gas'!Q2:Q9,'BIFUbC-biomass'!Q2:Q9,'BIFUbC-petroleum-diesel'!Q2:Q9,'BIFUbC-heat'!Q2:Q9,'BIFUbC-crude-oil'!Q2:Q9,'BIFUbC-heavy-or-residual-oil'!Q2:Q9,'BIFUbC-LPG-propane-or-butane'!Q2:Q9,'BIFUbC-hydrogen'!Q2:Q9)/10^15</f>
        <v>66.525779759645602</v>
      </c>
      <c r="S167" s="31">
        <f>SUM('BIFUbC-electricity'!R2:R9,'BIFUbC-coal'!R2:R9,'BIFUbC-natural-gas'!R2:R9,'BIFUbC-biomass'!R2:R9,'BIFUbC-petroleum-diesel'!R2:R9,'BIFUbC-heat'!R2:R9,'BIFUbC-crude-oil'!R2:R9,'BIFUbC-heavy-or-residual-oil'!R2:R9,'BIFUbC-LPG-propane-or-butane'!R2:R9,'BIFUbC-hydrogen'!R2:R9)/10^15</f>
        <v>66.761110260971691</v>
      </c>
      <c r="T167" s="31">
        <f>SUM('BIFUbC-electricity'!S2:S9,'BIFUbC-coal'!S2:S9,'BIFUbC-natural-gas'!S2:S9,'BIFUbC-biomass'!S2:S9,'BIFUbC-petroleum-diesel'!S2:S9,'BIFUbC-heat'!S2:S9,'BIFUbC-crude-oil'!S2:S9,'BIFUbC-heavy-or-residual-oil'!S2:S9,'BIFUbC-LPG-propane-or-butane'!S2:S9,'BIFUbC-hydrogen'!S2:S9)/10^15</f>
        <v>66.892708069391631</v>
      </c>
      <c r="U167" s="31">
        <f>SUM('BIFUbC-electricity'!T2:T9,'BIFUbC-coal'!T2:T9,'BIFUbC-natural-gas'!T2:T9,'BIFUbC-biomass'!T2:T9,'BIFUbC-petroleum-diesel'!T2:T9,'BIFUbC-heat'!T2:T9,'BIFUbC-crude-oil'!T2:T9,'BIFUbC-heavy-or-residual-oil'!T2:T9,'BIFUbC-LPG-propane-or-butane'!T2:T9,'BIFUbC-hydrogen'!T2:T9)/10^15</f>
        <v>67.439854258987879</v>
      </c>
      <c r="V167" s="31">
        <f>SUM('BIFUbC-electricity'!U2:U9,'BIFUbC-coal'!U2:U9,'BIFUbC-natural-gas'!U2:U9,'BIFUbC-biomass'!U2:U9,'BIFUbC-petroleum-diesel'!U2:U9,'BIFUbC-heat'!U2:U9,'BIFUbC-crude-oil'!U2:U9,'BIFUbC-heavy-or-residual-oil'!U2:U9,'BIFUbC-LPG-propane-or-butane'!U2:U9,'BIFUbC-hydrogen'!U2:U9)/10^15</f>
        <v>67.696953774758157</v>
      </c>
      <c r="W167" s="31">
        <f>SUM('BIFUbC-electricity'!V2:V9,'BIFUbC-coal'!V2:V9,'BIFUbC-natural-gas'!V2:V9,'BIFUbC-biomass'!V2:V9,'BIFUbC-petroleum-diesel'!V2:V9,'BIFUbC-heat'!V2:V9,'BIFUbC-crude-oil'!V2:V9,'BIFUbC-heavy-or-residual-oil'!V2:V9,'BIFUbC-LPG-propane-or-butane'!V2:V9,'BIFUbC-hydrogen'!V2:V9)/10^15</f>
        <v>68.118495027718822</v>
      </c>
      <c r="X167" s="31">
        <f>SUM('BIFUbC-electricity'!W2:W9,'BIFUbC-coal'!W2:W9,'BIFUbC-natural-gas'!W2:W9,'BIFUbC-biomass'!W2:W9,'BIFUbC-petroleum-diesel'!W2:W9,'BIFUbC-heat'!W2:W9,'BIFUbC-crude-oil'!W2:W9,'BIFUbC-heavy-or-residual-oil'!W2:W9,'BIFUbC-LPG-propane-or-butane'!W2:W9,'BIFUbC-hydrogen'!W2:W9)/10^15</f>
        <v>68.176335398024165</v>
      </c>
      <c r="Y167" s="31">
        <f>SUM('BIFUbC-electricity'!X2:X9,'BIFUbC-coal'!X2:X9,'BIFUbC-natural-gas'!X2:X9,'BIFUbC-biomass'!X2:X9,'BIFUbC-petroleum-diesel'!X2:X9,'BIFUbC-heat'!X2:X9,'BIFUbC-crude-oil'!X2:X9,'BIFUbC-heavy-or-residual-oil'!X2:X9,'BIFUbC-LPG-propane-or-butane'!X2:X9,'BIFUbC-hydrogen'!X2:X9)/10^15</f>
        <v>68.659817721081595</v>
      </c>
      <c r="Z167" s="31">
        <f>SUM('BIFUbC-electricity'!Y2:Y9,'BIFUbC-coal'!Y2:Y9,'BIFUbC-natural-gas'!Y2:Y9,'BIFUbC-biomass'!Y2:Y9,'BIFUbC-petroleum-diesel'!Y2:Y9,'BIFUbC-heat'!Y2:Y9,'BIFUbC-crude-oil'!Y2:Y9,'BIFUbC-heavy-or-residual-oil'!Y2:Y9,'BIFUbC-LPG-propane-or-butane'!Y2:Y9,'BIFUbC-hydrogen'!Y2:Y9)/10^15</f>
        <v>68.918477937019532</v>
      </c>
      <c r="AA167" s="31">
        <f>SUM('BIFUbC-electricity'!Z2:Z9,'BIFUbC-coal'!Z2:Z9,'BIFUbC-natural-gas'!Z2:Z9,'BIFUbC-biomass'!Z2:Z9,'BIFUbC-petroleum-diesel'!Z2:Z9,'BIFUbC-heat'!Z2:Z9,'BIFUbC-crude-oil'!Z2:Z9,'BIFUbC-heavy-or-residual-oil'!Z2:Z9,'BIFUbC-LPG-propane-or-butane'!Z2:Z9,'BIFUbC-hydrogen'!Z2:Z9)/10^15</f>
        <v>69.185751053993116</v>
      </c>
      <c r="AB167" s="31">
        <f>SUM('BIFUbC-electricity'!AA2:AA9,'BIFUbC-coal'!AA2:AA9,'BIFUbC-natural-gas'!AA2:AA9,'BIFUbC-biomass'!AA2:AA9,'BIFUbC-petroleum-diesel'!AA2:AA9,'BIFUbC-heat'!AA2:AA9,'BIFUbC-crude-oil'!AA2:AA9,'BIFUbC-heavy-or-residual-oil'!AA2:AA9,'BIFUbC-LPG-propane-or-butane'!AA2:AA9,'BIFUbC-hydrogen'!AA2:AA9)/10^15</f>
        <v>69.481845849211282</v>
      </c>
      <c r="AC167" s="31">
        <f>SUM('BIFUbC-electricity'!AB2:AB9,'BIFUbC-coal'!AB2:AB9,'BIFUbC-natural-gas'!AB2:AB9,'BIFUbC-biomass'!AB2:AB9,'BIFUbC-petroleum-diesel'!AB2:AB9,'BIFUbC-heat'!AB2:AB9,'BIFUbC-crude-oil'!AB2:AB9,'BIFUbC-heavy-or-residual-oil'!AB2:AB9,'BIFUbC-LPG-propane-or-butane'!AB2:AB9,'BIFUbC-hydrogen'!AB2:AB9)/10^15</f>
        <v>69.837446895026588</v>
      </c>
      <c r="AD167" s="31">
        <f>SUM('BIFUbC-electricity'!AC2:AC9,'BIFUbC-coal'!AC2:AC9,'BIFUbC-natural-gas'!AC2:AC9,'BIFUbC-biomass'!AC2:AC9,'BIFUbC-petroleum-diesel'!AC2:AC9,'BIFUbC-heat'!AC2:AC9,'BIFUbC-crude-oil'!AC2:AC9,'BIFUbC-heavy-or-residual-oil'!AC2:AC9,'BIFUbC-LPG-propane-or-butane'!AC2:AC9,'BIFUbC-hydrogen'!AC2:AC9)/10^15</f>
        <v>70.109327002442427</v>
      </c>
      <c r="AE167" s="31">
        <f>SUM('BIFUbC-electricity'!AD2:AD9,'BIFUbC-coal'!AD2:AD9,'BIFUbC-natural-gas'!AD2:AD9,'BIFUbC-biomass'!AD2:AD9,'BIFUbC-petroleum-diesel'!AD2:AD9,'BIFUbC-heat'!AD2:AD9,'BIFUbC-crude-oil'!AD2:AD9,'BIFUbC-heavy-or-residual-oil'!AD2:AD9,'BIFUbC-LPG-propane-or-butane'!AD2:AD9,'BIFUbC-hydrogen'!AD2:AD9)/10^15</f>
        <v>70.315528007754267</v>
      </c>
      <c r="AF167" s="31">
        <f>SUM('BIFUbC-electricity'!AE2:AE9,'BIFUbC-coal'!AE2:AE9,'BIFUbC-natural-gas'!AE2:AE9,'BIFUbC-biomass'!AE2:AE9,'BIFUbC-petroleum-diesel'!AE2:AE9,'BIFUbC-heat'!AE2:AE9,'BIFUbC-crude-oil'!AE2:AE9,'BIFUbC-heavy-or-residual-oil'!AE2:AE9,'BIFUbC-LPG-propane-or-butane'!AE2:AE9,'BIFUbC-hydrogen'!AE2:AE9)/10^15</f>
        <v>70.678874977208721</v>
      </c>
      <c r="AG167" s="31">
        <f>SUM('BIFUbC-electricity'!AF2:AF9,'BIFUbC-coal'!AF2:AF9,'BIFUbC-natural-gas'!AF2:AF9,'BIFUbC-biomass'!AF2:AF9,'BIFUbC-petroleum-diesel'!AF2:AF9,'BIFUbC-heat'!AF2:AF9,'BIFUbC-crude-oil'!AF2:AF9,'BIFUbC-heavy-or-residual-oil'!AF2:AF9,'BIFUbC-LPG-propane-or-butane'!AF2:AF9,'BIFUbC-hydrogen'!AF2:AF9)/10^15</f>
        <v>71.010604802111814</v>
      </c>
      <c r="AH167" s="31">
        <f>SUM('BIFUbC-electricity'!AG2:AG9,'BIFUbC-coal'!AG2:AG9,'BIFUbC-natural-gas'!AG2:AG9,'BIFUbC-biomass'!AG2:AG9,'BIFUbC-petroleum-diesel'!AG2:AG9,'BIFUbC-heat'!AG2:AG9,'BIFUbC-crude-oil'!AG2:AG9,'BIFUbC-heavy-or-residual-oil'!AG2:AG9,'BIFUbC-LPG-propane-or-butane'!AG2:AG9,'BIFUbC-hydrogen'!AG2:AG9)/10^15</f>
        <v>71.534551126727138</v>
      </c>
      <c r="AI167" s="31">
        <f>SUM('BIFUbC-electricity'!AH2:AH9,'BIFUbC-coal'!AH2:AH9,'BIFUbC-natural-gas'!AH2:AH9,'BIFUbC-biomass'!AH2:AH9,'BIFUbC-petroleum-diesel'!AH2:AH9,'BIFUbC-heat'!AH2:AH9,'BIFUbC-crude-oil'!AH2:AH9,'BIFUbC-heavy-or-residual-oil'!AH2:AH9,'BIFUbC-LPG-propane-or-butane'!AH2:AH9,'BIFUbC-hydrogen'!AH2:AH9)/10^15</f>
        <v>0</v>
      </c>
      <c r="AJ167" s="31">
        <f>SUM('BIFUbC-electricity'!AI2:AI9,'BIFUbC-coal'!AI2:AI9,'BIFUbC-natural-gas'!AI2:AI9,'BIFUbC-biomass'!AI2:AI9,'BIFUbC-petroleum-diesel'!AI2:AI9,'BIFUbC-heat'!AI2:AI9,'BIFUbC-crude-oil'!AI2:AI9,'BIFUbC-heavy-or-residual-oil'!AI2:AI9,'BIFUbC-LPG-propane-or-butane'!AI2:AI9,'BIFUbC-hydrogen'!AI2:AI9)/10^15</f>
        <v>0</v>
      </c>
    </row>
    <row r="168" spans="1:36" s="6" customFormat="1" x14ac:dyDescent="0.45">
      <c r="A168" s="6" t="s">
        <v>138</v>
      </c>
      <c r="C168" s="50">
        <f>C166-C167</f>
        <v>-59.918577327055047</v>
      </c>
      <c r="D168" s="50">
        <f t="shared" ref="D168:AJ168" si="15">D166-D167</f>
        <v>-62.198237905611698</v>
      </c>
      <c r="E168" s="50">
        <f t="shared" si="15"/>
        <v>-61.897608253433184</v>
      </c>
      <c r="F168" s="50">
        <f t="shared" si="15"/>
        <v>-62.99208102792393</v>
      </c>
      <c r="G168" s="50">
        <f t="shared" si="15"/>
        <v>-63.193465409118254</v>
      </c>
      <c r="H168" s="50">
        <f t="shared" si="15"/>
        <v>-63.491856072233489</v>
      </c>
      <c r="I168" s="50">
        <f t="shared" si="15"/>
        <v>-63.943498088778</v>
      </c>
      <c r="J168" s="50">
        <f t="shared" si="15"/>
        <v>-64.122626073454541</v>
      </c>
      <c r="K168" s="50">
        <f t="shared" si="15"/>
        <v>-63.723906301844345</v>
      </c>
      <c r="L168" s="50">
        <f t="shared" si="15"/>
        <v>-63.968334117077006</v>
      </c>
      <c r="M168" s="50">
        <f t="shared" si="15"/>
        <v>-64.1419533543922</v>
      </c>
      <c r="N168" s="50">
        <f t="shared" si="15"/>
        <v>-64.167602373959355</v>
      </c>
      <c r="O168" s="50">
        <f t="shared" si="15"/>
        <v>-64.36851794281273</v>
      </c>
      <c r="P168" s="50">
        <f t="shared" si="15"/>
        <v>-64.602167337416986</v>
      </c>
      <c r="Q168" s="50">
        <f t="shared" si="15"/>
        <v>-64.472999408565968</v>
      </c>
      <c r="R168" s="50">
        <f t="shared" si="15"/>
        <v>-64.9957797596456</v>
      </c>
      <c r="S168" s="50">
        <f t="shared" si="15"/>
        <v>-65.211110260971694</v>
      </c>
      <c r="T168" s="50">
        <f t="shared" si="15"/>
        <v>-65.342708069391634</v>
      </c>
      <c r="U168" s="50">
        <f t="shared" si="15"/>
        <v>-65.879854258987876</v>
      </c>
      <c r="V168" s="50">
        <f t="shared" si="15"/>
        <v>-66.126953774758164</v>
      </c>
      <c r="W168" s="50">
        <f t="shared" si="15"/>
        <v>-66.548495027718829</v>
      </c>
      <c r="X168" s="50">
        <f t="shared" si="15"/>
        <v>-66.586335398024161</v>
      </c>
      <c r="Y168" s="50">
        <f t="shared" si="15"/>
        <v>-67.0598177210816</v>
      </c>
      <c r="Z168" s="50">
        <f t="shared" si="15"/>
        <v>-67.308477937019532</v>
      </c>
      <c r="AA168" s="50">
        <f t="shared" si="15"/>
        <v>-67.55575105399312</v>
      </c>
      <c r="AB168" s="50">
        <f t="shared" si="15"/>
        <v>-67.841845849211282</v>
      </c>
      <c r="AC168" s="50">
        <f t="shared" si="15"/>
        <v>-68.177446895026591</v>
      </c>
      <c r="AD168" s="50">
        <f t="shared" si="15"/>
        <v>-68.439327002442425</v>
      </c>
      <c r="AE168" s="50">
        <f t="shared" si="15"/>
        <v>-68.625528007754269</v>
      </c>
      <c r="AF168" s="50">
        <f t="shared" si="15"/>
        <v>-68.988874977208724</v>
      </c>
      <c r="AG168" s="50">
        <f t="shared" si="15"/>
        <v>-69.310604802111811</v>
      </c>
      <c r="AH168" s="50">
        <f t="shared" si="15"/>
        <v>-69.824551126727144</v>
      </c>
      <c r="AI168" s="50">
        <f t="shared" si="15"/>
        <v>1E-3</v>
      </c>
      <c r="AJ168" s="50">
        <f t="shared" si="15"/>
        <v>0</v>
      </c>
    </row>
    <row r="170" spans="1:36" x14ac:dyDescent="0.45">
      <c r="A170" s="6" t="s">
        <v>130</v>
      </c>
      <c r="C170" s="49">
        <f t="shared" ref="C170:AJ170" si="16">C115</f>
        <v>1.63</v>
      </c>
      <c r="D170" s="49">
        <f t="shared" si="16"/>
        <v>1.54</v>
      </c>
      <c r="E170" s="49">
        <f t="shared" si="16"/>
        <v>1.59</v>
      </c>
      <c r="F170" s="49">
        <f t="shared" si="16"/>
        <v>1.63</v>
      </c>
      <c r="G170" s="49">
        <f t="shared" si="16"/>
        <v>1.66</v>
      </c>
      <c r="H170" s="49">
        <f t="shared" si="16"/>
        <v>1.69</v>
      </c>
      <c r="I170" s="49">
        <f t="shared" si="16"/>
        <v>1.73</v>
      </c>
      <c r="J170" s="49">
        <f t="shared" si="16"/>
        <v>1.76</v>
      </c>
      <c r="K170" s="49">
        <f t="shared" si="16"/>
        <v>1.78</v>
      </c>
      <c r="L170" s="49">
        <f t="shared" si="16"/>
        <v>1.81</v>
      </c>
      <c r="M170" s="49">
        <f t="shared" si="16"/>
        <v>1.84</v>
      </c>
      <c r="N170" s="49">
        <f t="shared" si="16"/>
        <v>1.87</v>
      </c>
      <c r="O170" s="49">
        <f t="shared" si="16"/>
        <v>1.89</v>
      </c>
      <c r="P170" s="49">
        <f t="shared" si="16"/>
        <v>1.9</v>
      </c>
      <c r="Q170" s="49">
        <f t="shared" si="16"/>
        <v>1.91</v>
      </c>
      <c r="R170" s="49">
        <f t="shared" si="16"/>
        <v>1.93</v>
      </c>
      <c r="S170" s="49">
        <f t="shared" si="16"/>
        <v>1.95</v>
      </c>
      <c r="T170" s="49">
        <f t="shared" si="16"/>
        <v>1.96</v>
      </c>
      <c r="U170" s="49">
        <f t="shared" si="16"/>
        <v>1.98</v>
      </c>
      <c r="V170" s="49">
        <f t="shared" si="16"/>
        <v>1.99</v>
      </c>
      <c r="W170" s="49">
        <f t="shared" si="16"/>
        <v>2</v>
      </c>
      <c r="X170" s="49">
        <f t="shared" si="16"/>
        <v>2.02</v>
      </c>
      <c r="Y170" s="49">
        <f t="shared" si="16"/>
        <v>2.04</v>
      </c>
      <c r="Z170" s="49">
        <f t="shared" si="16"/>
        <v>2.0499999999999998</v>
      </c>
      <c r="AA170" s="49">
        <f t="shared" si="16"/>
        <v>2.0699999999999998</v>
      </c>
      <c r="AB170" s="49">
        <f t="shared" si="16"/>
        <v>2.1</v>
      </c>
      <c r="AC170" s="49">
        <f t="shared" si="16"/>
        <v>2.12</v>
      </c>
      <c r="AD170" s="49">
        <f t="shared" si="16"/>
        <v>2.15</v>
      </c>
      <c r="AE170" s="49">
        <f t="shared" si="16"/>
        <v>2.17</v>
      </c>
      <c r="AF170" s="49">
        <f t="shared" si="16"/>
        <v>2.19</v>
      </c>
      <c r="AG170" s="49">
        <f t="shared" si="16"/>
        <v>2.21</v>
      </c>
      <c r="AH170" s="49">
        <f t="shared" si="16"/>
        <v>2.23</v>
      </c>
      <c r="AI170" s="49">
        <f t="shared" si="16"/>
        <v>0.01</v>
      </c>
      <c r="AJ170" s="49">
        <f t="shared" si="16"/>
        <v>0</v>
      </c>
    </row>
    <row r="171" spans="1:36" x14ac:dyDescent="0.45">
      <c r="A171" s="6" t="s">
        <v>121</v>
      </c>
      <c r="C171" s="6">
        <f>SUM('BIFUbC-electricity'!B2:B9)/10^15</f>
        <v>3.2310999999999996</v>
      </c>
      <c r="D171" s="6">
        <f>SUM('BIFUbC-electricity'!C2:C9)/10^15</f>
        <v>3.1911</v>
      </c>
      <c r="E171" s="6">
        <f>SUM('BIFUbC-electricity'!D2:D9)/10^15</f>
        <v>3.2479</v>
      </c>
      <c r="F171" s="6">
        <f>SUM('BIFUbC-electricity'!E2:E9)/10^15</f>
        <v>3.3281000000000001</v>
      </c>
      <c r="G171" s="6">
        <f>SUM('BIFUbC-electricity'!F2:F9)/10^15</f>
        <v>3.3862000000000001</v>
      </c>
      <c r="H171" s="6">
        <f>SUM('BIFUbC-electricity'!G2:G9)/10^15</f>
        <v>3.4307000000000003</v>
      </c>
      <c r="I171" s="6">
        <f>SUM('BIFUbC-electricity'!H2:H9)/10^15</f>
        <v>3.4704999999999999</v>
      </c>
      <c r="J171" s="6">
        <f>SUM('BIFUbC-electricity'!I2:I9)/10^15</f>
        <v>3.5112999999999999</v>
      </c>
      <c r="K171" s="6">
        <f>SUM('BIFUbC-electricity'!J2:J9)/10^15</f>
        <v>3.5247999999999999</v>
      </c>
      <c r="L171" s="6">
        <f>SUM('BIFUbC-electricity'!K2:K9)/10^15</f>
        <v>3.5583</v>
      </c>
      <c r="M171" s="6">
        <f>SUM('BIFUbC-electricity'!L2:L9)/10^15</f>
        <v>3.5882000000000001</v>
      </c>
      <c r="N171" s="6">
        <f>SUM('BIFUbC-electricity'!M2:M9)/10^15</f>
        <v>3.6252</v>
      </c>
      <c r="O171" s="6">
        <f>SUM('BIFUbC-electricity'!N2:N9)/10^15</f>
        <v>3.6442999999999999</v>
      </c>
      <c r="P171" s="6">
        <f>SUM('BIFUbC-electricity'!O2:O9)/10^15</f>
        <v>3.6646999999999998</v>
      </c>
      <c r="Q171" s="6">
        <f>SUM('BIFUbC-electricity'!P2:P9)/10^15</f>
        <v>3.6855000000000002</v>
      </c>
      <c r="R171" s="6">
        <f>SUM('BIFUbC-electricity'!Q2:Q9)/10^15</f>
        <v>3.7084999999999999</v>
      </c>
      <c r="S171" s="6">
        <f>SUM('BIFUbC-electricity'!R2:R9)/10^15</f>
        <v>3.7290999999999999</v>
      </c>
      <c r="T171" s="6">
        <f>SUM('BIFUbC-electricity'!S2:S9)/10^15</f>
        <v>3.7397999999999998</v>
      </c>
      <c r="U171" s="6">
        <f>SUM('BIFUbC-electricity'!T2:T9)/10^15</f>
        <v>3.7677999999999998</v>
      </c>
      <c r="V171" s="6">
        <f>SUM('BIFUbC-electricity'!U2:U9)/10^15</f>
        <v>3.7902999999999998</v>
      </c>
      <c r="W171" s="6">
        <f>SUM('BIFUbC-electricity'!V2:V9)/10^15</f>
        <v>3.8017000000000003</v>
      </c>
      <c r="X171" s="6">
        <f>SUM('BIFUbC-electricity'!W2:W9)/10^15</f>
        <v>3.8335999999999997</v>
      </c>
      <c r="Y171" s="6">
        <f>SUM('BIFUbC-electricity'!X2:X9)/10^15</f>
        <v>3.8554999999999997</v>
      </c>
      <c r="Z171" s="6">
        <f>SUM('BIFUbC-electricity'!Y2:Y9)/10^15</f>
        <v>3.8769</v>
      </c>
      <c r="AA171" s="6">
        <f>SUM('BIFUbC-electricity'!Z2:Z9)/10^15</f>
        <v>3.8980999999999999</v>
      </c>
      <c r="AB171" s="6">
        <f>SUM('BIFUbC-electricity'!AA2:AA9)/10^15</f>
        <v>3.92</v>
      </c>
      <c r="AC171" s="6">
        <f>SUM('BIFUbC-electricity'!AB2:AB9)/10^15</f>
        <v>3.9520000000000004</v>
      </c>
      <c r="AD171" s="6">
        <f>SUM('BIFUbC-electricity'!AC2:AC9)/10^15</f>
        <v>3.9726999999999997</v>
      </c>
      <c r="AE171" s="6">
        <f>SUM('BIFUbC-electricity'!AD2:AD9)/10^15</f>
        <v>3.9964</v>
      </c>
      <c r="AF171" s="6">
        <f>SUM('BIFUbC-electricity'!AE2:AE9)/10^15</f>
        <v>4.0105000000000004</v>
      </c>
      <c r="AG171" s="6">
        <f>SUM('BIFUbC-electricity'!AF2:AF9)/10^15</f>
        <v>4.0328999999999988</v>
      </c>
      <c r="AH171" s="6">
        <f>SUM('BIFUbC-electricity'!AG2:AG9)/10^15</f>
        <v>4.0477999999999987</v>
      </c>
      <c r="AI171" s="6">
        <f>SUM('BIFUbC-electricity'!AH2:AH9)/10^15</f>
        <v>0</v>
      </c>
      <c r="AJ171" s="6">
        <f>SUM('BIFUbC-electricity'!AI2:AI9)/10^15</f>
        <v>0</v>
      </c>
    </row>
    <row r="172" spans="1:36" s="6" customFormat="1" x14ac:dyDescent="0.45">
      <c r="A172" s="6" t="s">
        <v>138</v>
      </c>
      <c r="C172" s="49">
        <f>C170-C171</f>
        <v>-1.6010999999999997</v>
      </c>
      <c r="D172" s="49">
        <f t="shared" ref="D172:AJ172" si="17">D170-D171</f>
        <v>-1.6511</v>
      </c>
      <c r="E172" s="49">
        <f t="shared" si="17"/>
        <v>-1.6578999999999999</v>
      </c>
      <c r="F172" s="49">
        <f t="shared" si="17"/>
        <v>-1.6981000000000002</v>
      </c>
      <c r="G172" s="49">
        <f t="shared" si="17"/>
        <v>-1.7262000000000002</v>
      </c>
      <c r="H172" s="49">
        <f t="shared" si="17"/>
        <v>-1.7407000000000004</v>
      </c>
      <c r="I172" s="49">
        <f t="shared" si="17"/>
        <v>-1.7404999999999999</v>
      </c>
      <c r="J172" s="49">
        <f t="shared" si="17"/>
        <v>-1.7512999999999999</v>
      </c>
      <c r="K172" s="49">
        <f t="shared" si="17"/>
        <v>-1.7447999999999999</v>
      </c>
      <c r="L172" s="49">
        <f t="shared" si="17"/>
        <v>-1.7483</v>
      </c>
      <c r="M172" s="49">
        <f t="shared" si="17"/>
        <v>-1.7482</v>
      </c>
      <c r="N172" s="49">
        <f t="shared" si="17"/>
        <v>-1.7551999999999999</v>
      </c>
      <c r="O172" s="49">
        <f t="shared" si="17"/>
        <v>-1.7543</v>
      </c>
      <c r="P172" s="49">
        <f t="shared" si="17"/>
        <v>-1.7646999999999999</v>
      </c>
      <c r="Q172" s="49">
        <f t="shared" si="17"/>
        <v>-1.7755000000000003</v>
      </c>
      <c r="R172" s="49">
        <f t="shared" si="17"/>
        <v>-1.7785</v>
      </c>
      <c r="S172" s="49">
        <f t="shared" si="17"/>
        <v>-1.7790999999999999</v>
      </c>
      <c r="T172" s="49">
        <f t="shared" si="17"/>
        <v>-1.7797999999999998</v>
      </c>
      <c r="U172" s="49">
        <f t="shared" si="17"/>
        <v>-1.7877999999999998</v>
      </c>
      <c r="V172" s="49">
        <f t="shared" si="17"/>
        <v>-1.8002999999999998</v>
      </c>
      <c r="W172" s="49">
        <f t="shared" si="17"/>
        <v>-1.8017000000000003</v>
      </c>
      <c r="X172" s="49">
        <f t="shared" si="17"/>
        <v>-1.8135999999999997</v>
      </c>
      <c r="Y172" s="49">
        <f t="shared" si="17"/>
        <v>-1.8154999999999997</v>
      </c>
      <c r="Z172" s="49">
        <f t="shared" si="17"/>
        <v>-1.8269000000000002</v>
      </c>
      <c r="AA172" s="49">
        <f t="shared" si="17"/>
        <v>-1.8281000000000001</v>
      </c>
      <c r="AB172" s="49">
        <f t="shared" si="17"/>
        <v>-1.8199999999999998</v>
      </c>
      <c r="AC172" s="49">
        <f t="shared" si="17"/>
        <v>-1.8320000000000003</v>
      </c>
      <c r="AD172" s="49">
        <f t="shared" si="17"/>
        <v>-1.8226999999999998</v>
      </c>
      <c r="AE172" s="49">
        <f t="shared" si="17"/>
        <v>-1.8264</v>
      </c>
      <c r="AF172" s="49">
        <f t="shared" si="17"/>
        <v>-1.8205000000000005</v>
      </c>
      <c r="AG172" s="49">
        <f t="shared" si="17"/>
        <v>-1.8228999999999989</v>
      </c>
      <c r="AH172" s="49">
        <f t="shared" si="17"/>
        <v>-1.8177999999999988</v>
      </c>
      <c r="AI172" s="49">
        <f t="shared" si="17"/>
        <v>0.01</v>
      </c>
      <c r="AJ172" s="49">
        <f t="shared" si="17"/>
        <v>0</v>
      </c>
    </row>
    <row r="173" spans="1:36" x14ac:dyDescent="0.45">
      <c r="A173" s="6"/>
      <c r="C173" s="6"/>
      <c r="D173" s="6"/>
      <c r="E173" s="6"/>
      <c r="F173" s="6"/>
    </row>
    <row r="174" spans="1:36" x14ac:dyDescent="0.45">
      <c r="A174" s="6" t="s">
        <v>131</v>
      </c>
      <c r="C174" s="26">
        <f t="shared" ref="C174:AJ174" si="18">C112-C108</f>
        <v>-0.26</v>
      </c>
      <c r="D174" s="26">
        <f t="shared" si="18"/>
        <v>-0.28000000000000003</v>
      </c>
      <c r="E174" s="26">
        <f t="shared" si="18"/>
        <v>-0.38</v>
      </c>
      <c r="F174" s="26">
        <f t="shared" si="18"/>
        <v>-0.43000000000000005</v>
      </c>
      <c r="G174" s="26">
        <f t="shared" si="18"/>
        <v>-0.44000000000000006</v>
      </c>
      <c r="H174" s="26">
        <f t="shared" si="18"/>
        <v>-0.45999999999999996</v>
      </c>
      <c r="I174" s="26">
        <f t="shared" si="18"/>
        <v>-0.48</v>
      </c>
      <c r="J174" s="26">
        <f t="shared" si="18"/>
        <v>-0.49999999999999994</v>
      </c>
      <c r="K174" s="26">
        <f t="shared" si="18"/>
        <v>-0.51</v>
      </c>
      <c r="L174" s="26">
        <f t="shared" si="18"/>
        <v>-0.53</v>
      </c>
      <c r="M174" s="26">
        <f t="shared" si="18"/>
        <v>-0.54</v>
      </c>
      <c r="N174" s="26">
        <f t="shared" si="18"/>
        <v>-0.56000000000000005</v>
      </c>
      <c r="O174" s="26">
        <f t="shared" si="18"/>
        <v>-0.57000000000000006</v>
      </c>
      <c r="P174" s="26">
        <f t="shared" si="18"/>
        <v>-0.58000000000000007</v>
      </c>
      <c r="Q174" s="26">
        <f t="shared" si="18"/>
        <v>-0.58000000000000007</v>
      </c>
      <c r="R174" s="26">
        <f t="shared" si="18"/>
        <v>-0.59000000000000008</v>
      </c>
      <c r="S174" s="26">
        <f t="shared" si="18"/>
        <v>-0.60000000000000009</v>
      </c>
      <c r="T174" s="26">
        <f t="shared" si="18"/>
        <v>-0.6100000000000001</v>
      </c>
      <c r="U174" s="26">
        <f t="shared" si="18"/>
        <v>-0.62000000000000011</v>
      </c>
      <c r="V174" s="26">
        <f t="shared" si="18"/>
        <v>-0.63000000000000012</v>
      </c>
      <c r="W174" s="26">
        <f t="shared" si="18"/>
        <v>-0.65000000000000013</v>
      </c>
      <c r="X174" s="26">
        <f t="shared" si="18"/>
        <v>-0.66000000000000014</v>
      </c>
      <c r="Y174" s="26">
        <f t="shared" si="18"/>
        <v>-0.67000000000000015</v>
      </c>
      <c r="Z174" s="26">
        <f t="shared" si="18"/>
        <v>-0.67999999999999994</v>
      </c>
      <c r="AA174" s="26">
        <f t="shared" si="18"/>
        <v>-0.69</v>
      </c>
      <c r="AB174" s="26">
        <f t="shared" si="18"/>
        <v>-0.71</v>
      </c>
      <c r="AC174" s="26">
        <f t="shared" si="18"/>
        <v>-0.72</v>
      </c>
      <c r="AD174" s="26">
        <f t="shared" si="18"/>
        <v>-0.73</v>
      </c>
      <c r="AE174" s="26">
        <f t="shared" si="18"/>
        <v>-0.74</v>
      </c>
      <c r="AF174" s="26">
        <f t="shared" si="18"/>
        <v>-0.75</v>
      </c>
      <c r="AG174" s="26">
        <f t="shared" si="18"/>
        <v>-0.77</v>
      </c>
      <c r="AH174" s="26">
        <f t="shared" si="18"/>
        <v>-0.78</v>
      </c>
      <c r="AI174" s="26">
        <f t="shared" si="18"/>
        <v>-2.1999999999999999E-2</v>
      </c>
      <c r="AJ174" s="26">
        <f t="shared" si="18"/>
        <v>0</v>
      </c>
    </row>
    <row r="175" spans="1:36" x14ac:dyDescent="0.45">
      <c r="A175" s="6" t="s">
        <v>121</v>
      </c>
      <c r="C175" s="6">
        <f>SUM('BIFUbC-coal'!B2:B9)/10^15</f>
        <v>1.1139999999999999</v>
      </c>
      <c r="D175" s="6">
        <f>SUM('BIFUbC-coal'!C2:C9)/10^15</f>
        <v>1.044</v>
      </c>
      <c r="E175" s="6">
        <f>SUM('BIFUbC-coal'!D2:D9)/10^15</f>
        <v>1.0125999999999999</v>
      </c>
      <c r="F175" s="6">
        <f>SUM('BIFUbC-coal'!E2:E9)/10^15</f>
        <v>1.0025999999999999</v>
      </c>
      <c r="G175" s="6">
        <f>SUM('BIFUbC-coal'!F2:F9)/10^15</f>
        <v>1.0326</v>
      </c>
      <c r="H175" s="6">
        <f>SUM('BIFUbC-coal'!G2:G9)/10^15</f>
        <v>1.0326</v>
      </c>
      <c r="I175" s="6">
        <f>SUM('BIFUbC-coal'!H2:H9)/10^15</f>
        <v>1.0326</v>
      </c>
      <c r="J175" s="6">
        <f>SUM('BIFUbC-coal'!I2:I9)/10^15</f>
        <v>1.0226</v>
      </c>
      <c r="K175" s="6">
        <f>SUM('BIFUbC-coal'!J2:J9)/10^15</f>
        <v>1.0226</v>
      </c>
      <c r="L175" s="6">
        <f>SUM('BIFUbC-coal'!K2:K9)/10^15</f>
        <v>1.0125999999999999</v>
      </c>
      <c r="M175" s="6">
        <f>SUM('BIFUbC-coal'!L2:L9)/10^15</f>
        <v>1.0125999999999999</v>
      </c>
      <c r="N175" s="6">
        <f>SUM('BIFUbC-coal'!M2:M9)/10^15</f>
        <v>1.0025999999999999</v>
      </c>
      <c r="O175" s="6">
        <f>SUM('BIFUbC-coal'!N2:N9)/10^15</f>
        <v>0.99259999999999993</v>
      </c>
      <c r="P175" s="6">
        <f>SUM('BIFUbC-coal'!O2:O9)/10^15</f>
        <v>0.99259999999999993</v>
      </c>
      <c r="Q175" s="6">
        <f>SUM('BIFUbC-coal'!P2:P9)/10^15</f>
        <v>0.99259999999999993</v>
      </c>
      <c r="R175" s="6">
        <f>SUM('BIFUbC-coal'!Q2:Q9)/10^15</f>
        <v>0.98259999999999992</v>
      </c>
      <c r="S175" s="6">
        <f>SUM('BIFUbC-coal'!R2:R9)/10^15</f>
        <v>0.97259999999999991</v>
      </c>
      <c r="T175" s="6">
        <f>SUM('BIFUbC-coal'!S2:S9)/10^15</f>
        <v>0.97259999999999991</v>
      </c>
      <c r="U175" s="6">
        <f>SUM('BIFUbC-coal'!T2:T9)/10^15</f>
        <v>0.97259999999999991</v>
      </c>
      <c r="V175" s="6">
        <f>SUM('BIFUbC-coal'!U2:U9)/10^15</f>
        <v>0.97259999999999991</v>
      </c>
      <c r="W175" s="6">
        <f>SUM('BIFUbC-coal'!V2:V9)/10^15</f>
        <v>0.9625999999999999</v>
      </c>
      <c r="X175" s="6">
        <f>SUM('BIFUbC-coal'!W2:W9)/10^15</f>
        <v>0.9625999999999999</v>
      </c>
      <c r="Y175" s="6">
        <f>SUM('BIFUbC-coal'!X2:X9)/10^15</f>
        <v>0.9625999999999999</v>
      </c>
      <c r="Z175" s="6">
        <f>SUM('BIFUbC-coal'!Y2:Y9)/10^15</f>
        <v>0.9625999999999999</v>
      </c>
      <c r="AA175" s="6">
        <f>SUM('BIFUbC-coal'!Z2:Z9)/10^15</f>
        <v>0.9625999999999999</v>
      </c>
      <c r="AB175" s="6">
        <f>SUM('BIFUbC-coal'!AA2:AA9)/10^15</f>
        <v>0.95259999999999989</v>
      </c>
      <c r="AC175" s="6">
        <f>SUM('BIFUbC-coal'!AB2:AB9)/10^15</f>
        <v>0.95259999999999989</v>
      </c>
      <c r="AD175" s="6">
        <f>SUM('BIFUbC-coal'!AC2:AC9)/10^15</f>
        <v>0.95259999999999989</v>
      </c>
      <c r="AE175" s="6">
        <f>SUM('BIFUbC-coal'!AD2:AD9)/10^15</f>
        <v>0.95259999999999989</v>
      </c>
      <c r="AF175" s="6">
        <f>SUM('BIFUbC-coal'!AE2:AE9)/10^15</f>
        <v>0.94259999999999988</v>
      </c>
      <c r="AG175" s="6">
        <f>SUM('BIFUbC-coal'!AF2:AF9)/10^15</f>
        <v>0.93259999999999987</v>
      </c>
      <c r="AH175" s="6">
        <f>SUM('BIFUbC-coal'!AG2:AG9)/10^15</f>
        <v>0.93259999999999987</v>
      </c>
      <c r="AI175" s="6">
        <f>SUM('BIFUbC-coal'!AH2:AH9)/10^15</f>
        <v>0</v>
      </c>
      <c r="AJ175" s="6">
        <f>SUM('BIFUbC-coal'!AI2:AI9)/10^15</f>
        <v>0</v>
      </c>
    </row>
    <row r="176" spans="1:36" s="6" customFormat="1" x14ac:dyDescent="0.45">
      <c r="A176" s="6" t="s">
        <v>138</v>
      </c>
      <c r="C176" s="26">
        <f>C174-C175</f>
        <v>-1.3739999999999999</v>
      </c>
      <c r="D176" s="26">
        <f t="shared" ref="D176:AJ176" si="19">D174-D175</f>
        <v>-1.3240000000000001</v>
      </c>
      <c r="E176" s="26">
        <f t="shared" si="19"/>
        <v>-1.3925999999999998</v>
      </c>
      <c r="F176" s="26">
        <f t="shared" si="19"/>
        <v>-1.4325999999999999</v>
      </c>
      <c r="G176" s="26">
        <f t="shared" si="19"/>
        <v>-1.4725999999999999</v>
      </c>
      <c r="H176" s="26">
        <f t="shared" si="19"/>
        <v>-1.4925999999999999</v>
      </c>
      <c r="I176" s="26">
        <f t="shared" si="19"/>
        <v>-1.5125999999999999</v>
      </c>
      <c r="J176" s="26">
        <f t="shared" si="19"/>
        <v>-1.5226</v>
      </c>
      <c r="K176" s="26">
        <f t="shared" si="19"/>
        <v>-1.5326</v>
      </c>
      <c r="L176" s="26">
        <f t="shared" si="19"/>
        <v>-1.5426</v>
      </c>
      <c r="M176" s="26">
        <f t="shared" si="19"/>
        <v>-1.5526</v>
      </c>
      <c r="N176" s="26">
        <f t="shared" si="19"/>
        <v>-1.5626</v>
      </c>
      <c r="O176" s="26">
        <f t="shared" si="19"/>
        <v>-1.5626</v>
      </c>
      <c r="P176" s="26">
        <f t="shared" si="19"/>
        <v>-1.5726</v>
      </c>
      <c r="Q176" s="26">
        <f t="shared" si="19"/>
        <v>-1.5726</v>
      </c>
      <c r="R176" s="26">
        <f t="shared" si="19"/>
        <v>-1.5726</v>
      </c>
      <c r="S176" s="26">
        <f t="shared" si="19"/>
        <v>-1.5726</v>
      </c>
      <c r="T176" s="26">
        <f t="shared" si="19"/>
        <v>-1.5826</v>
      </c>
      <c r="U176" s="26">
        <f t="shared" si="19"/>
        <v>-1.5926</v>
      </c>
      <c r="V176" s="26">
        <f t="shared" si="19"/>
        <v>-1.6026</v>
      </c>
      <c r="W176" s="26">
        <f t="shared" si="19"/>
        <v>-1.6126</v>
      </c>
      <c r="X176" s="26">
        <f t="shared" si="19"/>
        <v>-1.6226</v>
      </c>
      <c r="Y176" s="26">
        <f t="shared" si="19"/>
        <v>-1.6326000000000001</v>
      </c>
      <c r="Z176" s="26">
        <f t="shared" si="19"/>
        <v>-1.6425999999999998</v>
      </c>
      <c r="AA176" s="26">
        <f t="shared" si="19"/>
        <v>-1.6525999999999998</v>
      </c>
      <c r="AB176" s="26">
        <f t="shared" si="19"/>
        <v>-1.6625999999999999</v>
      </c>
      <c r="AC176" s="26">
        <f t="shared" si="19"/>
        <v>-1.6725999999999999</v>
      </c>
      <c r="AD176" s="26">
        <f t="shared" si="19"/>
        <v>-1.6825999999999999</v>
      </c>
      <c r="AE176" s="26">
        <f t="shared" si="19"/>
        <v>-1.6925999999999999</v>
      </c>
      <c r="AF176" s="26">
        <f t="shared" si="19"/>
        <v>-1.6925999999999999</v>
      </c>
      <c r="AG176" s="26">
        <f t="shared" si="19"/>
        <v>-1.7025999999999999</v>
      </c>
      <c r="AH176" s="26">
        <f t="shared" si="19"/>
        <v>-1.7125999999999999</v>
      </c>
      <c r="AI176" s="26">
        <f t="shared" si="19"/>
        <v>-2.1999999999999999E-2</v>
      </c>
      <c r="AJ176" s="26">
        <f t="shared" si="19"/>
        <v>0</v>
      </c>
    </row>
    <row r="177" spans="1:36" x14ac:dyDescent="0.45">
      <c r="A177" s="6"/>
      <c r="C177" s="6"/>
      <c r="D177" s="6"/>
      <c r="E177" s="6"/>
      <c r="F177" s="6"/>
    </row>
    <row r="178" spans="1:36" x14ac:dyDescent="0.45">
      <c r="A178" s="6" t="s">
        <v>132</v>
      </c>
      <c r="C178" s="26">
        <f t="shared" ref="C178:AJ178" si="20">C107</f>
        <v>6.29</v>
      </c>
      <c r="D178" s="26">
        <f t="shared" si="20"/>
        <v>6.57</v>
      </c>
      <c r="E178" s="26">
        <f t="shared" si="20"/>
        <v>6.74</v>
      </c>
      <c r="F178" s="26">
        <f t="shared" si="20"/>
        <v>6.92</v>
      </c>
      <c r="G178" s="26">
        <f t="shared" si="20"/>
        <v>7.1</v>
      </c>
      <c r="H178" s="26">
        <f t="shared" si="20"/>
        <v>7.23</v>
      </c>
      <c r="I178" s="26">
        <f t="shared" si="20"/>
        <v>7.29</v>
      </c>
      <c r="J178" s="26">
        <f t="shared" si="20"/>
        <v>7.23</v>
      </c>
      <c r="K178" s="26">
        <f t="shared" si="20"/>
        <v>7.24</v>
      </c>
      <c r="L178" s="26">
        <f t="shared" si="20"/>
        <v>7.25</v>
      </c>
      <c r="M178" s="26">
        <f t="shared" si="20"/>
        <v>7.31</v>
      </c>
      <c r="N178" s="26">
        <f t="shared" si="20"/>
        <v>7.36</v>
      </c>
      <c r="O178" s="26">
        <f t="shared" si="20"/>
        <v>7.45</v>
      </c>
      <c r="P178" s="26">
        <f t="shared" si="20"/>
        <v>7.51</v>
      </c>
      <c r="Q178" s="26">
        <f t="shared" si="20"/>
        <v>7.56</v>
      </c>
      <c r="R178" s="26">
        <f t="shared" si="20"/>
        <v>7.61</v>
      </c>
      <c r="S178" s="26">
        <f t="shared" si="20"/>
        <v>7.69</v>
      </c>
      <c r="T178" s="26">
        <f t="shared" si="20"/>
        <v>7.77</v>
      </c>
      <c r="U178" s="26">
        <f t="shared" si="20"/>
        <v>7.84</v>
      </c>
      <c r="V178" s="26">
        <f t="shared" si="20"/>
        <v>7.92</v>
      </c>
      <c r="W178" s="26">
        <f t="shared" si="20"/>
        <v>8</v>
      </c>
      <c r="X178" s="26">
        <f t="shared" si="20"/>
        <v>8.1</v>
      </c>
      <c r="Y178" s="26">
        <f t="shared" si="20"/>
        <v>8.1999999999999993</v>
      </c>
      <c r="Z178" s="26">
        <f t="shared" si="20"/>
        <v>8.3000000000000007</v>
      </c>
      <c r="AA178" s="26">
        <f t="shared" si="20"/>
        <v>8.39</v>
      </c>
      <c r="AB178" s="26">
        <f t="shared" si="20"/>
        <v>8.5</v>
      </c>
      <c r="AC178" s="26">
        <f t="shared" si="20"/>
        <v>8.6</v>
      </c>
      <c r="AD178" s="26">
        <f t="shared" si="20"/>
        <v>8.7200000000000006</v>
      </c>
      <c r="AE178" s="26">
        <f t="shared" si="20"/>
        <v>8.82</v>
      </c>
      <c r="AF178" s="26">
        <f t="shared" si="20"/>
        <v>8.93</v>
      </c>
      <c r="AG178" s="26">
        <f t="shared" si="20"/>
        <v>9.0500000000000007</v>
      </c>
      <c r="AH178" s="26">
        <f t="shared" si="20"/>
        <v>9.15</v>
      </c>
      <c r="AI178" s="26">
        <f t="shared" si="20"/>
        <v>1.2E-2</v>
      </c>
      <c r="AJ178" s="26">
        <f t="shared" si="20"/>
        <v>0</v>
      </c>
    </row>
    <row r="179" spans="1:36" x14ac:dyDescent="0.45">
      <c r="A179" t="s">
        <v>121</v>
      </c>
      <c r="C179">
        <f>SUM('BIFUbC-natural-gas'!B2:B9)/10^15</f>
        <v>11.233730420000001</v>
      </c>
      <c r="D179" s="6">
        <f>SUM('BIFUbC-natural-gas'!C2:C9)/10^15</f>
        <v>11.572365552000003</v>
      </c>
      <c r="E179" s="6">
        <f>SUM('BIFUbC-natural-gas'!D2:D9)/10^15</f>
        <v>11.858618250000003</v>
      </c>
      <c r="F179" s="6">
        <f>SUM('BIFUbC-natural-gas'!E2:E9)/10^15</f>
        <v>12.166863318000003</v>
      </c>
      <c r="G179" s="6">
        <f>SUM('BIFUbC-natural-gas'!F2:F9)/10^15</f>
        <v>12.403709252999999</v>
      </c>
      <c r="H179" s="6">
        <f>SUM('BIFUbC-natural-gas'!G2:G9)/10^15</f>
        <v>12.612325049000001</v>
      </c>
      <c r="I179" s="6">
        <f>SUM('BIFUbC-natural-gas'!H2:H9)/10^15</f>
        <v>12.733659937000002</v>
      </c>
      <c r="J179" s="6">
        <f>SUM('BIFUbC-natural-gas'!I2:I9)/10^15</f>
        <v>12.744901099</v>
      </c>
      <c r="K179" s="6">
        <f>SUM('BIFUbC-natural-gas'!J2:J9)/10^15</f>
        <v>12.745643054000002</v>
      </c>
      <c r="L179" s="6">
        <f>SUM('BIFUbC-natural-gas'!K2:K9)/10^15</f>
        <v>12.796480554000002</v>
      </c>
      <c r="M179" s="6">
        <f>SUM('BIFUbC-natural-gas'!L2:L9)/10^15</f>
        <v>12.874745447</v>
      </c>
      <c r="N179" s="6">
        <f>SUM('BIFUbC-natural-gas'!M2:M9)/10^15</f>
        <v>12.852006201000002</v>
      </c>
      <c r="O179" s="6">
        <f>SUM('BIFUbC-natural-gas'!N2:N9)/10^15</f>
        <v>12.949571094</v>
      </c>
      <c r="P179" s="6">
        <f>SUM('BIFUbC-natural-gas'!O2:O9)/10^15</f>
        <v>13.064333679000001</v>
      </c>
      <c r="Q179" s="6">
        <f>SUM('BIFUbC-natural-gas'!P2:P9)/10^15</f>
        <v>13.119360424999998</v>
      </c>
      <c r="R179" s="6">
        <f>SUM('BIFUbC-natural-gas'!Q2:Q9)/10^15</f>
        <v>13.256788073999997</v>
      </c>
      <c r="S179" s="6">
        <f>SUM('BIFUbC-natural-gas'!R2:R9)/10^15</f>
        <v>13.361018433000002</v>
      </c>
      <c r="T179" s="6">
        <f>SUM('BIFUbC-natural-gas'!S2:S9)/10^15</f>
        <v>13.444795544000002</v>
      </c>
      <c r="U179" s="6">
        <f>SUM('BIFUbC-natural-gas'!T2:T9)/10^15</f>
        <v>13.608718273999999</v>
      </c>
      <c r="V179" s="6">
        <f>SUM('BIFUbC-natural-gas'!U2:U9)/10^15</f>
        <v>13.721097815</v>
      </c>
      <c r="W179" s="6">
        <f>SUM('BIFUbC-natural-gas'!V2:V9)/10^15</f>
        <v>13.832808751999998</v>
      </c>
      <c r="X179" s="6">
        <f>SUM('BIFUbC-natural-gas'!W2:W9)/10^15</f>
        <v>14.007376428000001</v>
      </c>
      <c r="Y179" s="6">
        <f>SUM('BIFUbC-natural-gas'!X2:X9)/10^15</f>
        <v>14.155568261999999</v>
      </c>
      <c r="Z179" s="6">
        <f>SUM('BIFUbC-natural-gas'!Y2:Y9)/10^15</f>
        <v>14.297925439</v>
      </c>
      <c r="AA179" s="6">
        <f>SUM('BIFUbC-natural-gas'!Z2:Z9)/10^15</f>
        <v>14.418607776000002</v>
      </c>
      <c r="AB179" s="6">
        <f>SUM('BIFUbC-natural-gas'!AA2:AA9)/10^15</f>
        <v>14.564944518999997</v>
      </c>
      <c r="AC179" s="6">
        <f>SUM('BIFUbC-natural-gas'!AB2:AB9)/10^15</f>
        <v>14.714330626999997</v>
      </c>
      <c r="AD179" s="6">
        <f>SUM('BIFUbC-natural-gas'!AC2:AC9)/10^15</f>
        <v>14.839124951000001</v>
      </c>
      <c r="AE179" s="6">
        <f>SUM('BIFUbC-natural-gas'!AD2:AD9)/10^15</f>
        <v>15.030160973999998</v>
      </c>
      <c r="AF179" s="6">
        <f>SUM('BIFUbC-natural-gas'!AE2:AE9)/10^15</f>
        <v>15.206076366999998</v>
      </c>
      <c r="AG179" s="6">
        <f>SUM('BIFUbC-natural-gas'!AF2:AF9)/10^15</f>
        <v>15.369587499999998</v>
      </c>
      <c r="AH179" s="6">
        <f>SUM('BIFUbC-natural-gas'!AG2:AG9)/10^15</f>
        <v>15.465806763000002</v>
      </c>
      <c r="AI179" s="6">
        <f>SUM('BIFUbC-natural-gas'!AH2:AH9)/10^15</f>
        <v>0</v>
      </c>
      <c r="AJ179" s="6">
        <f>SUM('BIFUbC-natural-gas'!AI2:AI9)/10^15</f>
        <v>0</v>
      </c>
    </row>
    <row r="180" spans="1:36" s="6" customFormat="1" x14ac:dyDescent="0.45">
      <c r="A180" s="6" t="s">
        <v>138</v>
      </c>
      <c r="C180" s="26">
        <f>C178-C179</f>
        <v>-4.9437304200000005</v>
      </c>
      <c r="D180" s="26">
        <f t="shared" ref="D180:AJ180" si="21">D178-D179</f>
        <v>-5.0023655520000023</v>
      </c>
      <c r="E180" s="26">
        <f t="shared" si="21"/>
        <v>-5.1186182500000026</v>
      </c>
      <c r="F180" s="26">
        <f t="shared" si="21"/>
        <v>-5.2468633180000026</v>
      </c>
      <c r="G180" s="26">
        <f t="shared" si="21"/>
        <v>-5.3037092529999992</v>
      </c>
      <c r="H180" s="26">
        <f t="shared" si="21"/>
        <v>-5.3823250490000003</v>
      </c>
      <c r="I180" s="26">
        <f t="shared" si="21"/>
        <v>-5.4436599370000023</v>
      </c>
      <c r="J180" s="26">
        <f t="shared" si="21"/>
        <v>-5.5149010989999994</v>
      </c>
      <c r="K180" s="26">
        <f t="shared" si="21"/>
        <v>-5.5056430540000019</v>
      </c>
      <c r="L180" s="26">
        <f t="shared" si="21"/>
        <v>-5.5464805540000022</v>
      </c>
      <c r="M180" s="26">
        <f t="shared" si="21"/>
        <v>-5.5647454470000008</v>
      </c>
      <c r="N180" s="26">
        <f t="shared" si="21"/>
        <v>-5.4920062010000015</v>
      </c>
      <c r="O180" s="26">
        <f t="shared" si="21"/>
        <v>-5.4995710939999993</v>
      </c>
      <c r="P180" s="26">
        <f t="shared" si="21"/>
        <v>-5.5543336790000009</v>
      </c>
      <c r="Q180" s="26">
        <f t="shared" si="21"/>
        <v>-5.5593604249999986</v>
      </c>
      <c r="R180" s="26">
        <f t="shared" si="21"/>
        <v>-5.6467880739999972</v>
      </c>
      <c r="S180" s="26">
        <f t="shared" si="21"/>
        <v>-5.6710184330000013</v>
      </c>
      <c r="T180" s="26">
        <f t="shared" si="21"/>
        <v>-5.674795544000002</v>
      </c>
      <c r="U180" s="26">
        <f t="shared" si="21"/>
        <v>-5.7687182739999994</v>
      </c>
      <c r="V180" s="26">
        <f t="shared" si="21"/>
        <v>-5.8010978150000003</v>
      </c>
      <c r="W180" s="26">
        <f t="shared" si="21"/>
        <v>-5.8328087519999983</v>
      </c>
      <c r="X180" s="26">
        <f t="shared" si="21"/>
        <v>-5.907376428000001</v>
      </c>
      <c r="Y180" s="26">
        <f t="shared" si="21"/>
        <v>-5.9555682619999999</v>
      </c>
      <c r="Z180" s="26">
        <f t="shared" si="21"/>
        <v>-5.9979254389999994</v>
      </c>
      <c r="AA180" s="26">
        <f t="shared" si="21"/>
        <v>-6.0286077760000012</v>
      </c>
      <c r="AB180" s="26">
        <f t="shared" si="21"/>
        <v>-6.0649445189999973</v>
      </c>
      <c r="AC180" s="26">
        <f t="shared" si="21"/>
        <v>-6.1143306269999975</v>
      </c>
      <c r="AD180" s="26">
        <f t="shared" si="21"/>
        <v>-6.1191249509999999</v>
      </c>
      <c r="AE180" s="26">
        <f t="shared" si="21"/>
        <v>-6.2101609739999972</v>
      </c>
      <c r="AF180" s="26">
        <f t="shared" si="21"/>
        <v>-6.2760763669999982</v>
      </c>
      <c r="AG180" s="26">
        <f t="shared" si="21"/>
        <v>-6.3195874999999972</v>
      </c>
      <c r="AH180" s="26">
        <f t="shared" si="21"/>
        <v>-6.3158067630000012</v>
      </c>
      <c r="AI180" s="26">
        <f t="shared" si="21"/>
        <v>1.2E-2</v>
      </c>
      <c r="AJ180" s="26">
        <f t="shared" si="21"/>
        <v>0</v>
      </c>
    </row>
    <row r="182" spans="1:36" x14ac:dyDescent="0.45">
      <c r="A182" t="s">
        <v>133</v>
      </c>
      <c r="C182" s="26">
        <f t="shared" ref="C182:AJ182" si="22">C113</f>
        <v>0.51</v>
      </c>
      <c r="D182" s="26">
        <f t="shared" si="22"/>
        <v>0.45</v>
      </c>
      <c r="E182" s="26">
        <f t="shared" si="22"/>
        <v>0.47</v>
      </c>
      <c r="F182" s="26">
        <f t="shared" si="22"/>
        <v>0.49</v>
      </c>
      <c r="G182" s="26">
        <f t="shared" si="22"/>
        <v>0.51</v>
      </c>
      <c r="H182" s="26">
        <f t="shared" si="22"/>
        <v>0.52</v>
      </c>
      <c r="I182" s="26">
        <f t="shared" si="22"/>
        <v>0.53</v>
      </c>
      <c r="J182" s="26">
        <f t="shared" si="22"/>
        <v>0.53</v>
      </c>
      <c r="K182" s="26">
        <f t="shared" si="22"/>
        <v>0.53</v>
      </c>
      <c r="L182" s="26">
        <f t="shared" si="22"/>
        <v>0.53</v>
      </c>
      <c r="M182" s="26">
        <f t="shared" si="22"/>
        <v>0.53</v>
      </c>
      <c r="N182" s="26">
        <f t="shared" si="22"/>
        <v>0.53</v>
      </c>
      <c r="O182" s="26">
        <f t="shared" si="22"/>
        <v>0.52</v>
      </c>
      <c r="P182" s="26">
        <f t="shared" si="22"/>
        <v>0.52</v>
      </c>
      <c r="Q182" s="26">
        <f t="shared" si="22"/>
        <v>0.51</v>
      </c>
      <c r="R182" s="26">
        <f t="shared" si="22"/>
        <v>0.5</v>
      </c>
      <c r="S182" s="26">
        <f t="shared" si="22"/>
        <v>0.49</v>
      </c>
      <c r="T182" s="26">
        <f t="shared" si="22"/>
        <v>0.49</v>
      </c>
      <c r="U182" s="26">
        <f t="shared" si="22"/>
        <v>0.49</v>
      </c>
      <c r="V182" s="26">
        <f t="shared" si="22"/>
        <v>0.49</v>
      </c>
      <c r="W182" s="26">
        <f t="shared" si="22"/>
        <v>0.48</v>
      </c>
      <c r="X182" s="26">
        <f t="shared" si="22"/>
        <v>0.48</v>
      </c>
      <c r="Y182" s="26">
        <f t="shared" si="22"/>
        <v>0.48</v>
      </c>
      <c r="Z182" s="26">
        <f t="shared" si="22"/>
        <v>0.48</v>
      </c>
      <c r="AA182" s="26">
        <f t="shared" si="22"/>
        <v>0.48</v>
      </c>
      <c r="AB182" s="26">
        <f t="shared" si="22"/>
        <v>0.48</v>
      </c>
      <c r="AC182" s="26">
        <f t="shared" si="22"/>
        <v>0.48</v>
      </c>
      <c r="AD182" s="26">
        <f t="shared" si="22"/>
        <v>0.48</v>
      </c>
      <c r="AE182" s="26">
        <f t="shared" si="22"/>
        <v>0.48</v>
      </c>
      <c r="AF182" s="26">
        <f t="shared" si="22"/>
        <v>0.47</v>
      </c>
      <c r="AG182" s="26">
        <f t="shared" si="22"/>
        <v>0.47</v>
      </c>
      <c r="AH182" s="26">
        <f t="shared" si="22"/>
        <v>0.47</v>
      </c>
      <c r="AI182" s="26">
        <f t="shared" si="22"/>
        <v>-2E-3</v>
      </c>
      <c r="AJ182" s="26">
        <f t="shared" si="22"/>
        <v>0</v>
      </c>
    </row>
    <row r="183" spans="1:36" x14ac:dyDescent="0.45">
      <c r="A183" t="s">
        <v>134</v>
      </c>
      <c r="C183">
        <f>SUM('BIFUbC-biomass'!B2:B9)/10^15</f>
        <v>0.90239999999999998</v>
      </c>
      <c r="D183" s="6">
        <f>SUM('BIFUbC-biomass'!C2:C9)/10^15</f>
        <v>0.88929999999999998</v>
      </c>
      <c r="E183" s="6">
        <f>SUM('BIFUbC-biomass'!D2:D9)/10^15</f>
        <v>0.87350000000000005</v>
      </c>
      <c r="F183" s="6">
        <f>SUM('BIFUbC-biomass'!E2:E9)/10^15</f>
        <v>0.86839999999999995</v>
      </c>
      <c r="G183" s="6">
        <f>SUM('BIFUbC-biomass'!F2:F9)/10^15</f>
        <v>0.85670000000000002</v>
      </c>
      <c r="H183" s="6">
        <f>SUM('BIFUbC-biomass'!G2:G9)/10^15</f>
        <v>0.85</v>
      </c>
      <c r="I183" s="6">
        <f>SUM('BIFUbC-biomass'!H2:H9)/10^15</f>
        <v>0.8427</v>
      </c>
      <c r="J183" s="6">
        <f>SUM('BIFUbC-biomass'!I2:I9)/10^15</f>
        <v>0.84260000000000002</v>
      </c>
      <c r="K183" s="6">
        <f>SUM('BIFUbC-biomass'!J2:J9)/10^15</f>
        <v>0.84509999999999996</v>
      </c>
      <c r="L183" s="6">
        <f>SUM('BIFUbC-biomass'!K2:K9)/10^15</f>
        <v>0.8518</v>
      </c>
      <c r="M183" s="6">
        <f>SUM('BIFUbC-biomass'!L2:L9)/10^15</f>
        <v>0.85060000000000002</v>
      </c>
      <c r="N183" s="6">
        <f>SUM('BIFUbC-biomass'!M2:M9)/10^15</f>
        <v>0.85409999999999997</v>
      </c>
      <c r="O183" s="6">
        <f>SUM('BIFUbC-biomass'!N2:N9)/10^15</f>
        <v>0.85540000000000005</v>
      </c>
      <c r="P183" s="6">
        <f>SUM('BIFUbC-biomass'!O2:O9)/10^15</f>
        <v>0.85699999999999998</v>
      </c>
      <c r="Q183" s="6">
        <f>SUM('BIFUbC-biomass'!P2:P9)/10^15</f>
        <v>0.85850000000000004</v>
      </c>
      <c r="R183" s="6">
        <f>SUM('BIFUbC-biomass'!Q2:Q9)/10^15</f>
        <v>0.86019999999999996</v>
      </c>
      <c r="S183" s="6">
        <f>SUM('BIFUbC-biomass'!R2:R9)/10^15</f>
        <v>0.86150000000000004</v>
      </c>
      <c r="T183" s="6">
        <f>SUM('BIFUbC-biomass'!S2:S9)/10^15</f>
        <v>0.86419999999999997</v>
      </c>
      <c r="U183" s="6">
        <f>SUM('BIFUbC-biomass'!T2:T9)/10^15</f>
        <v>0.86719999999999997</v>
      </c>
      <c r="V183" s="6">
        <f>SUM('BIFUbC-biomass'!U2:U9)/10^15</f>
        <v>0.87019999999999997</v>
      </c>
      <c r="W183" s="6">
        <f>SUM('BIFUbC-biomass'!V2:V9)/10^15</f>
        <v>0.87390000000000001</v>
      </c>
      <c r="X183" s="6">
        <f>SUM('BIFUbC-biomass'!W2:W9)/10^15</f>
        <v>0.87919999999999998</v>
      </c>
      <c r="Y183" s="6">
        <f>SUM('BIFUbC-biomass'!X2:X9)/10^15</f>
        <v>0.88519999999999999</v>
      </c>
      <c r="Z183" s="6">
        <f>SUM('BIFUbC-biomass'!Y2:Y9)/10^15</f>
        <v>0.89090000000000003</v>
      </c>
      <c r="AA183" s="6">
        <f>SUM('BIFUbC-biomass'!Z2:Z9)/10^15</f>
        <v>0.89659999999999995</v>
      </c>
      <c r="AB183" s="6">
        <f>SUM('BIFUbC-biomass'!AA2:AA9)/10^15</f>
        <v>0.89829999999999999</v>
      </c>
      <c r="AC183" s="6">
        <f>SUM('BIFUbC-biomass'!AB2:AB9)/10^15</f>
        <v>0.90080000000000005</v>
      </c>
      <c r="AD183" s="6">
        <f>SUM('BIFUbC-biomass'!AC2:AC9)/10^15</f>
        <v>0.90110000000000001</v>
      </c>
      <c r="AE183" s="6">
        <f>SUM('BIFUbC-biomass'!AD2:AD9)/10^15</f>
        <v>0.90810000000000002</v>
      </c>
      <c r="AF183" s="6">
        <f>SUM('BIFUbC-biomass'!AE2:AE9)/10^15</f>
        <v>0.91510000000000002</v>
      </c>
      <c r="AG183" s="6">
        <f>SUM('BIFUbC-biomass'!AF2:AF9)/10^15</f>
        <v>0.92200000000000004</v>
      </c>
      <c r="AH183" s="6">
        <f>SUM('BIFUbC-biomass'!AG2:AG9)/10^15</f>
        <v>0.93210000000000004</v>
      </c>
      <c r="AI183" s="6">
        <f>SUM('BIFUbC-biomass'!AH2:AH9)/10^15</f>
        <v>0</v>
      </c>
      <c r="AJ183" s="6">
        <f>SUM('BIFUbC-biomass'!AI2:AI9)/10^15</f>
        <v>0</v>
      </c>
    </row>
    <row r="184" spans="1:36" s="6" customFormat="1" x14ac:dyDescent="0.45">
      <c r="A184" s="6" t="s">
        <v>138</v>
      </c>
      <c r="C184" s="26">
        <f>C182-C183</f>
        <v>-0.39239999999999997</v>
      </c>
      <c r="D184" s="26">
        <f t="shared" ref="D184:AJ184" si="23">D182-D183</f>
        <v>-0.43929999999999997</v>
      </c>
      <c r="E184" s="26">
        <f t="shared" si="23"/>
        <v>-0.40350000000000008</v>
      </c>
      <c r="F184" s="26">
        <f t="shared" si="23"/>
        <v>-0.37839999999999996</v>
      </c>
      <c r="G184" s="26">
        <f t="shared" si="23"/>
        <v>-0.34670000000000001</v>
      </c>
      <c r="H184" s="26">
        <f t="shared" si="23"/>
        <v>-0.32999999999999996</v>
      </c>
      <c r="I184" s="26">
        <f t="shared" si="23"/>
        <v>-0.31269999999999998</v>
      </c>
      <c r="J184" s="26">
        <f t="shared" si="23"/>
        <v>-0.31259999999999999</v>
      </c>
      <c r="K184" s="26">
        <f t="shared" si="23"/>
        <v>-0.31509999999999994</v>
      </c>
      <c r="L184" s="26">
        <f t="shared" si="23"/>
        <v>-0.32179999999999997</v>
      </c>
      <c r="M184" s="26">
        <f t="shared" si="23"/>
        <v>-0.3206</v>
      </c>
      <c r="N184" s="26">
        <f t="shared" si="23"/>
        <v>-0.32409999999999994</v>
      </c>
      <c r="O184" s="26">
        <f t="shared" si="23"/>
        <v>-0.33540000000000003</v>
      </c>
      <c r="P184" s="26">
        <f t="shared" si="23"/>
        <v>-0.33699999999999997</v>
      </c>
      <c r="Q184" s="26">
        <f t="shared" si="23"/>
        <v>-0.34850000000000003</v>
      </c>
      <c r="R184" s="26">
        <f t="shared" si="23"/>
        <v>-0.36019999999999996</v>
      </c>
      <c r="S184" s="26">
        <f t="shared" si="23"/>
        <v>-0.37150000000000005</v>
      </c>
      <c r="T184" s="26">
        <f t="shared" si="23"/>
        <v>-0.37419999999999998</v>
      </c>
      <c r="U184" s="26">
        <f t="shared" si="23"/>
        <v>-0.37719999999999998</v>
      </c>
      <c r="V184" s="26">
        <f t="shared" si="23"/>
        <v>-0.38019999999999998</v>
      </c>
      <c r="W184" s="26">
        <f t="shared" si="23"/>
        <v>-0.39390000000000003</v>
      </c>
      <c r="X184" s="26">
        <f t="shared" si="23"/>
        <v>-0.3992</v>
      </c>
      <c r="Y184" s="26">
        <f t="shared" si="23"/>
        <v>-0.4052</v>
      </c>
      <c r="Z184" s="26">
        <f t="shared" si="23"/>
        <v>-0.41090000000000004</v>
      </c>
      <c r="AA184" s="26">
        <f t="shared" si="23"/>
        <v>-0.41659999999999997</v>
      </c>
      <c r="AB184" s="26">
        <f t="shared" si="23"/>
        <v>-0.41830000000000001</v>
      </c>
      <c r="AC184" s="26">
        <f t="shared" si="23"/>
        <v>-0.42080000000000006</v>
      </c>
      <c r="AD184" s="26">
        <f t="shared" si="23"/>
        <v>-0.42110000000000003</v>
      </c>
      <c r="AE184" s="26">
        <f t="shared" si="23"/>
        <v>-0.42810000000000004</v>
      </c>
      <c r="AF184" s="26">
        <f t="shared" si="23"/>
        <v>-0.44510000000000005</v>
      </c>
      <c r="AG184" s="26">
        <f t="shared" si="23"/>
        <v>-0.45200000000000007</v>
      </c>
      <c r="AH184" s="26">
        <f t="shared" si="23"/>
        <v>-0.46210000000000007</v>
      </c>
      <c r="AI184" s="26">
        <f t="shared" si="23"/>
        <v>-2E-3</v>
      </c>
      <c r="AJ184" s="26">
        <f t="shared" si="23"/>
        <v>0</v>
      </c>
    </row>
    <row r="186" spans="1:36" x14ac:dyDescent="0.45">
      <c r="A186" t="s">
        <v>135</v>
      </c>
      <c r="C186" s="26">
        <f t="shared" ref="C186:AJ186" si="24">C102-C99-C95</f>
        <v>0.37</v>
      </c>
      <c r="D186" s="26">
        <f t="shared" si="24"/>
        <v>0.30999999999999994</v>
      </c>
      <c r="E186" s="26">
        <f t="shared" si="24"/>
        <v>0.36</v>
      </c>
      <c r="F186" s="26">
        <f t="shared" si="24"/>
        <v>0.41999999999999993</v>
      </c>
      <c r="G186" s="26">
        <f t="shared" si="24"/>
        <v>0.45999999999999996</v>
      </c>
      <c r="H186" s="26">
        <f t="shared" si="24"/>
        <v>0.49</v>
      </c>
      <c r="I186" s="26">
        <f t="shared" si="24"/>
        <v>0.51</v>
      </c>
      <c r="J186" s="26">
        <f t="shared" si="24"/>
        <v>0.54</v>
      </c>
      <c r="K186" s="26">
        <f t="shared" si="24"/>
        <v>0.56000000000000005</v>
      </c>
      <c r="L186" s="26">
        <f t="shared" si="24"/>
        <v>0.57000000000000006</v>
      </c>
      <c r="M186" s="26">
        <f t="shared" si="24"/>
        <v>0.60000000000000009</v>
      </c>
      <c r="N186" s="26">
        <f t="shared" si="24"/>
        <v>0.63000000000000012</v>
      </c>
      <c r="O186" s="26">
        <f t="shared" si="24"/>
        <v>0.6399999999999999</v>
      </c>
      <c r="P186" s="26">
        <f t="shared" si="24"/>
        <v>0.65999999999999992</v>
      </c>
      <c r="Q186" s="26">
        <f t="shared" si="24"/>
        <v>0.67999999999999994</v>
      </c>
      <c r="R186" s="26">
        <f t="shared" si="24"/>
        <v>0.7</v>
      </c>
      <c r="S186" s="26">
        <f t="shared" si="24"/>
        <v>0.72</v>
      </c>
      <c r="T186" s="26">
        <f t="shared" si="24"/>
        <v>0.74</v>
      </c>
      <c r="U186" s="26">
        <f t="shared" si="24"/>
        <v>0.76</v>
      </c>
      <c r="V186" s="26">
        <f t="shared" si="24"/>
        <v>0.77</v>
      </c>
      <c r="W186" s="26">
        <f t="shared" si="24"/>
        <v>0.79</v>
      </c>
      <c r="X186" s="26">
        <f t="shared" si="24"/>
        <v>0.80999999999999983</v>
      </c>
      <c r="Y186" s="26">
        <f t="shared" si="24"/>
        <v>0.82999999999999985</v>
      </c>
      <c r="Z186" s="26">
        <f t="shared" si="24"/>
        <v>0.83999999999999986</v>
      </c>
      <c r="AA186" s="26">
        <f t="shared" si="24"/>
        <v>0.85999999999999988</v>
      </c>
      <c r="AB186" s="26">
        <f t="shared" si="24"/>
        <v>0.8899999999999999</v>
      </c>
      <c r="AC186" s="26">
        <f t="shared" si="24"/>
        <v>0.90999999999999992</v>
      </c>
      <c r="AD186" s="26">
        <f t="shared" si="24"/>
        <v>0.93</v>
      </c>
      <c r="AE186" s="26">
        <f t="shared" si="24"/>
        <v>0.95000000000000007</v>
      </c>
      <c r="AF186" s="26">
        <f t="shared" si="24"/>
        <v>0.97000000000000008</v>
      </c>
      <c r="AG186" s="26">
        <f t="shared" si="24"/>
        <v>0.9900000000000001</v>
      </c>
      <c r="AH186" s="26">
        <f t="shared" si="24"/>
        <v>1.0100000000000002</v>
      </c>
      <c r="AI186" s="26">
        <f t="shared" si="24"/>
        <v>1.5000000000000001E-2</v>
      </c>
      <c r="AJ186" s="26">
        <f t="shared" si="24"/>
        <v>0</v>
      </c>
    </row>
    <row r="187" spans="1:36" x14ac:dyDescent="0.45">
      <c r="A187" t="s">
        <v>121</v>
      </c>
      <c r="C187">
        <f>SUM('BIFUbC-petroleum-diesel'!B2:B9)/10^15</f>
        <v>2.9830500789999999</v>
      </c>
      <c r="D187" s="6">
        <f>SUM('BIFUbC-petroleum-diesel'!C2:C9)/10^15</f>
        <v>2.986441551</v>
      </c>
      <c r="E187" s="6">
        <f>SUM('BIFUbC-petroleum-diesel'!D2:D9)/10^15</f>
        <v>2.9729169309999999</v>
      </c>
      <c r="F187" s="6">
        <f>SUM('BIFUbC-petroleum-diesel'!E2:E9)/10^15</f>
        <v>2.9778304439999999</v>
      </c>
      <c r="G187" s="6">
        <f>SUM('BIFUbC-petroleum-diesel'!F2:F9)/10^15</f>
        <v>2.9532269750000002</v>
      </c>
      <c r="H187" s="6">
        <f>SUM('BIFUbC-petroleum-diesel'!G2:G9)/10^15</f>
        <v>2.9535057669999998</v>
      </c>
      <c r="I187" s="6">
        <f>SUM('BIFUbC-petroleum-diesel'!H2:H9)/10^15</f>
        <v>2.971693428</v>
      </c>
      <c r="J187" s="6">
        <f>SUM('BIFUbC-petroleum-diesel'!I2:I9)/10^15</f>
        <v>2.9898864600000001</v>
      </c>
      <c r="K187" s="6">
        <f>SUM('BIFUbC-petroleum-diesel'!J2:J9)/10^15</f>
        <v>2.99933139</v>
      </c>
      <c r="L187" s="6">
        <f>SUM('BIFUbC-petroleum-diesel'!K2:K9)/10^15</f>
        <v>3.0318003999999998</v>
      </c>
      <c r="M187" s="6">
        <f>SUM('BIFUbC-petroleum-diesel'!L2:L9)/10^15</f>
        <v>3.0507749930000001</v>
      </c>
      <c r="N187" s="6">
        <f>SUM('BIFUbC-petroleum-diesel'!M2:M9)/10^15</f>
        <v>3.0700920570000001</v>
      </c>
      <c r="O187" s="6">
        <f>SUM('BIFUbC-petroleum-diesel'!N2:N9)/10^15</f>
        <v>3.1201821060000001</v>
      </c>
      <c r="P187" s="6">
        <f>SUM('BIFUbC-petroleum-diesel'!O2:O9)/10^15</f>
        <v>3.1602967219999996</v>
      </c>
      <c r="Q187" s="6">
        <f>SUM('BIFUbC-petroleum-diesel'!P2:P9)/10^15</f>
        <v>3.1904350890000002</v>
      </c>
      <c r="R187" s="6">
        <f>SUM('BIFUbC-petroleum-diesel'!Q2:Q9)/10^15</f>
        <v>3.2305960840000001</v>
      </c>
      <c r="S187" s="6">
        <f>SUM('BIFUbC-petroleum-diesel'!R2:R9)/10^15</f>
        <v>3.2707791589999999</v>
      </c>
      <c r="T187" s="6">
        <f>SUM('BIFUbC-petroleum-diesel'!S2:S9)/10^15</f>
        <v>3.300986451</v>
      </c>
      <c r="U187" s="6">
        <f>SUM('BIFUbC-petroleum-diesel'!T2:T9)/10^15</f>
        <v>3.3312167659999998</v>
      </c>
      <c r="V187" s="6">
        <f>SUM('BIFUbC-petroleum-diesel'!U2:U9)/10^15</f>
        <v>3.3714675139999999</v>
      </c>
      <c r="W187" s="6">
        <f>SUM('BIFUbC-petroleum-diesel'!V2:V9)/10^15</f>
        <v>3.4017362819999999</v>
      </c>
      <c r="X187" s="6">
        <f>SUM('BIFUbC-petroleum-diesel'!W2:W9)/10^15</f>
        <v>3.4420212710000002</v>
      </c>
      <c r="Y187" s="6">
        <f>SUM('BIFUbC-petroleum-diesel'!X2:X9)/10^15</f>
        <v>3.4823204649999999</v>
      </c>
      <c r="Z187" s="6">
        <f>SUM('BIFUbC-petroleum-diesel'!Y2:Y9)/10^15</f>
        <v>3.5226321789999999</v>
      </c>
      <c r="AA187" s="6">
        <f>SUM('BIFUbC-petroleum-diesel'!Z2:Z9)/10^15</f>
        <v>3.5729548950000001</v>
      </c>
      <c r="AB187" s="6">
        <f>SUM('BIFUbC-petroleum-diesel'!AA2:AA9)/10^15</f>
        <v>3.6132873079999999</v>
      </c>
      <c r="AC187" s="6">
        <f>SUM('BIFUbC-petroleum-diesel'!AB2:AB9)/10^15</f>
        <v>3.663628128</v>
      </c>
      <c r="AD187" s="6">
        <f>SUM('BIFUbC-petroleum-diesel'!AC2:AC9)/10^15</f>
        <v>3.7039762340000002</v>
      </c>
      <c r="AE187" s="6">
        <f>SUM('BIFUbC-petroleum-diesel'!AD2:AD9)/10^15</f>
        <v>3.754330505</v>
      </c>
      <c r="AF187" s="6">
        <f>SUM('BIFUbC-petroleum-diesel'!AE2:AE9)/10^15</f>
        <v>3.8046899870000002</v>
      </c>
      <c r="AG187" s="6">
        <f>SUM('BIFUbC-petroleum-diesel'!AF2:AF9)/10^15</f>
        <v>3.8450540850000001</v>
      </c>
      <c r="AH187" s="6">
        <f>SUM('BIFUbC-petroleum-diesel'!AG2:AG9)/10^15</f>
        <v>3.8954232329999998</v>
      </c>
      <c r="AI187" s="6">
        <f>SUM('BIFUbC-petroleum-diesel'!AH2:AH9)/10^15</f>
        <v>0</v>
      </c>
      <c r="AJ187" s="6">
        <f>SUM('BIFUbC-petroleum-diesel'!AI2:AI9)/10^15</f>
        <v>0</v>
      </c>
    </row>
    <row r="188" spans="1:36" s="6" customFormat="1" x14ac:dyDescent="0.45">
      <c r="A188" s="6" t="s">
        <v>138</v>
      </c>
      <c r="C188" s="26">
        <f>C186-C187</f>
        <v>-2.6130500789999997</v>
      </c>
      <c r="D188" s="26">
        <f t="shared" ref="D188:AJ188" si="25">D186-D187</f>
        <v>-2.6764415509999999</v>
      </c>
      <c r="E188" s="26">
        <f t="shared" si="25"/>
        <v>-2.612916931</v>
      </c>
      <c r="F188" s="26">
        <f t="shared" si="25"/>
        <v>-2.5578304439999999</v>
      </c>
      <c r="G188" s="26">
        <f t="shared" si="25"/>
        <v>-2.4932269750000002</v>
      </c>
      <c r="H188" s="26">
        <f t="shared" si="25"/>
        <v>-2.463505767</v>
      </c>
      <c r="I188" s="26">
        <f t="shared" si="25"/>
        <v>-2.4616934280000002</v>
      </c>
      <c r="J188" s="26">
        <f t="shared" si="25"/>
        <v>-2.4498864600000001</v>
      </c>
      <c r="K188" s="26">
        <f t="shared" si="25"/>
        <v>-2.43933139</v>
      </c>
      <c r="L188" s="26">
        <f t="shared" si="25"/>
        <v>-2.4618003999999996</v>
      </c>
      <c r="M188" s="26">
        <f t="shared" si="25"/>
        <v>-2.450774993</v>
      </c>
      <c r="N188" s="26">
        <f t="shared" si="25"/>
        <v>-2.4400920570000002</v>
      </c>
      <c r="O188" s="26">
        <f t="shared" si="25"/>
        <v>-2.480182106</v>
      </c>
      <c r="P188" s="26">
        <f t="shared" si="25"/>
        <v>-2.5002967219999999</v>
      </c>
      <c r="Q188" s="26">
        <f t="shared" si="25"/>
        <v>-2.5104350890000005</v>
      </c>
      <c r="R188" s="26">
        <f t="shared" si="25"/>
        <v>-2.5305960839999999</v>
      </c>
      <c r="S188" s="26">
        <f t="shared" si="25"/>
        <v>-2.5507791590000002</v>
      </c>
      <c r="T188" s="26">
        <f t="shared" si="25"/>
        <v>-2.5609864509999998</v>
      </c>
      <c r="U188" s="26">
        <f t="shared" si="25"/>
        <v>-2.571216766</v>
      </c>
      <c r="V188" s="26">
        <f t="shared" si="25"/>
        <v>-2.6014675139999999</v>
      </c>
      <c r="W188" s="26">
        <f t="shared" si="25"/>
        <v>-2.6117362819999999</v>
      </c>
      <c r="X188" s="26">
        <f t="shared" si="25"/>
        <v>-2.6320212710000002</v>
      </c>
      <c r="Y188" s="26">
        <f t="shared" si="25"/>
        <v>-2.6523204649999998</v>
      </c>
      <c r="Z188" s="26">
        <f t="shared" si="25"/>
        <v>-2.6826321790000001</v>
      </c>
      <c r="AA188" s="26">
        <f t="shared" si="25"/>
        <v>-2.7129548950000002</v>
      </c>
      <c r="AB188" s="26">
        <f t="shared" si="25"/>
        <v>-2.7232873079999997</v>
      </c>
      <c r="AC188" s="26">
        <f t="shared" si="25"/>
        <v>-2.7536281279999999</v>
      </c>
      <c r="AD188" s="26">
        <f t="shared" si="25"/>
        <v>-2.773976234</v>
      </c>
      <c r="AE188" s="26">
        <f t="shared" si="25"/>
        <v>-2.8043305049999998</v>
      </c>
      <c r="AF188" s="26">
        <f t="shared" si="25"/>
        <v>-2.834689987</v>
      </c>
      <c r="AG188" s="26">
        <f t="shared" si="25"/>
        <v>-2.8550540849999999</v>
      </c>
      <c r="AH188" s="26">
        <f t="shared" si="25"/>
        <v>-2.8854232329999996</v>
      </c>
      <c r="AI188" s="26">
        <f t="shared" si="25"/>
        <v>1.5000000000000001E-2</v>
      </c>
      <c r="AJ188" s="26">
        <f t="shared" si="25"/>
        <v>0</v>
      </c>
    </row>
    <row r="190" spans="1:36" x14ac:dyDescent="0.45">
      <c r="A190" t="s">
        <v>136</v>
      </c>
      <c r="C190" s="26">
        <f t="shared" ref="C190:AJ190" si="26">C99</f>
        <v>0.26</v>
      </c>
      <c r="D190" s="26">
        <f t="shared" si="26"/>
        <v>0.26</v>
      </c>
      <c r="E190" s="26">
        <f t="shared" si="26"/>
        <v>0.27</v>
      </c>
      <c r="F190" s="26">
        <f t="shared" si="26"/>
        <v>0.28000000000000003</v>
      </c>
      <c r="G190" s="26">
        <f t="shared" si="26"/>
        <v>0.28000000000000003</v>
      </c>
      <c r="H190" s="26">
        <f t="shared" si="26"/>
        <v>0.28000000000000003</v>
      </c>
      <c r="I190" s="26">
        <f t="shared" si="26"/>
        <v>0.28999999999999998</v>
      </c>
      <c r="J190" s="26">
        <f t="shared" si="26"/>
        <v>0.28999999999999998</v>
      </c>
      <c r="K190" s="26">
        <f t="shared" si="26"/>
        <v>0.28999999999999998</v>
      </c>
      <c r="L190" s="26">
        <f t="shared" si="26"/>
        <v>0.3</v>
      </c>
      <c r="M190" s="26">
        <f t="shared" si="26"/>
        <v>0.3</v>
      </c>
      <c r="N190" s="26">
        <f t="shared" si="26"/>
        <v>0.3</v>
      </c>
      <c r="O190" s="26">
        <f t="shared" si="26"/>
        <v>0.31</v>
      </c>
      <c r="P190" s="26">
        <f t="shared" si="26"/>
        <v>0.31</v>
      </c>
      <c r="Q190" s="26">
        <f t="shared" si="26"/>
        <v>0.31</v>
      </c>
      <c r="R190" s="26">
        <f t="shared" si="26"/>
        <v>0.32</v>
      </c>
      <c r="S190" s="26">
        <f t="shared" si="26"/>
        <v>0.32</v>
      </c>
      <c r="T190" s="26">
        <f t="shared" si="26"/>
        <v>0.32</v>
      </c>
      <c r="U190" s="26">
        <f t="shared" si="26"/>
        <v>0.32</v>
      </c>
      <c r="V190" s="26">
        <f t="shared" si="26"/>
        <v>0.33</v>
      </c>
      <c r="W190" s="26">
        <f t="shared" si="26"/>
        <v>0.33</v>
      </c>
      <c r="X190" s="26">
        <f t="shared" si="26"/>
        <v>0.33</v>
      </c>
      <c r="Y190" s="26">
        <f t="shared" si="26"/>
        <v>0.33</v>
      </c>
      <c r="Z190" s="26">
        <f t="shared" si="26"/>
        <v>0.34</v>
      </c>
      <c r="AA190" s="26">
        <f t="shared" si="26"/>
        <v>0.34</v>
      </c>
      <c r="AB190" s="26">
        <f t="shared" si="26"/>
        <v>0.34</v>
      </c>
      <c r="AC190" s="26">
        <f t="shared" si="26"/>
        <v>0.34</v>
      </c>
      <c r="AD190" s="26">
        <f t="shared" si="26"/>
        <v>0.35</v>
      </c>
      <c r="AE190" s="26">
        <f t="shared" si="26"/>
        <v>0.35</v>
      </c>
      <c r="AF190" s="26">
        <f t="shared" si="26"/>
        <v>0.35</v>
      </c>
      <c r="AG190" s="26">
        <f t="shared" si="26"/>
        <v>0.36</v>
      </c>
      <c r="AH190" s="26">
        <f t="shared" si="26"/>
        <v>0.36</v>
      </c>
      <c r="AI190" s="26">
        <f t="shared" si="26"/>
        <v>0.01</v>
      </c>
      <c r="AJ190" s="26">
        <f t="shared" si="26"/>
        <v>0</v>
      </c>
    </row>
    <row r="191" spans="1:36" x14ac:dyDescent="0.45">
      <c r="A191" t="s">
        <v>121</v>
      </c>
      <c r="C191">
        <f>SUM('BIFUbC-heavy-or-residual-oil'!B2:B9)/10^15</f>
        <v>0.44945086499999998</v>
      </c>
      <c r="D191" s="6">
        <f>SUM('BIFUbC-heavy-or-residual-oil'!C2:C9)/10^15</f>
        <v>0.26992591900000001</v>
      </c>
      <c r="E191" s="6">
        <f>SUM('BIFUbC-heavy-or-residual-oil'!D2:D9)/10^15</f>
        <v>0.32305816300000001</v>
      </c>
      <c r="F191" s="6">
        <f>SUM('BIFUbC-heavy-or-residual-oil'!E2:E9)/10^15</f>
        <v>0.35620601499999999</v>
      </c>
      <c r="G191" s="6">
        <f>SUM('BIFUbC-heavy-or-residual-oil'!F2:F9)/10^15</f>
        <v>0.35573299000000003</v>
      </c>
      <c r="H191" s="6">
        <f>SUM('BIFUbC-heavy-or-residual-oil'!G2:G9)/10^15</f>
        <v>0.36541175100000001</v>
      </c>
      <c r="I191" s="6">
        <f>SUM('BIFUbC-heavy-or-residual-oil'!H2:H9)/10^15</f>
        <v>0.38535258</v>
      </c>
      <c r="J191" s="6">
        <f>SUM('BIFUbC-heavy-or-residual-oil'!I2:I9)/10^15</f>
        <v>0.43529136800000001</v>
      </c>
      <c r="K191" s="6">
        <f>SUM('BIFUbC-heavy-or-residual-oil'!J2:J9)/10^15</f>
        <v>0.45527258599999998</v>
      </c>
      <c r="L191" s="6">
        <f>SUM('BIFUbC-heavy-or-residual-oil'!K2:K9)/10^15</f>
        <v>0.4853518</v>
      </c>
      <c r="M191" s="6">
        <f>SUM('BIFUbC-heavy-or-residual-oil'!L2:L9)/10^15</f>
        <v>0.49531802600000002</v>
      </c>
      <c r="N191" s="6">
        <f>SUM('BIFUbC-heavy-or-residual-oil'!M2:M9)/10^15</f>
        <v>0.505299316</v>
      </c>
      <c r="O191" s="6">
        <f>SUM('BIFUbC-heavy-or-residual-oil'!N2:N9)/10^15</f>
        <v>0.50530240500000001</v>
      </c>
      <c r="P191" s="6">
        <f>SUM('BIFUbC-heavy-or-residual-oil'!O2:O9)/10^15</f>
        <v>0.50530639600000005</v>
      </c>
      <c r="Q191" s="6">
        <f>SUM('BIFUbC-heavy-or-residual-oil'!P2:P9)/10^15</f>
        <v>0.51531106900000001</v>
      </c>
      <c r="R191" s="6">
        <f>SUM('BIFUbC-heavy-or-residual-oil'!Q2:Q9)/10^15</f>
        <v>0.52531677200000004</v>
      </c>
      <c r="S191" s="6">
        <f>SUM('BIFUbC-heavy-or-residual-oil'!R2:R9)/10^15</f>
        <v>0.51532291699999999</v>
      </c>
      <c r="T191" s="6">
        <f>SUM('BIFUbC-heavy-or-residual-oil'!S2:S9)/10^15</f>
        <v>0.51532692800000002</v>
      </c>
      <c r="U191" s="6">
        <f>SUM('BIFUbC-heavy-or-residual-oil'!T2:T9)/10^15</f>
        <v>0.52533479199999999</v>
      </c>
      <c r="V191" s="6">
        <f>SUM('BIFUbC-heavy-or-residual-oil'!U2:U9)/10^15</f>
        <v>0.52534235200000001</v>
      </c>
      <c r="W191" s="6">
        <f>SUM('BIFUbC-heavy-or-residual-oil'!V2:V9)/10^15</f>
        <v>0.52535104600000004</v>
      </c>
      <c r="X191" s="6">
        <f>SUM('BIFUbC-heavy-or-residual-oil'!W2:W9)/10^15</f>
        <v>0.52535990799999999</v>
      </c>
      <c r="Y191" s="6">
        <f>SUM('BIFUbC-heavy-or-residual-oil'!X2:X9)/10^15</f>
        <v>0.51537121900000005</v>
      </c>
      <c r="Z191" s="6">
        <f>SUM('BIFUbC-heavy-or-residual-oil'!Y2:Y9)/10^15</f>
        <v>0.52537977599999997</v>
      </c>
      <c r="AA191" s="6">
        <f>SUM('BIFUbC-heavy-or-residual-oil'!Z2:Z9)/10^15</f>
        <v>0.525390578</v>
      </c>
      <c r="AB191" s="6">
        <f>SUM('BIFUbC-heavy-or-residual-oil'!AA2:AA9)/10^15</f>
        <v>0.52540014899999998</v>
      </c>
      <c r="AC191" s="6">
        <f>SUM('BIFUbC-heavy-or-residual-oil'!AB2:AB9)/10^15</f>
        <v>0.52541346799999999</v>
      </c>
      <c r="AD191" s="6">
        <f>SUM('BIFUbC-heavy-or-residual-oil'!AC2:AC9)/10^15</f>
        <v>0.53542276700000002</v>
      </c>
      <c r="AE191" s="6">
        <f>SUM('BIFUbC-heavy-or-residual-oil'!AD2:AD9)/10^15</f>
        <v>0.53543420900000005</v>
      </c>
      <c r="AF191" s="6">
        <f>SUM('BIFUbC-heavy-or-residual-oil'!AE2:AE9)/10^15</f>
        <v>0.54544579900000001</v>
      </c>
      <c r="AG191" s="6">
        <f>SUM('BIFUbC-heavy-or-residual-oil'!AF2:AF9)/10^15</f>
        <v>0.54545728400000004</v>
      </c>
      <c r="AH191" s="6">
        <f>SUM('BIFUbC-heavy-or-residual-oil'!AG2:AG9)/10^15</f>
        <v>0.54546883599999996</v>
      </c>
      <c r="AI191" s="6">
        <f>SUM('BIFUbC-heavy-or-residual-oil'!AH2:AH9)/10^15</f>
        <v>0</v>
      </c>
      <c r="AJ191" s="6">
        <f>SUM('BIFUbC-heavy-or-residual-oil'!AI2:AI9)/10^15</f>
        <v>0</v>
      </c>
    </row>
    <row r="192" spans="1:36" s="6" customFormat="1" x14ac:dyDescent="0.45">
      <c r="A192" s="6" t="s">
        <v>138</v>
      </c>
      <c r="C192" s="26">
        <f>C190-C191</f>
        <v>-0.18945086499999997</v>
      </c>
      <c r="D192" s="26">
        <f t="shared" ref="D192:AJ192" si="27">D190-D191</f>
        <v>-9.9259190000000053E-3</v>
      </c>
      <c r="E192" s="26">
        <f t="shared" si="27"/>
        <v>-5.3058162999999992E-2</v>
      </c>
      <c r="F192" s="26">
        <f t="shared" si="27"/>
        <v>-7.620601499999996E-2</v>
      </c>
      <c r="G192" s="26">
        <f t="shared" si="27"/>
        <v>-7.573299E-2</v>
      </c>
      <c r="H192" s="26">
        <f t="shared" si="27"/>
        <v>-8.541175099999998E-2</v>
      </c>
      <c r="I192" s="26">
        <f t="shared" si="27"/>
        <v>-9.535258000000002E-2</v>
      </c>
      <c r="J192" s="26">
        <f t="shared" si="27"/>
        <v>-0.14529136800000003</v>
      </c>
      <c r="K192" s="26">
        <f t="shared" si="27"/>
        <v>-0.165272586</v>
      </c>
      <c r="L192" s="26">
        <f t="shared" si="27"/>
        <v>-0.18535180000000001</v>
      </c>
      <c r="M192" s="26">
        <f t="shared" si="27"/>
        <v>-0.19531802600000003</v>
      </c>
      <c r="N192" s="26">
        <f t="shared" si="27"/>
        <v>-0.20529931600000001</v>
      </c>
      <c r="O192" s="26">
        <f t="shared" si="27"/>
        <v>-0.19530240500000001</v>
      </c>
      <c r="P192" s="26">
        <f t="shared" si="27"/>
        <v>-0.19530639600000005</v>
      </c>
      <c r="Q192" s="26">
        <f t="shared" si="27"/>
        <v>-0.20531106900000001</v>
      </c>
      <c r="R192" s="26">
        <f t="shared" si="27"/>
        <v>-0.20531677200000004</v>
      </c>
      <c r="S192" s="26">
        <f t="shared" si="27"/>
        <v>-0.19532291699999998</v>
      </c>
      <c r="T192" s="26">
        <f t="shared" si="27"/>
        <v>-0.19532692800000001</v>
      </c>
      <c r="U192" s="26">
        <f t="shared" si="27"/>
        <v>-0.20533479199999999</v>
      </c>
      <c r="V192" s="26">
        <f t="shared" si="27"/>
        <v>-0.195342352</v>
      </c>
      <c r="W192" s="26">
        <f t="shared" si="27"/>
        <v>-0.19535104600000003</v>
      </c>
      <c r="X192" s="26">
        <f t="shared" si="27"/>
        <v>-0.19535990799999997</v>
      </c>
      <c r="Y192" s="26">
        <f t="shared" si="27"/>
        <v>-0.18537121900000003</v>
      </c>
      <c r="Z192" s="26">
        <f t="shared" si="27"/>
        <v>-0.18537977599999994</v>
      </c>
      <c r="AA192" s="26">
        <f t="shared" si="27"/>
        <v>-0.18539057799999997</v>
      </c>
      <c r="AB192" s="26">
        <f t="shared" si="27"/>
        <v>-0.18540014899999996</v>
      </c>
      <c r="AC192" s="26">
        <f t="shared" si="27"/>
        <v>-0.18541346799999997</v>
      </c>
      <c r="AD192" s="26">
        <f t="shared" si="27"/>
        <v>-0.18542276700000004</v>
      </c>
      <c r="AE192" s="26">
        <f t="shared" si="27"/>
        <v>-0.18543420900000007</v>
      </c>
      <c r="AF192" s="26">
        <f t="shared" si="27"/>
        <v>-0.19544579900000003</v>
      </c>
      <c r="AG192" s="26">
        <f t="shared" si="27"/>
        <v>-0.18545728400000006</v>
      </c>
      <c r="AH192" s="26">
        <f t="shared" si="27"/>
        <v>-0.18546883599999997</v>
      </c>
      <c r="AI192" s="26">
        <f t="shared" si="27"/>
        <v>0.01</v>
      </c>
      <c r="AJ192" s="26">
        <f t="shared" si="27"/>
        <v>0</v>
      </c>
    </row>
    <row r="194" spans="1:36" x14ac:dyDescent="0.45">
      <c r="A194" t="s">
        <v>137</v>
      </c>
      <c r="C194" s="26">
        <f t="shared" ref="C194:AJ194" si="28">C95</f>
        <v>0</v>
      </c>
      <c r="D194" s="26">
        <f t="shared" si="28"/>
        <v>0</v>
      </c>
      <c r="E194" s="26">
        <f t="shared" si="28"/>
        <v>0</v>
      </c>
      <c r="F194" s="26">
        <f t="shared" si="28"/>
        <v>0</v>
      </c>
      <c r="G194" s="26">
        <f t="shared" si="28"/>
        <v>0</v>
      </c>
      <c r="H194" s="26">
        <f t="shared" si="28"/>
        <v>0</v>
      </c>
      <c r="I194" s="26">
        <f t="shared" si="28"/>
        <v>0</v>
      </c>
      <c r="J194" s="26">
        <f t="shared" si="28"/>
        <v>0</v>
      </c>
      <c r="K194" s="26">
        <f t="shared" si="28"/>
        <v>0</v>
      </c>
      <c r="L194" s="26">
        <f t="shared" si="28"/>
        <v>0</v>
      </c>
      <c r="M194" s="26">
        <f t="shared" si="28"/>
        <v>0</v>
      </c>
      <c r="N194" s="26">
        <f t="shared" si="28"/>
        <v>0</v>
      </c>
      <c r="O194" s="26">
        <f t="shared" si="28"/>
        <v>0</v>
      </c>
      <c r="P194" s="26">
        <f t="shared" si="28"/>
        <v>0</v>
      </c>
      <c r="Q194" s="26">
        <f t="shared" si="28"/>
        <v>0</v>
      </c>
      <c r="R194" s="26">
        <f t="shared" si="28"/>
        <v>0</v>
      </c>
      <c r="S194" s="26">
        <f t="shared" si="28"/>
        <v>0</v>
      </c>
      <c r="T194" s="26">
        <f t="shared" si="28"/>
        <v>0</v>
      </c>
      <c r="U194" s="26">
        <f t="shared" si="28"/>
        <v>0</v>
      </c>
      <c r="V194" s="26">
        <f t="shared" si="28"/>
        <v>0</v>
      </c>
      <c r="W194" s="26">
        <f t="shared" si="28"/>
        <v>0</v>
      </c>
      <c r="X194" s="26">
        <f t="shared" si="28"/>
        <v>0</v>
      </c>
      <c r="Y194" s="26">
        <f t="shared" si="28"/>
        <v>0</v>
      </c>
      <c r="Z194" s="26">
        <f t="shared" si="28"/>
        <v>0</v>
      </c>
      <c r="AA194" s="26">
        <f t="shared" si="28"/>
        <v>0</v>
      </c>
      <c r="AB194" s="26">
        <f t="shared" si="28"/>
        <v>0</v>
      </c>
      <c r="AC194" s="26">
        <f t="shared" si="28"/>
        <v>0</v>
      </c>
      <c r="AD194" s="26">
        <f t="shared" si="28"/>
        <v>0</v>
      </c>
      <c r="AE194" s="26">
        <f t="shared" si="28"/>
        <v>0</v>
      </c>
      <c r="AF194" s="26">
        <f t="shared" si="28"/>
        <v>0</v>
      </c>
      <c r="AG194" s="26">
        <f t="shared" si="28"/>
        <v>0</v>
      </c>
      <c r="AH194" s="26">
        <f t="shared" si="28"/>
        <v>0</v>
      </c>
      <c r="AI194" s="26">
        <f t="shared" si="28"/>
        <v>0</v>
      </c>
      <c r="AJ194" s="26">
        <f t="shared" si="28"/>
        <v>0</v>
      </c>
    </row>
    <row r="195" spans="1:36" x14ac:dyDescent="0.45">
      <c r="A195" t="s">
        <v>121</v>
      </c>
      <c r="C195">
        <f>SUM('BIFUbC-LPG-propane-or-butane'!B2:B9)/10^15</f>
        <v>3.76</v>
      </c>
      <c r="D195" s="6">
        <f>SUM('BIFUbC-LPG-propane-or-butane'!C2:C9)/10^15</f>
        <v>4.04</v>
      </c>
      <c r="E195" s="6">
        <f>SUM('BIFUbC-LPG-propane-or-butane'!D2:D9)/10^15</f>
        <v>4.1900000000000004</v>
      </c>
      <c r="F195" s="6">
        <f>SUM('BIFUbC-LPG-propane-or-butane'!E2:E9)/10^15</f>
        <v>4.3499999999999996</v>
      </c>
      <c r="G195" s="6">
        <f>SUM('BIFUbC-LPG-propane-or-butane'!F2:F9)/10^15</f>
        <v>4.49</v>
      </c>
      <c r="H195" s="6">
        <f>SUM('BIFUbC-LPG-propane-or-butane'!G2:G9)/10^15</f>
        <v>4.58</v>
      </c>
      <c r="I195" s="6">
        <f>SUM('BIFUbC-LPG-propane-or-butane'!H2:H9)/10^15</f>
        <v>4.66</v>
      </c>
      <c r="J195" s="6">
        <f>SUM('BIFUbC-LPG-propane-or-butane'!I2:I9)/10^15</f>
        <v>4.7300000000000004</v>
      </c>
      <c r="K195" s="6">
        <f>SUM('BIFUbC-LPG-propane-or-butane'!J2:J9)/10^15</f>
        <v>4.79</v>
      </c>
      <c r="L195" s="6">
        <f>SUM('BIFUbC-LPG-propane-or-butane'!K2:K9)/10^15</f>
        <v>4.8499999999999996</v>
      </c>
      <c r="M195" s="6">
        <f>SUM('BIFUbC-LPG-propane-or-butane'!L2:L9)/10^15</f>
        <v>4.92</v>
      </c>
      <c r="N195" s="6">
        <f>SUM('BIFUbC-LPG-propane-or-butane'!M2:M9)/10^15</f>
        <v>5</v>
      </c>
      <c r="O195" s="6">
        <f>SUM('BIFUbC-LPG-propane-or-butane'!N2:N9)/10^15</f>
        <v>5.07</v>
      </c>
      <c r="P195" s="6">
        <f>SUM('BIFUbC-LPG-propane-or-butane'!O2:O9)/10^15</f>
        <v>5.13</v>
      </c>
      <c r="Q195" s="6">
        <f>SUM('BIFUbC-LPG-propane-or-butane'!P2:P9)/10^15</f>
        <v>5.19</v>
      </c>
      <c r="R195" s="6">
        <f>SUM('BIFUbC-LPG-propane-or-butane'!Q2:Q9)/10^15</f>
        <v>5.25</v>
      </c>
      <c r="S195" s="6">
        <f>SUM('BIFUbC-LPG-propane-or-butane'!R2:R9)/10^15</f>
        <v>5.32</v>
      </c>
      <c r="T195" s="6">
        <f>SUM('BIFUbC-LPG-propane-or-butane'!S2:S9)/10^15</f>
        <v>5.37</v>
      </c>
      <c r="U195" s="6">
        <f>SUM('BIFUbC-LPG-propane-or-butane'!T2:T9)/10^15</f>
        <v>5.42</v>
      </c>
      <c r="V195" s="6">
        <f>SUM('BIFUbC-LPG-propane-or-butane'!U2:U9)/10^15</f>
        <v>5.48</v>
      </c>
      <c r="W195" s="6">
        <f>SUM('BIFUbC-LPG-propane-or-butane'!V2:V9)/10^15</f>
        <v>5.54</v>
      </c>
      <c r="X195" s="6">
        <f>SUM('BIFUbC-LPG-propane-or-butane'!W2:W9)/10^15</f>
        <v>5.59</v>
      </c>
      <c r="Y195" s="6">
        <f>SUM('BIFUbC-LPG-propane-or-butane'!X2:X9)/10^15</f>
        <v>5.65</v>
      </c>
      <c r="Z195" s="6">
        <f>SUM('BIFUbC-LPG-propane-or-butane'!Y2:Y9)/10^15</f>
        <v>5.71</v>
      </c>
      <c r="AA195" s="6">
        <f>SUM('BIFUbC-LPG-propane-or-butane'!Z2:Z9)/10^15</f>
        <v>5.77</v>
      </c>
      <c r="AB195" s="6">
        <f>SUM('BIFUbC-LPG-propane-or-butane'!AA2:AA9)/10^15</f>
        <v>5.84</v>
      </c>
      <c r="AC195" s="6">
        <f>SUM('BIFUbC-LPG-propane-or-butane'!AB2:AB9)/10^15</f>
        <v>5.91</v>
      </c>
      <c r="AD195" s="6">
        <f>SUM('BIFUbC-LPG-propane-or-butane'!AC2:AC9)/10^15</f>
        <v>5.99</v>
      </c>
      <c r="AE195" s="6">
        <f>SUM('BIFUbC-LPG-propane-or-butane'!AD2:AD9)/10^15</f>
        <v>6.05</v>
      </c>
      <c r="AF195" s="6">
        <f>SUM('BIFUbC-LPG-propane-or-butane'!AE2:AE9)/10^15</f>
        <v>6.11</v>
      </c>
      <c r="AG195" s="6">
        <f>SUM('BIFUbC-LPG-propane-or-butane'!AF2:AF9)/10^15</f>
        <v>6.18</v>
      </c>
      <c r="AH195" s="6">
        <f>SUM('BIFUbC-LPG-propane-or-butane'!AG2:AG9)/10^15</f>
        <v>6.25</v>
      </c>
      <c r="AI195" s="6">
        <f>SUM('BIFUbC-LPG-propane-or-butane'!AH2:AH9)/10^15</f>
        <v>0</v>
      </c>
      <c r="AJ195" s="6">
        <f>SUM('BIFUbC-LPG-propane-or-butane'!AI2:AI9)/10^15</f>
        <v>0</v>
      </c>
    </row>
    <row r="196" spans="1:36" x14ac:dyDescent="0.45">
      <c r="A196" t="s">
        <v>138</v>
      </c>
      <c r="C196" s="51">
        <f>C194-C195</f>
        <v>-3.76</v>
      </c>
      <c r="D196" s="26">
        <f t="shared" ref="D196:AJ196" si="29">D194-D195</f>
        <v>-4.04</v>
      </c>
      <c r="E196" s="26">
        <f t="shared" si="29"/>
        <v>-4.1900000000000004</v>
      </c>
      <c r="F196" s="26">
        <f t="shared" si="29"/>
        <v>-4.3499999999999996</v>
      </c>
      <c r="G196" s="26">
        <f t="shared" si="29"/>
        <v>-4.49</v>
      </c>
      <c r="H196" s="26">
        <f t="shared" si="29"/>
        <v>-4.58</v>
      </c>
      <c r="I196" s="26">
        <f t="shared" si="29"/>
        <v>-4.66</v>
      </c>
      <c r="J196" s="26">
        <f t="shared" si="29"/>
        <v>-4.7300000000000004</v>
      </c>
      <c r="K196" s="26">
        <f t="shared" si="29"/>
        <v>-4.79</v>
      </c>
      <c r="L196" s="26">
        <f t="shared" si="29"/>
        <v>-4.8499999999999996</v>
      </c>
      <c r="M196" s="26">
        <f t="shared" si="29"/>
        <v>-4.92</v>
      </c>
      <c r="N196" s="26">
        <f t="shared" si="29"/>
        <v>-5</v>
      </c>
      <c r="O196" s="26">
        <f t="shared" si="29"/>
        <v>-5.07</v>
      </c>
      <c r="P196" s="26">
        <f t="shared" si="29"/>
        <v>-5.13</v>
      </c>
      <c r="Q196" s="26">
        <f t="shared" si="29"/>
        <v>-5.19</v>
      </c>
      <c r="R196" s="26">
        <f t="shared" si="29"/>
        <v>-5.25</v>
      </c>
      <c r="S196" s="26">
        <f t="shared" si="29"/>
        <v>-5.32</v>
      </c>
      <c r="T196" s="26">
        <f t="shared" si="29"/>
        <v>-5.37</v>
      </c>
      <c r="U196" s="26">
        <f t="shared" si="29"/>
        <v>-5.42</v>
      </c>
      <c r="V196" s="26">
        <f t="shared" si="29"/>
        <v>-5.48</v>
      </c>
      <c r="W196" s="26">
        <f t="shared" si="29"/>
        <v>-5.54</v>
      </c>
      <c r="X196" s="26">
        <f t="shared" si="29"/>
        <v>-5.59</v>
      </c>
      <c r="Y196" s="26">
        <f t="shared" si="29"/>
        <v>-5.65</v>
      </c>
      <c r="Z196" s="26">
        <f t="shared" si="29"/>
        <v>-5.71</v>
      </c>
      <c r="AA196" s="26">
        <f t="shared" si="29"/>
        <v>-5.77</v>
      </c>
      <c r="AB196" s="26">
        <f t="shared" si="29"/>
        <v>-5.84</v>
      </c>
      <c r="AC196" s="26">
        <f t="shared" si="29"/>
        <v>-5.91</v>
      </c>
      <c r="AD196" s="26">
        <f t="shared" si="29"/>
        <v>-5.99</v>
      </c>
      <c r="AE196" s="26">
        <f t="shared" si="29"/>
        <v>-6.05</v>
      </c>
      <c r="AF196" s="26">
        <f t="shared" si="29"/>
        <v>-6.11</v>
      </c>
      <c r="AG196" s="26">
        <f t="shared" si="29"/>
        <v>-6.18</v>
      </c>
      <c r="AH196" s="26">
        <f t="shared" si="29"/>
        <v>-6.25</v>
      </c>
      <c r="AI196" s="26">
        <f t="shared" si="29"/>
        <v>0</v>
      </c>
      <c r="AJ196" s="26">
        <f t="shared" si="29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03"/>
  <sheetViews>
    <sheetView topLeftCell="A53" workbookViewId="0">
      <selection activeCell="F79" sqref="F79"/>
    </sheetView>
  </sheetViews>
  <sheetFormatPr defaultRowHeight="14.25" x14ac:dyDescent="0.45"/>
  <cols>
    <col min="1" max="1" width="29.73046875" customWidth="1"/>
    <col min="2" max="2" width="18.59765625" customWidth="1"/>
    <col min="3" max="3" width="18.3984375" customWidth="1"/>
    <col min="4" max="4" width="23" customWidth="1"/>
    <col min="5" max="5" width="26.86328125" customWidth="1"/>
    <col min="6" max="6" width="13.86328125" customWidth="1"/>
  </cols>
  <sheetData>
    <row r="1" spans="1:4" x14ac:dyDescent="0.45">
      <c r="A1" t="s">
        <v>488</v>
      </c>
    </row>
    <row r="2" spans="1:4" x14ac:dyDescent="0.45">
      <c r="A2" t="s">
        <v>489</v>
      </c>
    </row>
    <row r="4" spans="1:4" x14ac:dyDescent="0.45">
      <c r="A4" s="3" t="s">
        <v>490</v>
      </c>
      <c r="B4" s="3" t="s">
        <v>491</v>
      </c>
      <c r="C4" s="9"/>
    </row>
    <row r="5" spans="1:4" x14ac:dyDescent="0.45">
      <c r="A5" t="s">
        <v>485</v>
      </c>
      <c r="B5" t="s">
        <v>5</v>
      </c>
    </row>
    <row r="6" spans="1:4" x14ac:dyDescent="0.45">
      <c r="A6" t="s">
        <v>486</v>
      </c>
      <c r="B6" t="s">
        <v>486</v>
      </c>
    </row>
    <row r="7" spans="1:4" x14ac:dyDescent="0.45">
      <c r="A7" t="s">
        <v>487</v>
      </c>
      <c r="B7" t="s">
        <v>9</v>
      </c>
    </row>
    <row r="9" spans="1:4" x14ac:dyDescent="0.45">
      <c r="A9" t="s">
        <v>492</v>
      </c>
    </row>
    <row r="12" spans="1:4" x14ac:dyDescent="0.45">
      <c r="A12" s="3" t="s">
        <v>503</v>
      </c>
      <c r="B12" s="9"/>
      <c r="C12" s="9"/>
    </row>
    <row r="13" spans="1:4" x14ac:dyDescent="0.45">
      <c r="A13" t="s">
        <v>504</v>
      </c>
    </row>
    <row r="14" spans="1:4" x14ac:dyDescent="0.45">
      <c r="A14" t="s">
        <v>493</v>
      </c>
      <c r="B14" s="88">
        <v>552.1</v>
      </c>
      <c r="C14" t="s">
        <v>502</v>
      </c>
    </row>
    <row r="15" spans="1:4" x14ac:dyDescent="0.45">
      <c r="A15" t="s">
        <v>486</v>
      </c>
      <c r="B15" s="88">
        <v>485.3</v>
      </c>
      <c r="C15" s="6" t="s">
        <v>502</v>
      </c>
      <c r="D15" s="23"/>
    </row>
    <row r="16" spans="1:4" x14ac:dyDescent="0.45">
      <c r="A16" t="s">
        <v>494</v>
      </c>
      <c r="B16" s="88">
        <v>208.9</v>
      </c>
      <c r="C16" s="6" t="s">
        <v>502</v>
      </c>
    </row>
    <row r="18" spans="1:2" x14ac:dyDescent="0.45">
      <c r="A18" t="s">
        <v>501</v>
      </c>
    </row>
    <row r="19" spans="1:2" x14ac:dyDescent="0.45">
      <c r="A19" t="s">
        <v>130</v>
      </c>
      <c r="B19" s="87">
        <v>0.32</v>
      </c>
    </row>
    <row r="20" spans="1:2" x14ac:dyDescent="0.45">
      <c r="A20" t="s">
        <v>131</v>
      </c>
      <c r="B20" s="87">
        <v>0.1</v>
      </c>
    </row>
    <row r="21" spans="1:2" x14ac:dyDescent="0.45">
      <c r="A21" t="s">
        <v>132</v>
      </c>
      <c r="B21" s="87">
        <v>0.22</v>
      </c>
    </row>
    <row r="22" spans="1:2" x14ac:dyDescent="0.45">
      <c r="A22" t="s">
        <v>499</v>
      </c>
      <c r="B22" s="87">
        <v>0.34</v>
      </c>
    </row>
    <row r="23" spans="1:2" x14ac:dyDescent="0.45">
      <c r="A23" t="s">
        <v>500</v>
      </c>
      <c r="B23" s="87">
        <v>0.02</v>
      </c>
    </row>
    <row r="24" spans="1:2" s="6" customFormat="1" x14ac:dyDescent="0.45">
      <c r="B24" s="87"/>
    </row>
    <row r="25" spans="1:2" s="6" customFormat="1" x14ac:dyDescent="0.45">
      <c r="A25" s="3" t="s">
        <v>512</v>
      </c>
      <c r="B25" s="92"/>
    </row>
    <row r="26" spans="1:2" s="6" customFormat="1" x14ac:dyDescent="0.45">
      <c r="A26" s="43" t="s">
        <v>509</v>
      </c>
      <c r="B26" s="94"/>
    </row>
    <row r="27" spans="1:2" s="6" customFormat="1" x14ac:dyDescent="0.45">
      <c r="A27" s="6" t="s">
        <v>592</v>
      </c>
    </row>
    <row r="28" spans="1:2" s="6" customFormat="1" x14ac:dyDescent="0.45">
      <c r="A28" s="6" t="s">
        <v>506</v>
      </c>
    </row>
    <row r="29" spans="1:2" s="6" customFormat="1" x14ac:dyDescent="0.45">
      <c r="A29" s="6" t="s">
        <v>593</v>
      </c>
    </row>
    <row r="30" spans="1:2" s="6" customFormat="1" x14ac:dyDescent="0.45">
      <c r="A30" s="6" t="s">
        <v>507</v>
      </c>
    </row>
    <row r="31" spans="1:2" s="6" customFormat="1" x14ac:dyDescent="0.45">
      <c r="A31" s="6" t="s">
        <v>0</v>
      </c>
      <c r="B31" s="6" t="s">
        <v>508</v>
      </c>
    </row>
    <row r="32" spans="1:2" s="6" customFormat="1" x14ac:dyDescent="0.45">
      <c r="A32" s="6">
        <v>2018</v>
      </c>
      <c r="B32" s="6">
        <v>756167095</v>
      </c>
    </row>
    <row r="33" spans="1:2" s="6" customFormat="1" x14ac:dyDescent="0.45">
      <c r="A33" s="6">
        <v>2017</v>
      </c>
      <c r="B33" s="6">
        <v>774609357</v>
      </c>
    </row>
    <row r="34" spans="1:2" s="6" customFormat="1" x14ac:dyDescent="0.45">
      <c r="A34" s="6">
        <v>2016</v>
      </c>
      <c r="B34" s="6">
        <v>728364498</v>
      </c>
    </row>
    <row r="35" spans="1:2" s="6" customFormat="1" x14ac:dyDescent="0.45">
      <c r="A35" s="6">
        <v>2015</v>
      </c>
      <c r="B35" s="6">
        <v>896940563</v>
      </c>
    </row>
    <row r="36" spans="1:2" s="6" customFormat="1" x14ac:dyDescent="0.45">
      <c r="A36" s="6">
        <v>2014</v>
      </c>
      <c r="B36" s="6">
        <v>1000048758</v>
      </c>
    </row>
    <row r="37" spans="1:2" s="6" customFormat="1" x14ac:dyDescent="0.45">
      <c r="A37" s="6">
        <v>2013</v>
      </c>
      <c r="B37" s="6">
        <v>984841779</v>
      </c>
    </row>
    <row r="38" spans="1:2" s="6" customFormat="1" x14ac:dyDescent="0.45">
      <c r="A38" s="6">
        <v>2012</v>
      </c>
      <c r="B38" s="6">
        <v>1016458418</v>
      </c>
    </row>
    <row r="39" spans="1:2" s="6" customFormat="1" x14ac:dyDescent="0.45">
      <c r="A39" s="6">
        <v>2011</v>
      </c>
      <c r="B39" s="6">
        <v>1095627536</v>
      </c>
    </row>
    <row r="40" spans="1:2" s="6" customFormat="1" x14ac:dyDescent="0.45">
      <c r="A40" s="6">
        <v>2010</v>
      </c>
      <c r="B40" s="6">
        <v>1084368148</v>
      </c>
    </row>
    <row r="41" spans="1:2" s="6" customFormat="1" x14ac:dyDescent="0.45">
      <c r="A41" s="6">
        <v>2009</v>
      </c>
      <c r="B41" s="6">
        <v>1074923392</v>
      </c>
    </row>
    <row r="42" spans="1:2" s="6" customFormat="1" x14ac:dyDescent="0.45">
      <c r="A42" s="6">
        <v>2008</v>
      </c>
      <c r="B42" s="6">
        <v>1171808669</v>
      </c>
    </row>
    <row r="43" spans="1:2" s="6" customFormat="1" x14ac:dyDescent="0.45">
      <c r="A43" s="6">
        <v>2007</v>
      </c>
      <c r="B43" s="6">
        <v>1146635345</v>
      </c>
    </row>
    <row r="44" spans="1:2" s="6" customFormat="1" x14ac:dyDescent="0.45">
      <c r="A44" s="96">
        <v>2006</v>
      </c>
      <c r="B44" s="96">
        <v>1162749659</v>
      </c>
    </row>
    <row r="45" spans="1:2" s="6" customFormat="1" x14ac:dyDescent="0.45">
      <c r="A45" s="96">
        <v>2005</v>
      </c>
      <c r="B45" s="96">
        <v>1131498099</v>
      </c>
    </row>
    <row r="46" spans="1:2" s="6" customFormat="1" x14ac:dyDescent="0.45">
      <c r="A46" s="96">
        <v>2004</v>
      </c>
      <c r="B46" s="96">
        <v>1112098870</v>
      </c>
    </row>
    <row r="47" spans="1:2" s="6" customFormat="1" x14ac:dyDescent="0.45">
      <c r="A47" s="96">
        <v>2003</v>
      </c>
      <c r="B47" s="96">
        <v>1071752573</v>
      </c>
    </row>
    <row r="48" spans="1:2" s="6" customFormat="1" x14ac:dyDescent="0.45">
      <c r="A48" s="96">
        <v>2002</v>
      </c>
      <c r="B48" s="96">
        <v>1094283061</v>
      </c>
    </row>
    <row r="49" spans="1:4" s="6" customFormat="1" x14ac:dyDescent="0.45">
      <c r="A49" s="96">
        <v>2001</v>
      </c>
      <c r="B49" s="96">
        <v>1127688806</v>
      </c>
    </row>
    <row r="50" spans="1:4" s="6" customFormat="1" x14ac:dyDescent="0.45">
      <c r="B50" s="87"/>
    </row>
    <row r="51" spans="1:4" s="6" customFormat="1" x14ac:dyDescent="0.45">
      <c r="A51" s="6" t="s">
        <v>595</v>
      </c>
      <c r="B51" s="87"/>
    </row>
    <row r="52" spans="1:4" s="6" customFormat="1" x14ac:dyDescent="0.45">
      <c r="A52" s="1" t="s">
        <v>594</v>
      </c>
      <c r="B52" s="93">
        <f>B15*(B32/B43)</f>
        <v>320.03887966971746</v>
      </c>
      <c r="C52" s="6" t="s">
        <v>502</v>
      </c>
    </row>
    <row r="53" spans="1:4" s="6" customFormat="1" x14ac:dyDescent="0.45">
      <c r="B53" s="87"/>
    </row>
    <row r="54" spans="1:4" s="6" customFormat="1" x14ac:dyDescent="0.45">
      <c r="B54" s="87"/>
    </row>
    <row r="55" spans="1:4" s="6" customFormat="1" x14ac:dyDescent="0.45">
      <c r="A55" s="3" t="s">
        <v>511</v>
      </c>
      <c r="B55" s="92"/>
      <c r="C55" s="9"/>
      <c r="D55" s="9"/>
    </row>
    <row r="56" spans="1:4" s="6" customFormat="1" x14ac:dyDescent="0.45">
      <c r="A56" s="1" t="s">
        <v>513</v>
      </c>
      <c r="B56" s="87"/>
    </row>
    <row r="57" spans="1:4" s="6" customFormat="1" x14ac:dyDescent="0.45">
      <c r="A57" s="6" t="s">
        <v>514</v>
      </c>
    </row>
    <row r="58" spans="1:4" s="6" customFormat="1" x14ac:dyDescent="0.45">
      <c r="A58" s="6" t="s">
        <v>515</v>
      </c>
    </row>
    <row r="59" spans="1:4" s="6" customFormat="1" x14ac:dyDescent="0.45">
      <c r="A59" s="6" t="s">
        <v>516</v>
      </c>
    </row>
    <row r="60" spans="1:4" s="6" customFormat="1" x14ac:dyDescent="0.45">
      <c r="A60" s="6" t="s">
        <v>517</v>
      </c>
    </row>
    <row r="61" spans="1:4" s="6" customFormat="1" x14ac:dyDescent="0.45">
      <c r="A61" s="6" t="s">
        <v>518</v>
      </c>
    </row>
    <row r="62" spans="1:4" s="6" customFormat="1" x14ac:dyDescent="0.45">
      <c r="A62" s="6" t="s">
        <v>519</v>
      </c>
    </row>
    <row r="63" spans="1:4" s="6" customFormat="1" x14ac:dyDescent="0.45"/>
    <row r="64" spans="1:4" s="6" customFormat="1" x14ac:dyDescent="0.45">
      <c r="A64" s="6" t="s">
        <v>520</v>
      </c>
      <c r="B64" s="6" t="s">
        <v>521</v>
      </c>
    </row>
    <row r="65" spans="1:4" s="6" customFormat="1" x14ac:dyDescent="0.45"/>
    <row r="66" spans="1:4" s="6" customFormat="1" x14ac:dyDescent="0.45">
      <c r="A66" s="6" t="s">
        <v>522</v>
      </c>
    </row>
    <row r="67" spans="1:4" s="6" customFormat="1" x14ac:dyDescent="0.45">
      <c r="A67" s="6" t="s">
        <v>523</v>
      </c>
      <c r="B67" s="6" t="s">
        <v>520</v>
      </c>
      <c r="D67" s="34" t="s">
        <v>524</v>
      </c>
    </row>
    <row r="68" spans="1:4" s="6" customFormat="1" x14ac:dyDescent="0.45">
      <c r="A68" s="95">
        <v>39083</v>
      </c>
      <c r="B68" s="89">
        <v>99.267099999999999</v>
      </c>
    </row>
    <row r="69" spans="1:4" s="6" customFormat="1" x14ac:dyDescent="0.45">
      <c r="A69" s="95">
        <v>39173</v>
      </c>
      <c r="B69" s="89">
        <v>104.2872</v>
      </c>
    </row>
    <row r="70" spans="1:4" s="6" customFormat="1" x14ac:dyDescent="0.45">
      <c r="A70" s="95">
        <v>39264</v>
      </c>
      <c r="B70" s="89">
        <v>106.077</v>
      </c>
    </row>
    <row r="71" spans="1:4" s="6" customFormat="1" x14ac:dyDescent="0.45">
      <c r="A71" s="95">
        <v>39356</v>
      </c>
      <c r="B71" s="89">
        <v>100.1306</v>
      </c>
    </row>
    <row r="72" spans="1:4" s="6" customFormat="1" x14ac:dyDescent="0.45">
      <c r="A72" s="95">
        <v>39448</v>
      </c>
      <c r="B72" s="89">
        <v>102.83580000000001</v>
      </c>
    </row>
    <row r="73" spans="1:4" s="6" customFormat="1" x14ac:dyDescent="0.45">
      <c r="A73" s="95">
        <v>39539</v>
      </c>
      <c r="B73" s="89">
        <v>112.3052</v>
      </c>
    </row>
    <row r="74" spans="1:4" s="6" customFormat="1" x14ac:dyDescent="0.45">
      <c r="A74" s="95">
        <v>39630</v>
      </c>
      <c r="B74" s="89">
        <v>116.2882</v>
      </c>
    </row>
    <row r="75" spans="1:4" s="6" customFormat="1" x14ac:dyDescent="0.45">
      <c r="A75" s="95">
        <v>39722</v>
      </c>
      <c r="B75" s="89">
        <v>112.4958</v>
      </c>
    </row>
    <row r="76" spans="1:4" s="6" customFormat="1" x14ac:dyDescent="0.45">
      <c r="A76" s="95">
        <v>39814</v>
      </c>
      <c r="B76" s="89">
        <v>103.09180000000001</v>
      </c>
    </row>
    <row r="77" spans="1:4" s="6" customFormat="1" x14ac:dyDescent="0.45">
      <c r="A77" s="95">
        <v>39904</v>
      </c>
      <c r="B77" s="89">
        <v>102.3082</v>
      </c>
    </row>
    <row r="78" spans="1:4" s="6" customFormat="1" x14ac:dyDescent="0.45">
      <c r="A78" s="95">
        <v>39995</v>
      </c>
      <c r="B78" s="89">
        <v>100.2642</v>
      </c>
    </row>
    <row r="79" spans="1:4" s="6" customFormat="1" x14ac:dyDescent="0.45">
      <c r="A79" s="95">
        <v>40087</v>
      </c>
      <c r="B79" s="89">
        <v>98.797899999999998</v>
      </c>
    </row>
    <row r="80" spans="1:4" s="6" customFormat="1" x14ac:dyDescent="0.45">
      <c r="A80" s="95">
        <v>40179</v>
      </c>
      <c r="B80" s="89">
        <v>97.08</v>
      </c>
    </row>
    <row r="81" spans="1:5" s="6" customFormat="1" x14ac:dyDescent="0.45">
      <c r="A81" s="95">
        <v>40269</v>
      </c>
      <c r="B81" s="89">
        <v>93.694699999999997</v>
      </c>
    </row>
    <row r="82" spans="1:5" s="6" customFormat="1" x14ac:dyDescent="0.45">
      <c r="A82" s="95">
        <v>40360</v>
      </c>
      <c r="B82" s="89">
        <v>95.671199999999999</v>
      </c>
    </row>
    <row r="83" spans="1:5" s="6" customFormat="1" x14ac:dyDescent="0.45">
      <c r="A83" s="95">
        <v>40452</v>
      </c>
      <c r="B83" s="89">
        <v>97.705600000000004</v>
      </c>
    </row>
    <row r="84" spans="1:5" s="6" customFormat="1" x14ac:dyDescent="0.45">
      <c r="A84" s="95">
        <v>40544</v>
      </c>
      <c r="B84" s="89">
        <v>93.684100000000001</v>
      </c>
      <c r="D84" s="6" t="s">
        <v>526</v>
      </c>
    </row>
    <row r="85" spans="1:5" s="6" customFormat="1" x14ac:dyDescent="0.45">
      <c r="A85" s="95">
        <v>40634</v>
      </c>
      <c r="B85" s="89">
        <v>95.465100000000007</v>
      </c>
      <c r="D85" s="6" t="s">
        <v>525</v>
      </c>
    </row>
    <row r="86" spans="1:5" s="6" customFormat="1" x14ac:dyDescent="0.45">
      <c r="A86" s="95">
        <v>40725</v>
      </c>
      <c r="B86" s="89">
        <v>95.0244</v>
      </c>
    </row>
    <row r="87" spans="1:5" s="6" customFormat="1" x14ac:dyDescent="0.45">
      <c r="A87" s="95">
        <v>40817</v>
      </c>
      <c r="B87" s="89">
        <v>100.304</v>
      </c>
      <c r="D87" s="1" t="s">
        <v>527</v>
      </c>
    </row>
    <row r="88" spans="1:5" s="6" customFormat="1" x14ac:dyDescent="0.45">
      <c r="A88" s="95">
        <v>40909</v>
      </c>
      <c r="B88" s="89">
        <v>95.764899999999997</v>
      </c>
      <c r="D88" s="91">
        <f>SUM(B14,B16)</f>
        <v>761</v>
      </c>
      <c r="E88" s="6" t="s">
        <v>502</v>
      </c>
    </row>
    <row r="89" spans="1:5" s="6" customFormat="1" x14ac:dyDescent="0.45">
      <c r="A89" s="95">
        <v>41000</v>
      </c>
      <c r="B89" s="89">
        <v>95.798500000000004</v>
      </c>
    </row>
    <row r="90" spans="1:5" s="6" customFormat="1" x14ac:dyDescent="0.45">
      <c r="A90" s="95">
        <v>41091</v>
      </c>
      <c r="B90" s="89">
        <v>99.638300000000001</v>
      </c>
    </row>
    <row r="91" spans="1:5" s="6" customFormat="1" x14ac:dyDescent="0.45">
      <c r="A91" s="95">
        <v>41183</v>
      </c>
      <c r="B91" s="89">
        <v>108.7984</v>
      </c>
    </row>
    <row r="92" spans="1:5" s="6" customFormat="1" x14ac:dyDescent="0.45">
      <c r="A92" s="95">
        <v>41275</v>
      </c>
      <c r="B92" s="89">
        <v>103.8347</v>
      </c>
    </row>
    <row r="93" spans="1:5" s="6" customFormat="1" x14ac:dyDescent="0.45">
      <c r="A93" s="95">
        <v>41365</v>
      </c>
      <c r="B93" s="89">
        <v>103.6388</v>
      </c>
    </row>
    <row r="94" spans="1:5" s="6" customFormat="1" x14ac:dyDescent="0.45">
      <c r="A94" s="95">
        <v>41456</v>
      </c>
      <c r="B94" s="89">
        <v>107.0341</v>
      </c>
    </row>
    <row r="95" spans="1:5" s="6" customFormat="1" x14ac:dyDescent="0.45">
      <c r="A95" s="95">
        <v>41548</v>
      </c>
      <c r="B95" s="89">
        <v>111.393</v>
      </c>
    </row>
    <row r="96" spans="1:5" s="6" customFormat="1" x14ac:dyDescent="0.45">
      <c r="A96" s="95">
        <v>41640</v>
      </c>
      <c r="B96" s="89">
        <v>117.76479999999999</v>
      </c>
    </row>
    <row r="97" spans="1:2" s="6" customFormat="1" x14ac:dyDescent="0.45">
      <c r="A97" s="95">
        <v>41730</v>
      </c>
      <c r="B97" s="89">
        <v>115.3798</v>
      </c>
    </row>
    <row r="98" spans="1:2" s="6" customFormat="1" x14ac:dyDescent="0.45">
      <c r="A98" s="95">
        <v>41821</v>
      </c>
      <c r="B98" s="89">
        <v>116.066</v>
      </c>
    </row>
    <row r="99" spans="1:2" s="6" customFormat="1" x14ac:dyDescent="0.45">
      <c r="A99" s="95">
        <v>41913</v>
      </c>
      <c r="B99" s="89">
        <v>113.0398</v>
      </c>
    </row>
    <row r="100" spans="1:2" s="6" customFormat="1" x14ac:dyDescent="0.45">
      <c r="A100" s="95">
        <v>42005</v>
      </c>
      <c r="B100" s="89">
        <v>116.0885</v>
      </c>
    </row>
    <row r="101" spans="1:2" s="6" customFormat="1" x14ac:dyDescent="0.45">
      <c r="A101" s="95">
        <v>42095</v>
      </c>
      <c r="B101" s="89">
        <v>112.4504</v>
      </c>
    </row>
    <row r="102" spans="1:2" s="6" customFormat="1" x14ac:dyDescent="0.45">
      <c r="A102" s="95">
        <v>42186</v>
      </c>
      <c r="B102" s="89">
        <v>116.9135</v>
      </c>
    </row>
    <row r="103" spans="1:2" s="6" customFormat="1" x14ac:dyDescent="0.45">
      <c r="A103" s="95">
        <v>42278</v>
      </c>
      <c r="B103" s="89">
        <v>121.7403</v>
      </c>
    </row>
    <row r="104" spans="1:2" s="6" customFormat="1" x14ac:dyDescent="0.45">
      <c r="A104" s="95">
        <v>42370</v>
      </c>
      <c r="B104" s="89">
        <v>122.0089</v>
      </c>
    </row>
    <row r="105" spans="1:2" s="6" customFormat="1" x14ac:dyDescent="0.45">
      <c r="A105" s="95">
        <v>42461</v>
      </c>
      <c r="B105" s="89">
        <v>122.38030000000001</v>
      </c>
    </row>
    <row r="106" spans="1:2" s="6" customFormat="1" x14ac:dyDescent="0.45">
      <c r="A106" s="95">
        <v>42552</v>
      </c>
      <c r="B106" s="89">
        <v>119.1635</v>
      </c>
    </row>
    <row r="107" spans="1:2" s="6" customFormat="1" x14ac:dyDescent="0.45">
      <c r="A107" s="95">
        <v>42644</v>
      </c>
      <c r="B107" s="89">
        <v>114.9307</v>
      </c>
    </row>
    <row r="108" spans="1:2" s="6" customFormat="1" x14ac:dyDescent="0.45">
      <c r="A108" s="95">
        <v>42736</v>
      </c>
      <c r="B108" s="89">
        <v>109.84480000000001</v>
      </c>
    </row>
    <row r="109" spans="1:2" s="6" customFormat="1" x14ac:dyDescent="0.45">
      <c r="A109" s="95">
        <v>42826</v>
      </c>
      <c r="B109" s="89">
        <v>108.5098</v>
      </c>
    </row>
    <row r="110" spans="1:2" s="6" customFormat="1" x14ac:dyDescent="0.45">
      <c r="A110" s="95">
        <v>42917</v>
      </c>
      <c r="B110" s="89">
        <v>103.5835</v>
      </c>
    </row>
    <row r="111" spans="1:2" s="6" customFormat="1" x14ac:dyDescent="0.45">
      <c r="A111" s="95">
        <v>43009</v>
      </c>
      <c r="B111" s="89">
        <v>105.25449999999999</v>
      </c>
    </row>
    <row r="112" spans="1:2" s="6" customFormat="1" x14ac:dyDescent="0.45">
      <c r="A112" s="95">
        <v>43101</v>
      </c>
      <c r="B112" s="89">
        <v>97.555000000000007</v>
      </c>
    </row>
    <row r="113" spans="1:3" s="6" customFormat="1" x14ac:dyDescent="0.45">
      <c r="A113" s="95">
        <v>43191</v>
      </c>
      <c r="B113" s="89">
        <v>108.0217</v>
      </c>
    </row>
    <row r="114" spans="1:3" s="6" customFormat="1" x14ac:dyDescent="0.45">
      <c r="A114" s="95">
        <v>43282</v>
      </c>
      <c r="B114" s="89">
        <v>107.7333</v>
      </c>
    </row>
    <row r="115" spans="1:3" s="6" customFormat="1" x14ac:dyDescent="0.45">
      <c r="A115" s="95">
        <v>43374</v>
      </c>
      <c r="B115" s="89">
        <v>106.667</v>
      </c>
    </row>
    <row r="116" spans="1:3" s="6" customFormat="1" x14ac:dyDescent="0.45">
      <c r="A116" s="95">
        <v>43466</v>
      </c>
      <c r="B116" s="89">
        <v>99.863699999999994</v>
      </c>
    </row>
    <row r="117" spans="1:3" s="6" customFormat="1" x14ac:dyDescent="0.45">
      <c r="A117" s="95">
        <v>43556</v>
      </c>
      <c r="B117" s="89">
        <v>108.39</v>
      </c>
    </row>
    <row r="118" spans="1:3" s="6" customFormat="1" x14ac:dyDescent="0.45">
      <c r="A118" s="95">
        <v>43647</v>
      </c>
      <c r="B118" s="89">
        <v>108.181</v>
      </c>
    </row>
    <row r="119" spans="1:3" s="6" customFormat="1" x14ac:dyDescent="0.45">
      <c r="A119" s="95">
        <v>43739</v>
      </c>
      <c r="B119" s="89">
        <v>103.56310000000001</v>
      </c>
    </row>
    <row r="120" spans="1:3" s="6" customFormat="1" x14ac:dyDescent="0.45">
      <c r="A120" s="95">
        <v>43831</v>
      </c>
      <c r="B120" s="89">
        <v>102.5399</v>
      </c>
    </row>
    <row r="121" spans="1:3" s="6" customFormat="1" x14ac:dyDescent="0.45">
      <c r="B121" s="87"/>
    </row>
    <row r="122" spans="1:3" s="6" customFormat="1" x14ac:dyDescent="0.45">
      <c r="A122" s="3" t="s">
        <v>528</v>
      </c>
      <c r="B122" s="98"/>
      <c r="C122" s="3"/>
    </row>
    <row r="123" spans="1:3" s="6" customFormat="1" x14ac:dyDescent="0.45">
      <c r="A123" s="6" t="s">
        <v>485</v>
      </c>
      <c r="B123" s="90">
        <f>Data!C77-SUM('Mining Breakdown'!B124:B125)</f>
        <v>1913.7611203302827</v>
      </c>
      <c r="C123" s="6" t="s">
        <v>510</v>
      </c>
    </row>
    <row r="124" spans="1:3" s="6" customFormat="1" x14ac:dyDescent="0.45">
      <c r="A124" s="6" t="s">
        <v>486</v>
      </c>
      <c r="B124" s="90">
        <f>B52</f>
        <v>320.03887966971746</v>
      </c>
      <c r="C124" s="6" t="s">
        <v>510</v>
      </c>
    </row>
    <row r="125" spans="1:3" s="6" customFormat="1" x14ac:dyDescent="0.45">
      <c r="A125" s="6" t="s">
        <v>487</v>
      </c>
      <c r="B125" s="90">
        <f>D88</f>
        <v>761</v>
      </c>
      <c r="C125" s="6" t="s">
        <v>510</v>
      </c>
    </row>
    <row r="126" spans="1:3" s="6" customFormat="1" x14ac:dyDescent="0.45">
      <c r="B126" s="87"/>
    </row>
    <row r="127" spans="1:3" s="6" customFormat="1" x14ac:dyDescent="0.45">
      <c r="B127" s="87"/>
    </row>
    <row r="128" spans="1:3" s="6" customFormat="1" x14ac:dyDescent="0.45">
      <c r="B128" s="87"/>
    </row>
    <row r="129" spans="1:6" s="6" customFormat="1" x14ac:dyDescent="0.45">
      <c r="A129" s="3" t="s">
        <v>534</v>
      </c>
      <c r="B129" s="92"/>
      <c r="C129" s="9"/>
      <c r="D129" s="9"/>
      <c r="E129" s="9"/>
      <c r="F129" s="9"/>
    </row>
    <row r="130" spans="1:6" s="6" customFormat="1" x14ac:dyDescent="0.45">
      <c r="B130" s="1" t="s">
        <v>529</v>
      </c>
      <c r="C130" s="1" t="s">
        <v>485</v>
      </c>
      <c r="D130" s="1" t="s">
        <v>486</v>
      </c>
      <c r="E130" s="1" t="s">
        <v>487</v>
      </c>
      <c r="F130" s="1" t="s">
        <v>530</v>
      </c>
    </row>
    <row r="131" spans="1:6" s="6" customFormat="1" x14ac:dyDescent="0.45">
      <c r="A131" s="13" t="s">
        <v>39</v>
      </c>
      <c r="B131" s="76">
        <f>Data!C66</f>
        <v>27</v>
      </c>
    </row>
    <row r="132" spans="1:6" s="6" customFormat="1" x14ac:dyDescent="0.45">
      <c r="A132" s="13" t="s">
        <v>40</v>
      </c>
      <c r="B132" s="76">
        <f>Data!C67</f>
        <v>162.1</v>
      </c>
    </row>
    <row r="133" spans="1:6" s="6" customFormat="1" x14ac:dyDescent="0.45">
      <c r="A133" s="13" t="s">
        <v>41</v>
      </c>
      <c r="B133" s="76">
        <f>Data!C68</f>
        <v>40.9</v>
      </c>
    </row>
    <row r="134" spans="1:6" s="6" customFormat="1" x14ac:dyDescent="0.45">
      <c r="A134" s="13" t="s">
        <v>42</v>
      </c>
      <c r="B134" s="76">
        <f>Data!C69</f>
        <v>21.5</v>
      </c>
    </row>
    <row r="135" spans="1:6" s="6" customFormat="1" x14ac:dyDescent="0.45">
      <c r="A135" s="13" t="s">
        <v>43</v>
      </c>
      <c r="B135" s="76">
        <f>Data!C71</f>
        <v>427.4</v>
      </c>
    </row>
    <row r="136" spans="1:6" s="6" customFormat="1" x14ac:dyDescent="0.45">
      <c r="A136" s="13" t="s">
        <v>103</v>
      </c>
      <c r="B136" s="76">
        <f>Data!C72</f>
        <v>1911.8</v>
      </c>
      <c r="C136" s="76">
        <f>B136</f>
        <v>1911.8</v>
      </c>
      <c r="D136" s="6">
        <v>0</v>
      </c>
      <c r="E136" s="6">
        <v>0</v>
      </c>
      <c r="F136" s="6" t="s">
        <v>531</v>
      </c>
    </row>
    <row r="137" spans="1:6" s="6" customFormat="1" x14ac:dyDescent="0.45">
      <c r="A137" s="13" t="s">
        <v>44</v>
      </c>
      <c r="B137" s="76">
        <f>Data!C73</f>
        <v>79.900000000000006</v>
      </c>
      <c r="C137" s="6">
        <v>0</v>
      </c>
      <c r="D137" s="76">
        <f>B137</f>
        <v>79.900000000000006</v>
      </c>
      <c r="E137" s="6">
        <v>0</v>
      </c>
      <c r="F137" s="6" t="s">
        <v>532</v>
      </c>
    </row>
    <row r="138" spans="1:6" s="6" customFormat="1" x14ac:dyDescent="0.45">
      <c r="A138" s="13" t="s">
        <v>45</v>
      </c>
      <c r="B138" s="76">
        <f>Data!C74</f>
        <v>8.3000000000000007</v>
      </c>
    </row>
    <row r="139" spans="1:6" s="6" customFormat="1" x14ac:dyDescent="0.45">
      <c r="A139" s="13" t="s">
        <v>49</v>
      </c>
      <c r="B139" s="76">
        <f>Data!C75</f>
        <v>315.89999999999998</v>
      </c>
    </row>
    <row r="140" spans="1:6" s="6" customFormat="1" x14ac:dyDescent="0.45">
      <c r="A140" s="29" t="s">
        <v>533</v>
      </c>
      <c r="B140" s="76"/>
      <c r="C140" s="90">
        <f>B123</f>
        <v>1913.7611203302827</v>
      </c>
      <c r="D140" s="90">
        <f>B124</f>
        <v>320.03887966971746</v>
      </c>
      <c r="E140" s="90">
        <f>B125</f>
        <v>761</v>
      </c>
    </row>
    <row r="141" spans="1:6" s="6" customFormat="1" x14ac:dyDescent="0.45"/>
    <row r="142" spans="1:6" s="6" customFormat="1" x14ac:dyDescent="0.45"/>
    <row r="143" spans="1:6" s="6" customFormat="1" x14ac:dyDescent="0.45">
      <c r="A143" s="3" t="s">
        <v>535</v>
      </c>
      <c r="B143" s="9"/>
    </row>
    <row r="144" spans="1:6" s="6" customFormat="1" x14ac:dyDescent="0.45">
      <c r="A144" s="6" t="s">
        <v>130</v>
      </c>
      <c r="B144" s="99">
        <f>B19/SUM(B$19,B$21:B$23)</f>
        <v>0.35555555555555551</v>
      </c>
      <c r="C144" s="97"/>
    </row>
    <row r="145" spans="1:6" s="6" customFormat="1" x14ac:dyDescent="0.45">
      <c r="A145" s="6" t="s">
        <v>132</v>
      </c>
      <c r="B145" s="99">
        <f>B21/SUM(B$19,B$21:B$23)</f>
        <v>0.24444444444444441</v>
      </c>
      <c r="C145" s="76"/>
    </row>
    <row r="146" spans="1:6" s="6" customFormat="1" x14ac:dyDescent="0.45">
      <c r="A146" s="6" t="s">
        <v>499</v>
      </c>
      <c r="B146" s="99">
        <f>B22/SUM(B$19,B$21:B$23)</f>
        <v>0.37777777777777777</v>
      </c>
      <c r="C146" s="76"/>
    </row>
    <row r="147" spans="1:6" s="6" customFormat="1" x14ac:dyDescent="0.45">
      <c r="A147" s="6" t="s">
        <v>500</v>
      </c>
      <c r="B147" s="99">
        <f>B23/SUM(B$19,B$21:B$23)</f>
        <v>2.222222222222222E-2</v>
      </c>
      <c r="C147" s="76"/>
    </row>
    <row r="148" spans="1:6" s="6" customFormat="1" x14ac:dyDescent="0.45">
      <c r="C148" s="76"/>
    </row>
    <row r="149" spans="1:6" s="6" customFormat="1" x14ac:dyDescent="0.45">
      <c r="A149" s="3" t="s">
        <v>536</v>
      </c>
      <c r="B149" s="9"/>
      <c r="C149" s="9"/>
      <c r="D149" s="9"/>
      <c r="E149" s="9"/>
    </row>
    <row r="150" spans="1:6" s="6" customFormat="1" x14ac:dyDescent="0.45">
      <c r="C150" s="1" t="s">
        <v>485</v>
      </c>
      <c r="D150" s="1" t="s">
        <v>486</v>
      </c>
      <c r="E150" s="1" t="s">
        <v>487</v>
      </c>
    </row>
    <row r="151" spans="1:6" s="6" customFormat="1" x14ac:dyDescent="0.45">
      <c r="A151" s="6" t="s">
        <v>130</v>
      </c>
      <c r="C151" s="76">
        <f>SUM(B138:B139)-SUM(D151:E151)</f>
        <v>-31.760490549232827</v>
      </c>
      <c r="D151" s="76">
        <f>(D$140-D$137)*B144</f>
        <v>85.38271277145509</v>
      </c>
      <c r="E151" s="76">
        <f>E$140*B144</f>
        <v>270.57777777777773</v>
      </c>
    </row>
    <row r="152" spans="1:6" s="6" customFormat="1" x14ac:dyDescent="0.45">
      <c r="A152" s="6" t="s">
        <v>132</v>
      </c>
      <c r="C152" s="76">
        <f>B135-SUM(D152:E152)</f>
        <v>182.67716274740243</v>
      </c>
      <c r="D152" s="76">
        <f>(D$140-D$137)*B145</f>
        <v>58.700615030375367</v>
      </c>
      <c r="E152" s="76">
        <f>E$140*B145</f>
        <v>186.02222222222218</v>
      </c>
    </row>
    <row r="153" spans="1:6" s="6" customFormat="1" x14ac:dyDescent="0.45">
      <c r="A153" s="6" t="s">
        <v>499</v>
      </c>
      <c r="C153" s="102">
        <f>MAX(0,SUM(B131:B134)-SUM(D153:E153))</f>
        <v>0</v>
      </c>
      <c r="D153" s="76">
        <f>(D$140-D$137)*B146</f>
        <v>90.719132319671033</v>
      </c>
      <c r="E153" s="76">
        <f>E$140*B146</f>
        <v>287.48888888888888</v>
      </c>
      <c r="F153" s="34" t="s">
        <v>549</v>
      </c>
    </row>
    <row r="154" spans="1:6" s="6" customFormat="1" x14ac:dyDescent="0.45">
      <c r="A154" s="6" t="s">
        <v>500</v>
      </c>
      <c r="C154" s="76">
        <f>B133-SUM(D154:E154)</f>
        <v>18.652469340672948</v>
      </c>
      <c r="D154" s="76">
        <f>(D$140-D$137)*B147</f>
        <v>5.3364195482159431</v>
      </c>
      <c r="E154" s="76">
        <f>E$140*B147</f>
        <v>16.911111111111108</v>
      </c>
      <c r="F154" s="6" t="s">
        <v>550</v>
      </c>
    </row>
    <row r="155" spans="1:6" s="6" customFormat="1" x14ac:dyDescent="0.45">
      <c r="A155" s="6" t="s">
        <v>131</v>
      </c>
      <c r="C155" s="6">
        <v>0</v>
      </c>
      <c r="D155" s="76">
        <f>D137</f>
        <v>79.900000000000006</v>
      </c>
      <c r="E155" s="6">
        <v>0</v>
      </c>
    </row>
    <row r="156" spans="1:6" s="6" customFormat="1" x14ac:dyDescent="0.45">
      <c r="B156" s="87"/>
    </row>
    <row r="157" spans="1:6" s="6" customFormat="1" x14ac:dyDescent="0.45">
      <c r="A157" s="3" t="s">
        <v>537</v>
      </c>
      <c r="B157" s="92"/>
      <c r="C157" s="9"/>
      <c r="D157" s="9"/>
      <c r="E157" s="9"/>
    </row>
    <row r="158" spans="1:6" s="6" customFormat="1" x14ac:dyDescent="0.45">
      <c r="B158" s="1"/>
      <c r="C158" s="1" t="s">
        <v>485</v>
      </c>
      <c r="D158" s="1" t="s">
        <v>486</v>
      </c>
      <c r="E158" s="1" t="s">
        <v>487</v>
      </c>
    </row>
    <row r="159" spans="1:6" s="6" customFormat="1" x14ac:dyDescent="0.45">
      <c r="A159" s="13" t="s">
        <v>39</v>
      </c>
      <c r="B159" s="76"/>
      <c r="C159" s="51">
        <f t="shared" ref="C159:E162" si="0">C$153/SUM($C$153:$E$153)</f>
        <v>0</v>
      </c>
      <c r="D159" s="51">
        <f t="shared" si="0"/>
        <v>0.23986570149881795</v>
      </c>
      <c r="E159" s="51">
        <f t="shared" si="0"/>
        <v>0.76013429850118208</v>
      </c>
    </row>
    <row r="160" spans="1:6" s="6" customFormat="1" x14ac:dyDescent="0.45">
      <c r="A160" s="13" t="s">
        <v>40</v>
      </c>
      <c r="B160" s="76"/>
      <c r="C160" s="51">
        <f t="shared" si="0"/>
        <v>0</v>
      </c>
      <c r="D160" s="51">
        <f t="shared" si="0"/>
        <v>0.23986570149881795</v>
      </c>
      <c r="E160" s="51">
        <f t="shared" si="0"/>
        <v>0.76013429850118208</v>
      </c>
    </row>
    <row r="161" spans="1:35" s="6" customFormat="1" x14ac:dyDescent="0.45">
      <c r="A161" s="13" t="s">
        <v>41</v>
      </c>
      <c r="B161" s="76"/>
      <c r="C161" s="51">
        <f t="shared" si="0"/>
        <v>0</v>
      </c>
      <c r="D161" s="51">
        <f t="shared" si="0"/>
        <v>0.23986570149881795</v>
      </c>
      <c r="E161" s="51">
        <f t="shared" si="0"/>
        <v>0.76013429850118208</v>
      </c>
    </row>
    <row r="162" spans="1:35" s="6" customFormat="1" x14ac:dyDescent="0.45">
      <c r="A162" s="13" t="s">
        <v>42</v>
      </c>
      <c r="B162" s="76"/>
      <c r="C162" s="51">
        <f t="shared" si="0"/>
        <v>0</v>
      </c>
      <c r="D162" s="51">
        <f t="shared" si="0"/>
        <v>0.23986570149881795</v>
      </c>
      <c r="E162" s="51">
        <f t="shared" si="0"/>
        <v>0.76013429850118208</v>
      </c>
    </row>
    <row r="163" spans="1:35" s="6" customFormat="1" x14ac:dyDescent="0.45">
      <c r="A163" s="13" t="s">
        <v>43</v>
      </c>
      <c r="B163" s="76"/>
      <c r="C163" s="100">
        <f>C$152/SUM($C$152:$E$152)</f>
        <v>0.42741498069116152</v>
      </c>
      <c r="D163" s="100">
        <f t="shared" ref="D163:E163" si="1">D152/SUM($C$152:$E$152)</f>
        <v>0.13734350732422876</v>
      </c>
      <c r="E163" s="100">
        <f t="shared" si="1"/>
        <v>0.4352415119846097</v>
      </c>
    </row>
    <row r="164" spans="1:35" s="6" customFormat="1" x14ac:dyDescent="0.45">
      <c r="A164" s="13" t="s">
        <v>103</v>
      </c>
      <c r="B164" s="76"/>
      <c r="C164" s="51">
        <v>1</v>
      </c>
      <c r="D164" s="87">
        <v>0</v>
      </c>
      <c r="E164" s="87">
        <v>0</v>
      </c>
    </row>
    <row r="165" spans="1:35" s="6" customFormat="1" x14ac:dyDescent="0.45">
      <c r="A165" s="13" t="s">
        <v>44</v>
      </c>
      <c r="B165" s="76"/>
      <c r="C165" s="87">
        <v>0</v>
      </c>
      <c r="D165" s="87">
        <v>1</v>
      </c>
      <c r="E165" s="87">
        <v>0</v>
      </c>
    </row>
    <row r="166" spans="1:35" s="6" customFormat="1" x14ac:dyDescent="0.45">
      <c r="A166" s="13" t="s">
        <v>45</v>
      </c>
      <c r="B166" s="76"/>
      <c r="C166" s="51">
        <f t="shared" ref="C166:E167" si="2">C$151/SUM($C$151:$E$151)</f>
        <v>-9.7965732724345556E-2</v>
      </c>
      <c r="D166" s="51">
        <f t="shared" si="2"/>
        <v>0.26336432070158883</v>
      </c>
      <c r="E166" s="51">
        <f t="shared" si="2"/>
        <v>0.83460141202275673</v>
      </c>
    </row>
    <row r="167" spans="1:35" s="6" customFormat="1" x14ac:dyDescent="0.45">
      <c r="A167" s="13" t="s">
        <v>49</v>
      </c>
      <c r="B167" s="76"/>
      <c r="C167" s="51">
        <f t="shared" si="2"/>
        <v>-9.7965732724345556E-2</v>
      </c>
      <c r="D167" s="51">
        <f t="shared" si="2"/>
        <v>0.26336432070158883</v>
      </c>
      <c r="E167" s="51">
        <f t="shared" si="2"/>
        <v>0.83460141202275673</v>
      </c>
    </row>
    <row r="168" spans="1:35" s="6" customFormat="1" x14ac:dyDescent="0.45">
      <c r="B168" s="87"/>
    </row>
    <row r="169" spans="1:35" s="6" customFormat="1" x14ac:dyDescent="0.45">
      <c r="A169" s="103" t="s">
        <v>547</v>
      </c>
      <c r="B169" s="10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  <c r="AH169" s="91"/>
      <c r="AI169" s="91"/>
    </row>
    <row r="170" spans="1:35" s="6" customFormat="1" x14ac:dyDescent="0.45">
      <c r="B170" s="32">
        <v>2019</v>
      </c>
      <c r="C170" s="6">
        <v>2020</v>
      </c>
      <c r="D170" s="32">
        <v>2021</v>
      </c>
      <c r="E170" s="6">
        <v>2022</v>
      </c>
      <c r="F170" s="32">
        <v>2023</v>
      </c>
      <c r="G170" s="6">
        <v>2024</v>
      </c>
      <c r="H170" s="32">
        <v>2025</v>
      </c>
      <c r="I170" s="6">
        <v>2026</v>
      </c>
      <c r="J170" s="32">
        <v>2027</v>
      </c>
      <c r="K170" s="6">
        <v>2028</v>
      </c>
      <c r="L170" s="32">
        <v>2029</v>
      </c>
      <c r="M170" s="6">
        <v>2030</v>
      </c>
      <c r="N170" s="32">
        <v>2031</v>
      </c>
      <c r="O170" s="6">
        <v>2032</v>
      </c>
      <c r="P170" s="32">
        <v>2033</v>
      </c>
      <c r="Q170" s="6">
        <v>2034</v>
      </c>
      <c r="R170" s="32">
        <v>2035</v>
      </c>
      <c r="S170" s="6">
        <v>2036</v>
      </c>
      <c r="T170" s="32">
        <v>2037</v>
      </c>
      <c r="U170" s="6">
        <v>2038</v>
      </c>
      <c r="V170" s="32">
        <v>2039</v>
      </c>
      <c r="W170" s="6">
        <v>2040</v>
      </c>
      <c r="X170" s="32">
        <v>2041</v>
      </c>
      <c r="Y170" s="6">
        <v>2042</v>
      </c>
      <c r="Z170" s="32">
        <v>2043</v>
      </c>
      <c r="AA170" s="6">
        <v>2044</v>
      </c>
      <c r="AB170" s="32">
        <v>2045</v>
      </c>
      <c r="AC170" s="6">
        <v>2046</v>
      </c>
      <c r="AD170" s="32">
        <v>2047</v>
      </c>
      <c r="AE170" s="6">
        <v>2048</v>
      </c>
      <c r="AF170" s="32">
        <v>2049</v>
      </c>
      <c r="AG170" s="6">
        <v>2050</v>
      </c>
      <c r="AH170" s="32"/>
    </row>
    <row r="171" spans="1:35" s="6" customFormat="1" x14ac:dyDescent="0.45">
      <c r="A171" s="13" t="s">
        <v>39</v>
      </c>
      <c r="B171" s="32">
        <f>Data!C66*$C159</f>
        <v>0</v>
      </c>
      <c r="C171" s="32">
        <f>Data!D66*$C159</f>
        <v>0</v>
      </c>
      <c r="D171" s="32">
        <f>Data!E66*$C159</f>
        <v>0</v>
      </c>
      <c r="E171" s="32">
        <f>Data!F66*$C159</f>
        <v>0</v>
      </c>
      <c r="F171" s="32">
        <f>Data!G66*$C159</f>
        <v>0</v>
      </c>
      <c r="G171" s="32">
        <f>Data!H66*$C159</f>
        <v>0</v>
      </c>
      <c r="H171" s="32">
        <f>Data!I66*$C159</f>
        <v>0</v>
      </c>
      <c r="I171" s="32">
        <f>Data!J66*$C159</f>
        <v>0</v>
      </c>
      <c r="J171" s="32">
        <f>Data!K66*$C159</f>
        <v>0</v>
      </c>
      <c r="K171" s="32">
        <f>Data!L66*$C159</f>
        <v>0</v>
      </c>
      <c r="L171" s="32">
        <f>Data!M66*$C159</f>
        <v>0</v>
      </c>
      <c r="M171" s="32">
        <f>Data!N66*$C159</f>
        <v>0</v>
      </c>
      <c r="N171" s="32">
        <f>Data!O66*$C159</f>
        <v>0</v>
      </c>
      <c r="O171" s="32">
        <f>Data!P66*$C159</f>
        <v>0</v>
      </c>
      <c r="P171" s="32">
        <f>Data!Q66*$C159</f>
        <v>0</v>
      </c>
      <c r="Q171" s="32">
        <f>Data!R66*$C159</f>
        <v>0</v>
      </c>
      <c r="R171" s="32">
        <f>Data!S66*$C159</f>
        <v>0</v>
      </c>
      <c r="S171" s="32">
        <f>Data!T66*$C159</f>
        <v>0</v>
      </c>
      <c r="T171" s="32">
        <f>Data!U66*$C159</f>
        <v>0</v>
      </c>
      <c r="U171" s="32">
        <f>Data!V66*$C159</f>
        <v>0</v>
      </c>
      <c r="V171" s="32">
        <f>Data!W66*$C159</f>
        <v>0</v>
      </c>
      <c r="W171" s="32">
        <f>Data!X66*$C159</f>
        <v>0</v>
      </c>
      <c r="X171" s="32">
        <f>Data!Y66*$C159</f>
        <v>0</v>
      </c>
      <c r="Y171" s="32">
        <f>Data!Z66*$C159</f>
        <v>0</v>
      </c>
      <c r="Z171" s="32">
        <f>Data!AA66*$C159</f>
        <v>0</v>
      </c>
      <c r="AA171" s="32">
        <f>Data!AB66*$C159</f>
        <v>0</v>
      </c>
      <c r="AB171" s="32">
        <f>Data!AC66*$C159</f>
        <v>0</v>
      </c>
      <c r="AC171" s="32">
        <f>Data!AD66*$C159</f>
        <v>0</v>
      </c>
      <c r="AD171" s="32">
        <f>Data!AE66*$C159</f>
        <v>0</v>
      </c>
      <c r="AE171" s="32">
        <f>Data!AF66*$C159</f>
        <v>0</v>
      </c>
      <c r="AF171" s="32">
        <f>Data!AG66*$C159</f>
        <v>0</v>
      </c>
      <c r="AG171" s="32">
        <f>Data!AH66*$C159</f>
        <v>0</v>
      </c>
      <c r="AH171" s="32"/>
      <c r="AI171" s="32"/>
    </row>
    <row r="172" spans="1:35" s="6" customFormat="1" x14ac:dyDescent="0.45">
      <c r="A172" s="13" t="s">
        <v>40</v>
      </c>
      <c r="B172" s="32">
        <f>Data!C67*$C160</f>
        <v>0</v>
      </c>
      <c r="C172" s="32">
        <f>Data!D67*$C160</f>
        <v>0</v>
      </c>
      <c r="D172" s="32">
        <f>Data!E67*$C160</f>
        <v>0</v>
      </c>
      <c r="E172" s="32">
        <f>Data!F67*$C160</f>
        <v>0</v>
      </c>
      <c r="F172" s="32">
        <f>Data!G67*$C160</f>
        <v>0</v>
      </c>
      <c r="G172" s="32">
        <f>Data!H67*$C160</f>
        <v>0</v>
      </c>
      <c r="H172" s="32">
        <f>Data!I67*$C160</f>
        <v>0</v>
      </c>
      <c r="I172" s="32">
        <f>Data!J67*$C160</f>
        <v>0</v>
      </c>
      <c r="J172" s="32">
        <f>Data!K67*$C160</f>
        <v>0</v>
      </c>
      <c r="K172" s="32">
        <f>Data!L67*$C160</f>
        <v>0</v>
      </c>
      <c r="L172" s="32">
        <f>Data!M67*$C160</f>
        <v>0</v>
      </c>
      <c r="M172" s="32">
        <f>Data!N67*$C160</f>
        <v>0</v>
      </c>
      <c r="N172" s="32">
        <f>Data!O67*$C160</f>
        <v>0</v>
      </c>
      <c r="O172" s="32">
        <f>Data!P67*$C160</f>
        <v>0</v>
      </c>
      <c r="P172" s="32">
        <f>Data!Q67*$C160</f>
        <v>0</v>
      </c>
      <c r="Q172" s="32">
        <f>Data!R67*$C160</f>
        <v>0</v>
      </c>
      <c r="R172" s="32">
        <f>Data!S67*$C160</f>
        <v>0</v>
      </c>
      <c r="S172" s="32">
        <f>Data!T67*$C160</f>
        <v>0</v>
      </c>
      <c r="T172" s="32">
        <f>Data!U67*$C160</f>
        <v>0</v>
      </c>
      <c r="U172" s="32">
        <f>Data!V67*$C160</f>
        <v>0</v>
      </c>
      <c r="V172" s="32">
        <f>Data!W67*$C160</f>
        <v>0</v>
      </c>
      <c r="W172" s="32">
        <f>Data!X67*$C160</f>
        <v>0</v>
      </c>
      <c r="X172" s="32">
        <f>Data!Y67*$C160</f>
        <v>0</v>
      </c>
      <c r="Y172" s="32">
        <f>Data!Z67*$C160</f>
        <v>0</v>
      </c>
      <c r="Z172" s="32">
        <f>Data!AA67*$C160</f>
        <v>0</v>
      </c>
      <c r="AA172" s="32">
        <f>Data!AB67*$C160</f>
        <v>0</v>
      </c>
      <c r="AB172" s="32">
        <f>Data!AC67*$C160</f>
        <v>0</v>
      </c>
      <c r="AC172" s="32">
        <f>Data!AD67*$C160</f>
        <v>0</v>
      </c>
      <c r="AD172" s="32">
        <f>Data!AE67*$C160</f>
        <v>0</v>
      </c>
      <c r="AE172" s="32">
        <f>Data!AF67*$C160</f>
        <v>0</v>
      </c>
      <c r="AF172" s="32">
        <f>Data!AG67*$C160</f>
        <v>0</v>
      </c>
      <c r="AG172" s="32">
        <f>Data!AH67*$C160</f>
        <v>0</v>
      </c>
      <c r="AH172" s="32"/>
      <c r="AI172" s="32"/>
    </row>
    <row r="173" spans="1:35" s="6" customFormat="1" x14ac:dyDescent="0.45">
      <c r="A173" s="13" t="s">
        <v>41</v>
      </c>
      <c r="B173" s="32">
        <f>Data!C68*$C161</f>
        <v>0</v>
      </c>
      <c r="C173" s="32">
        <f>Data!D68*$C161</f>
        <v>0</v>
      </c>
      <c r="D173" s="32">
        <f>Data!E68*$C161</f>
        <v>0</v>
      </c>
      <c r="E173" s="32">
        <f>Data!F68*$C161</f>
        <v>0</v>
      </c>
      <c r="F173" s="32">
        <f>Data!G68*$C161</f>
        <v>0</v>
      </c>
      <c r="G173" s="32">
        <f>Data!H68*$C161</f>
        <v>0</v>
      </c>
      <c r="H173" s="32">
        <f>Data!I68*$C161</f>
        <v>0</v>
      </c>
      <c r="I173" s="32">
        <f>Data!J68*$C161</f>
        <v>0</v>
      </c>
      <c r="J173" s="32">
        <f>Data!K68*$C161</f>
        <v>0</v>
      </c>
      <c r="K173" s="32">
        <f>Data!L68*$C161</f>
        <v>0</v>
      </c>
      <c r="L173" s="32">
        <f>Data!M68*$C161</f>
        <v>0</v>
      </c>
      <c r="M173" s="32">
        <f>Data!N68*$C161</f>
        <v>0</v>
      </c>
      <c r="N173" s="32">
        <f>Data!O68*$C161</f>
        <v>0</v>
      </c>
      <c r="O173" s="32">
        <f>Data!P68*$C161</f>
        <v>0</v>
      </c>
      <c r="P173" s="32">
        <f>Data!Q68*$C161</f>
        <v>0</v>
      </c>
      <c r="Q173" s="32">
        <f>Data!R68*$C161</f>
        <v>0</v>
      </c>
      <c r="R173" s="32">
        <f>Data!S68*$C161</f>
        <v>0</v>
      </c>
      <c r="S173" s="32">
        <f>Data!T68*$C161</f>
        <v>0</v>
      </c>
      <c r="T173" s="32">
        <f>Data!U68*$C161</f>
        <v>0</v>
      </c>
      <c r="U173" s="32">
        <f>Data!V68*$C161</f>
        <v>0</v>
      </c>
      <c r="V173" s="32">
        <f>Data!W68*$C161</f>
        <v>0</v>
      </c>
      <c r="W173" s="32">
        <f>Data!X68*$C161</f>
        <v>0</v>
      </c>
      <c r="X173" s="32">
        <f>Data!Y68*$C161</f>
        <v>0</v>
      </c>
      <c r="Y173" s="32">
        <f>Data!Z68*$C161</f>
        <v>0</v>
      </c>
      <c r="Z173" s="32">
        <f>Data!AA68*$C161</f>
        <v>0</v>
      </c>
      <c r="AA173" s="32">
        <f>Data!AB68*$C161</f>
        <v>0</v>
      </c>
      <c r="AB173" s="32">
        <f>Data!AC68*$C161</f>
        <v>0</v>
      </c>
      <c r="AC173" s="32">
        <f>Data!AD68*$C161</f>
        <v>0</v>
      </c>
      <c r="AD173" s="32">
        <f>Data!AE68*$C161</f>
        <v>0</v>
      </c>
      <c r="AE173" s="32">
        <f>Data!AF68*$C161</f>
        <v>0</v>
      </c>
      <c r="AF173" s="32">
        <f>Data!AG68*$C161</f>
        <v>0</v>
      </c>
      <c r="AG173" s="32">
        <f>Data!AH68*$C161</f>
        <v>0</v>
      </c>
      <c r="AH173" s="32"/>
      <c r="AI173" s="32"/>
    </row>
    <row r="174" spans="1:35" s="6" customFormat="1" x14ac:dyDescent="0.45">
      <c r="A174" s="13" t="s">
        <v>42</v>
      </c>
      <c r="B174" s="32">
        <f>Data!C69*$C162</f>
        <v>0</v>
      </c>
      <c r="C174" s="32">
        <f>Data!D69*$C162</f>
        <v>0</v>
      </c>
      <c r="D174" s="32">
        <f>Data!E69*$C162</f>
        <v>0</v>
      </c>
      <c r="E174" s="32">
        <f>Data!F69*$C162</f>
        <v>0</v>
      </c>
      <c r="F174" s="32">
        <f>Data!G69*$C162</f>
        <v>0</v>
      </c>
      <c r="G174" s="32">
        <f>Data!H69*$C162</f>
        <v>0</v>
      </c>
      <c r="H174" s="32">
        <f>Data!I69*$C162</f>
        <v>0</v>
      </c>
      <c r="I174" s="32">
        <f>Data!J69*$C162</f>
        <v>0</v>
      </c>
      <c r="J174" s="32">
        <f>Data!K69*$C162</f>
        <v>0</v>
      </c>
      <c r="K174" s="32">
        <f>Data!L69*$C162</f>
        <v>0</v>
      </c>
      <c r="L174" s="32">
        <f>Data!M69*$C162</f>
        <v>0</v>
      </c>
      <c r="M174" s="32">
        <f>Data!N69*$C162</f>
        <v>0</v>
      </c>
      <c r="N174" s="32">
        <f>Data!O69*$C162</f>
        <v>0</v>
      </c>
      <c r="O174" s="32">
        <f>Data!P69*$C162</f>
        <v>0</v>
      </c>
      <c r="P174" s="32">
        <f>Data!Q69*$C162</f>
        <v>0</v>
      </c>
      <c r="Q174" s="32">
        <f>Data!R69*$C162</f>
        <v>0</v>
      </c>
      <c r="R174" s="32">
        <f>Data!S69*$C162</f>
        <v>0</v>
      </c>
      <c r="S174" s="32">
        <f>Data!T69*$C162</f>
        <v>0</v>
      </c>
      <c r="T174" s="32">
        <f>Data!U69*$C162</f>
        <v>0</v>
      </c>
      <c r="U174" s="32">
        <f>Data!V69*$C162</f>
        <v>0</v>
      </c>
      <c r="V174" s="32">
        <f>Data!W69*$C162</f>
        <v>0</v>
      </c>
      <c r="W174" s="32">
        <f>Data!X69*$C162</f>
        <v>0</v>
      </c>
      <c r="X174" s="32">
        <f>Data!Y69*$C162</f>
        <v>0</v>
      </c>
      <c r="Y174" s="32">
        <f>Data!Z69*$C162</f>
        <v>0</v>
      </c>
      <c r="Z174" s="32">
        <f>Data!AA69*$C162</f>
        <v>0</v>
      </c>
      <c r="AA174" s="32">
        <f>Data!AB69*$C162</f>
        <v>0</v>
      </c>
      <c r="AB174" s="32">
        <f>Data!AC69*$C162</f>
        <v>0</v>
      </c>
      <c r="AC174" s="32">
        <f>Data!AD69*$C162</f>
        <v>0</v>
      </c>
      <c r="AD174" s="32">
        <f>Data!AE69*$C162</f>
        <v>0</v>
      </c>
      <c r="AE174" s="32">
        <f>Data!AF69*$C162</f>
        <v>0</v>
      </c>
      <c r="AF174" s="32">
        <f>Data!AG69*$C162</f>
        <v>0</v>
      </c>
      <c r="AG174" s="32">
        <f>Data!AH69*$C162</f>
        <v>0</v>
      </c>
      <c r="AH174" s="32"/>
      <c r="AI174" s="32"/>
    </row>
    <row r="175" spans="1:35" s="6" customFormat="1" x14ac:dyDescent="0.45">
      <c r="A175" s="13" t="s">
        <v>43</v>
      </c>
      <c r="B175" s="32">
        <f>Data!C71*$C163</f>
        <v>182.67716274740243</v>
      </c>
      <c r="C175" s="32">
        <f>Data!D71*$C163</f>
        <v>228.36782418328758</v>
      </c>
      <c r="D175" s="32">
        <f>Data!E71*$C163</f>
        <v>227.17106223735234</v>
      </c>
      <c r="E175" s="32">
        <f>Data!F71*$C163</f>
        <v>224.9057628396892</v>
      </c>
      <c r="F175" s="32">
        <f>Data!G71*$C163</f>
        <v>223.32432741113189</v>
      </c>
      <c r="G175" s="32">
        <f>Data!H71*$C163</f>
        <v>221.74289198257458</v>
      </c>
      <c r="H175" s="32">
        <f>Data!I71*$C163</f>
        <v>220.16145655401732</v>
      </c>
      <c r="I175" s="32">
        <f>Data!J71*$C163</f>
        <v>218.66550412159825</v>
      </c>
      <c r="J175" s="32">
        <f>Data!K71*$C163</f>
        <v>217.55422517180122</v>
      </c>
      <c r="K175" s="32">
        <f>Data!L71*$C163</f>
        <v>216.48568772007332</v>
      </c>
      <c r="L175" s="32">
        <f>Data!M71*$C163</f>
        <v>215.50263326448362</v>
      </c>
      <c r="M175" s="32">
        <f>Data!N71*$C163</f>
        <v>214.43409581275571</v>
      </c>
      <c r="N175" s="32">
        <f>Data!O71*$C163</f>
        <v>214.26312982047926</v>
      </c>
      <c r="O175" s="32">
        <f>Data!P71*$C163</f>
        <v>214.22038832241014</v>
      </c>
      <c r="P175" s="32">
        <f>Data!Q71*$C163</f>
        <v>214.17764682434105</v>
      </c>
      <c r="Q175" s="32">
        <f>Data!R71*$C163</f>
        <v>214.3486128166175</v>
      </c>
      <c r="R175" s="32">
        <f>Data!S71*$C163</f>
        <v>214.47683731082486</v>
      </c>
      <c r="S175" s="32">
        <f>Data!T71*$C163</f>
        <v>214.51957880889395</v>
      </c>
      <c r="T175" s="32">
        <f>Data!U71*$C163</f>
        <v>214.60506180503222</v>
      </c>
      <c r="U175" s="32">
        <f>Data!V71*$C163</f>
        <v>214.77602779730867</v>
      </c>
      <c r="V175" s="32">
        <f>Data!W71*$C163</f>
        <v>214.98973528765424</v>
      </c>
      <c r="W175" s="32">
        <f>Data!X71*$C163</f>
        <v>215.54537476255277</v>
      </c>
      <c r="X175" s="32">
        <f>Data!Y71*$C163</f>
        <v>215.97278974324391</v>
      </c>
      <c r="Y175" s="32">
        <f>Data!Z71*$C163</f>
        <v>216.40020472393508</v>
      </c>
      <c r="Z175" s="32">
        <f>Data!AA71*$C163</f>
        <v>216.78487820655712</v>
      </c>
      <c r="AA175" s="32">
        <f>Data!AB71*$C163</f>
        <v>217.12681019111005</v>
      </c>
      <c r="AB175" s="32">
        <f>Data!AC71*$C163</f>
        <v>217.38325917952477</v>
      </c>
      <c r="AC175" s="32">
        <f>Data!AD71*$C163</f>
        <v>217.59696666987034</v>
      </c>
      <c r="AD175" s="32">
        <f>Data!AE71*$C163</f>
        <v>217.93889865442324</v>
      </c>
      <c r="AE175" s="32">
        <f>Data!AF71*$C163</f>
        <v>218.23808914090708</v>
      </c>
      <c r="AF175" s="32">
        <f>Data!AG71*$C163</f>
        <v>218.62276262352913</v>
      </c>
      <c r="AG175" s="32">
        <f>Data!AH71*$C163</f>
        <v>218.53727962739089</v>
      </c>
      <c r="AH175" s="32"/>
      <c r="AI175" s="32"/>
    </row>
    <row r="176" spans="1:35" s="6" customFormat="1" x14ac:dyDescent="0.45">
      <c r="A176" s="13" t="s">
        <v>103</v>
      </c>
      <c r="B176" s="32">
        <f>Data!C72*$C164</f>
        <v>1911.8</v>
      </c>
      <c r="C176" s="32">
        <f>Data!D72*$C164</f>
        <v>1959.2</v>
      </c>
      <c r="D176" s="32">
        <f>Data!E72*$C164</f>
        <v>2060.3000000000002</v>
      </c>
      <c r="E176" s="32">
        <f>Data!F72*$C164</f>
        <v>2152.1999999999998</v>
      </c>
      <c r="F176" s="32">
        <f>Data!G72*$C164</f>
        <v>2193.8000000000002</v>
      </c>
      <c r="G176" s="32">
        <f>Data!H72*$C164</f>
        <v>2244.6</v>
      </c>
      <c r="H176" s="32">
        <f>Data!I72*$C164</f>
        <v>2307.3000000000002</v>
      </c>
      <c r="I176" s="32">
        <f>Data!J72*$C164</f>
        <v>2343.8000000000002</v>
      </c>
      <c r="J176" s="32">
        <f>Data!K72*$C164</f>
        <v>2362</v>
      </c>
      <c r="K176" s="32">
        <f>Data!L72*$C164</f>
        <v>2382.5</v>
      </c>
      <c r="L176" s="32">
        <f>Data!M72*$C164</f>
        <v>2392.1999999999998</v>
      </c>
      <c r="M176" s="32">
        <f>Data!N72*$C164</f>
        <v>2389.9</v>
      </c>
      <c r="N176" s="32">
        <f>Data!O72*$C164</f>
        <v>2399</v>
      </c>
      <c r="O176" s="32">
        <f>Data!P72*$C164</f>
        <v>2418.1999999999998</v>
      </c>
      <c r="P176" s="32">
        <f>Data!Q72*$C164</f>
        <v>2429.3000000000002</v>
      </c>
      <c r="Q176" s="32">
        <f>Data!R72*$C164</f>
        <v>2449</v>
      </c>
      <c r="R176" s="32">
        <f>Data!S72*$C164</f>
        <v>2454.8000000000002</v>
      </c>
      <c r="S176" s="32">
        <f>Data!T72*$C164</f>
        <v>2461.5</v>
      </c>
      <c r="T176" s="32">
        <f>Data!U72*$C164</f>
        <v>2451.9</v>
      </c>
      <c r="U176" s="32">
        <f>Data!V72*$C164</f>
        <v>2457.3000000000002</v>
      </c>
      <c r="V176" s="32">
        <f>Data!W72*$C164</f>
        <v>2462.6</v>
      </c>
      <c r="W176" s="32">
        <f>Data!X72*$C164</f>
        <v>2504.3000000000002</v>
      </c>
      <c r="X176" s="32">
        <f>Data!Y72*$C164</f>
        <v>2509.4</v>
      </c>
      <c r="Y176" s="32">
        <f>Data!Z72*$C164</f>
        <v>2515.5</v>
      </c>
      <c r="Z176" s="32">
        <f>Data!AA72*$C164</f>
        <v>2522</v>
      </c>
      <c r="AA176" s="32">
        <f>Data!AB72*$C164</f>
        <v>2523.5</v>
      </c>
      <c r="AB176" s="32">
        <f>Data!AC72*$C164</f>
        <v>2518.4</v>
      </c>
      <c r="AC176" s="32">
        <f>Data!AD72*$C164</f>
        <v>2520.5</v>
      </c>
      <c r="AD176" s="32">
        <f>Data!AE72*$C164</f>
        <v>2523</v>
      </c>
      <c r="AE176" s="32">
        <f>Data!AF72*$C164</f>
        <v>2528.3000000000002</v>
      </c>
      <c r="AF176" s="32">
        <f>Data!AG72*$C164</f>
        <v>2529.1999999999998</v>
      </c>
      <c r="AG176" s="32">
        <f>Data!AH72*$C164</f>
        <v>2516.4</v>
      </c>
      <c r="AH176" s="32"/>
      <c r="AI176" s="32"/>
    </row>
    <row r="177" spans="1:35" s="6" customFormat="1" x14ac:dyDescent="0.45">
      <c r="A177" s="13" t="s">
        <v>44</v>
      </c>
      <c r="B177" s="32">
        <f>Data!C73*$C165</f>
        <v>0</v>
      </c>
      <c r="C177" s="32">
        <f>Data!D73*$C165</f>
        <v>0</v>
      </c>
      <c r="D177" s="32">
        <f>Data!E73*$C165</f>
        <v>0</v>
      </c>
      <c r="E177" s="32">
        <f>Data!F73*$C165</f>
        <v>0</v>
      </c>
      <c r="F177" s="32">
        <f>Data!G73*$C165</f>
        <v>0</v>
      </c>
      <c r="G177" s="32">
        <f>Data!H73*$C165</f>
        <v>0</v>
      </c>
      <c r="H177" s="32">
        <f>Data!I73*$C165</f>
        <v>0</v>
      </c>
      <c r="I177" s="32">
        <f>Data!J73*$C165</f>
        <v>0</v>
      </c>
      <c r="J177" s="32">
        <f>Data!K73*$C165</f>
        <v>0</v>
      </c>
      <c r="K177" s="32">
        <f>Data!L73*$C165</f>
        <v>0</v>
      </c>
      <c r="L177" s="32">
        <f>Data!M73*$C165</f>
        <v>0</v>
      </c>
      <c r="M177" s="32">
        <f>Data!N73*$C165</f>
        <v>0</v>
      </c>
      <c r="N177" s="32">
        <f>Data!O73*$C165</f>
        <v>0</v>
      </c>
      <c r="O177" s="32">
        <f>Data!P73*$C165</f>
        <v>0</v>
      </c>
      <c r="P177" s="32">
        <f>Data!Q73*$C165</f>
        <v>0</v>
      </c>
      <c r="Q177" s="32">
        <f>Data!R73*$C165</f>
        <v>0</v>
      </c>
      <c r="R177" s="32">
        <f>Data!S73*$C165</f>
        <v>0</v>
      </c>
      <c r="S177" s="32">
        <f>Data!T73*$C165</f>
        <v>0</v>
      </c>
      <c r="T177" s="32">
        <f>Data!U73*$C165</f>
        <v>0</v>
      </c>
      <c r="U177" s="32">
        <f>Data!V73*$C165</f>
        <v>0</v>
      </c>
      <c r="V177" s="32">
        <f>Data!W73*$C165</f>
        <v>0</v>
      </c>
      <c r="W177" s="32">
        <f>Data!X73*$C165</f>
        <v>0</v>
      </c>
      <c r="X177" s="32">
        <f>Data!Y73*$C165</f>
        <v>0</v>
      </c>
      <c r="Y177" s="32">
        <f>Data!Z73*$C165</f>
        <v>0</v>
      </c>
      <c r="Z177" s="32">
        <f>Data!AA73*$C165</f>
        <v>0</v>
      </c>
      <c r="AA177" s="32">
        <f>Data!AB73*$C165</f>
        <v>0</v>
      </c>
      <c r="AB177" s="32">
        <f>Data!AC73*$C165</f>
        <v>0</v>
      </c>
      <c r="AC177" s="32">
        <f>Data!AD73*$C165</f>
        <v>0</v>
      </c>
      <c r="AD177" s="32">
        <f>Data!AE73*$C165</f>
        <v>0</v>
      </c>
      <c r="AE177" s="32">
        <f>Data!AF73*$C165</f>
        <v>0</v>
      </c>
      <c r="AF177" s="32">
        <f>Data!AG73*$C165</f>
        <v>0</v>
      </c>
      <c r="AG177" s="32">
        <f>Data!AH73*$C165</f>
        <v>0</v>
      </c>
      <c r="AH177" s="32"/>
      <c r="AI177" s="32"/>
    </row>
    <row r="178" spans="1:35" s="6" customFormat="1" x14ac:dyDescent="0.45">
      <c r="A178" s="13" t="s">
        <v>45</v>
      </c>
      <c r="B178" s="32">
        <f>Data!C74*$C166</f>
        <v>-0.81311558161206821</v>
      </c>
      <c r="C178" s="32">
        <f>Data!D74*$C166</f>
        <v>-0.80331900833963343</v>
      </c>
      <c r="D178" s="32">
        <f>Data!E74*$C166</f>
        <v>-0.85230187470180629</v>
      </c>
      <c r="E178" s="32">
        <f>Data!F74*$C166</f>
        <v>-0.90128474106397904</v>
      </c>
      <c r="F178" s="32">
        <f>Data!G74*$C166</f>
        <v>-0.91108131433641371</v>
      </c>
      <c r="G178" s="32">
        <f>Data!H74*$C166</f>
        <v>-0.93067446088128281</v>
      </c>
      <c r="H178" s="32">
        <f>Data!I74*$C166</f>
        <v>-0.95026760742615179</v>
      </c>
      <c r="I178" s="32">
        <f>Data!J74*$C166</f>
        <v>-0.96986075397102101</v>
      </c>
      <c r="J178" s="32">
        <f>Data!K74*$C166</f>
        <v>-0.97965732724345556</v>
      </c>
      <c r="K178" s="32">
        <f>Data!L74*$C166</f>
        <v>-0.98945390051589011</v>
      </c>
      <c r="L178" s="32">
        <f>Data!M74*$C166</f>
        <v>-0.99925047378832454</v>
      </c>
      <c r="M178" s="32">
        <f>Data!N74*$C166</f>
        <v>-0.99925047378832454</v>
      </c>
      <c r="N178" s="32">
        <f>Data!O74*$C166</f>
        <v>-1.0090470470607593</v>
      </c>
      <c r="O178" s="32">
        <f>Data!P74*$C166</f>
        <v>-1.0090470470607593</v>
      </c>
      <c r="P178" s="32">
        <f>Data!Q74*$C166</f>
        <v>-1.0090470470607593</v>
      </c>
      <c r="Q178" s="32">
        <f>Data!R74*$C166</f>
        <v>-1.0188436203331939</v>
      </c>
      <c r="R178" s="32">
        <f>Data!S74*$C166</f>
        <v>-1.0188436203331939</v>
      </c>
      <c r="S178" s="32">
        <f>Data!T74*$C166</f>
        <v>-1.0188436203331939</v>
      </c>
      <c r="T178" s="32">
        <f>Data!U74*$C166</f>
        <v>-1.0090470470607593</v>
      </c>
      <c r="U178" s="32">
        <f>Data!V74*$C166</f>
        <v>-1.0090470470607593</v>
      </c>
      <c r="V178" s="32">
        <f>Data!W74*$C166</f>
        <v>-1.0090470470607593</v>
      </c>
      <c r="W178" s="32">
        <f>Data!X74*$C166</f>
        <v>-1.0188436203331939</v>
      </c>
      <c r="X178" s="32">
        <f>Data!Y74*$C166</f>
        <v>-1.0188436203331939</v>
      </c>
      <c r="Y178" s="32">
        <f>Data!Z74*$C166</f>
        <v>-1.0188436203331939</v>
      </c>
      <c r="Z178" s="32">
        <f>Data!AA74*$C166</f>
        <v>-1.0286401936056284</v>
      </c>
      <c r="AA178" s="32">
        <f>Data!AB74*$C166</f>
        <v>-1.0188436203331939</v>
      </c>
      <c r="AB178" s="32">
        <f>Data!AC74*$C166</f>
        <v>-1.0188436203331939</v>
      </c>
      <c r="AC178" s="32">
        <f>Data!AD74*$C166</f>
        <v>-1.0090470470607593</v>
      </c>
      <c r="AD178" s="32">
        <f>Data!AE74*$C166</f>
        <v>-1.0090470470607593</v>
      </c>
      <c r="AE178" s="32">
        <f>Data!AF74*$C166</f>
        <v>-0.99925047378832454</v>
      </c>
      <c r="AF178" s="32">
        <f>Data!AG74*$C166</f>
        <v>-0.99925047378832454</v>
      </c>
      <c r="AG178" s="32">
        <f>Data!AH74*$C166</f>
        <v>-0.98945390051589011</v>
      </c>
      <c r="AH178" s="32"/>
      <c r="AI178" s="32"/>
    </row>
    <row r="179" spans="1:35" s="6" customFormat="1" x14ac:dyDescent="0.45">
      <c r="A179" s="13" t="s">
        <v>49</v>
      </c>
      <c r="B179" s="32">
        <f>Data!C75*$C167</f>
        <v>-30.94737496762076</v>
      </c>
      <c r="C179" s="32">
        <f>Data!D75*$C167</f>
        <v>-29.517075269845318</v>
      </c>
      <c r="D179" s="32">
        <f>Data!E75*$C167</f>
        <v>-30.653477769447722</v>
      </c>
      <c r="E179" s="32">
        <f>Data!F75*$C167</f>
        <v>-31.554762510511704</v>
      </c>
      <c r="F179" s="32">
        <f>Data!G75*$C167</f>
        <v>-31.750693975960395</v>
      </c>
      <c r="G179" s="32">
        <f>Data!H75*$C167</f>
        <v>-32.103370613768035</v>
      </c>
      <c r="H179" s="32">
        <f>Data!I75*$C167</f>
        <v>-32.42665753175838</v>
      </c>
      <c r="I179" s="32">
        <f>Data!J75*$C167</f>
        <v>-32.857706755745497</v>
      </c>
      <c r="J179" s="32">
        <f>Data!K75*$C167</f>
        <v>-32.90668962210767</v>
      </c>
      <c r="K179" s="32">
        <f>Data!L75*$C167</f>
        <v>-32.90668962210767</v>
      </c>
      <c r="L179" s="32">
        <f>Data!M75*$C167</f>
        <v>-32.936079341924973</v>
      </c>
      <c r="M179" s="32">
        <f>Data!N75*$C167</f>
        <v>-32.896893048835238</v>
      </c>
      <c r="N179" s="32">
        <f>Data!O75*$C167</f>
        <v>-32.759741023021149</v>
      </c>
      <c r="O179" s="32">
        <f>Data!P75*$C167</f>
        <v>-32.68136843684168</v>
      </c>
      <c r="P179" s="32">
        <f>Data!Q75*$C167</f>
        <v>-32.593199277389765</v>
      </c>
      <c r="Q179" s="32">
        <f>Data!R75*$C167</f>
        <v>-32.583402704117333</v>
      </c>
      <c r="R179" s="32">
        <f>Data!S75*$C167</f>
        <v>-32.485436971392986</v>
      </c>
      <c r="S179" s="32">
        <f>Data!T75*$C167</f>
        <v>-32.348284945578904</v>
      </c>
      <c r="T179" s="32">
        <f>Data!U75*$C167</f>
        <v>-32.211132919764822</v>
      </c>
      <c r="U179" s="32">
        <f>Data!V75*$C167</f>
        <v>-32.103370613768035</v>
      </c>
      <c r="V179" s="32">
        <f>Data!W75*$C167</f>
        <v>-32.034794600860998</v>
      </c>
      <c r="W179" s="32">
        <f>Data!X75*$C167</f>
        <v>-32.103370613768035</v>
      </c>
      <c r="X179" s="32">
        <f>Data!Y75*$C167</f>
        <v>-32.113167187040474</v>
      </c>
      <c r="Y179" s="32">
        <f>Data!Z75*$C167</f>
        <v>-32.122963760312906</v>
      </c>
      <c r="Z179" s="32">
        <f>Data!AA75*$C167</f>
        <v>-32.103370613768035</v>
      </c>
      <c r="AA179" s="32">
        <f>Data!AB75*$C167</f>
        <v>-32.005404881043695</v>
      </c>
      <c r="AB179" s="32">
        <f>Data!AC75*$C167</f>
        <v>-31.887846001774477</v>
      </c>
      <c r="AC179" s="32">
        <f>Data!AD75*$C167</f>
        <v>-31.74089740268796</v>
      </c>
      <c r="AD179" s="32">
        <f>Data!AE75*$C167</f>
        <v>-31.642931669963616</v>
      </c>
      <c r="AE179" s="32">
        <f>Data!AF75*$C167</f>
        <v>-31.554762510511704</v>
      </c>
      <c r="AF179" s="32">
        <f>Data!AG75*$C167</f>
        <v>-31.48618649760466</v>
      </c>
      <c r="AG179" s="32">
        <f>Data!AH75*$C167</f>
        <v>-31.251068739066231</v>
      </c>
      <c r="AH179" s="32"/>
      <c r="AI179" s="32"/>
    </row>
    <row r="180" spans="1:35" s="6" customFormat="1" x14ac:dyDescent="0.45">
      <c r="B180" s="87"/>
    </row>
    <row r="181" spans="1:35" s="6" customFormat="1" x14ac:dyDescent="0.45">
      <c r="A181" s="103" t="s">
        <v>548</v>
      </c>
      <c r="B181" s="10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  <c r="AH181" s="91"/>
      <c r="AI181" s="91"/>
    </row>
    <row r="182" spans="1:35" s="6" customFormat="1" x14ac:dyDescent="0.45">
      <c r="B182" s="32">
        <v>2019</v>
      </c>
      <c r="C182" s="6">
        <v>2020</v>
      </c>
      <c r="D182" s="32">
        <v>2021</v>
      </c>
      <c r="E182" s="6">
        <v>2022</v>
      </c>
      <c r="F182" s="32">
        <v>2023</v>
      </c>
      <c r="G182" s="6">
        <v>2024</v>
      </c>
      <c r="H182" s="32">
        <v>2025</v>
      </c>
      <c r="I182" s="6">
        <v>2026</v>
      </c>
      <c r="J182" s="32">
        <v>2027</v>
      </c>
      <c r="K182" s="6">
        <v>2028</v>
      </c>
      <c r="L182" s="32">
        <v>2029</v>
      </c>
      <c r="M182" s="6">
        <v>2030</v>
      </c>
      <c r="N182" s="32">
        <v>2031</v>
      </c>
      <c r="O182" s="6">
        <v>2032</v>
      </c>
      <c r="P182" s="32">
        <v>2033</v>
      </c>
      <c r="Q182" s="6">
        <v>2034</v>
      </c>
      <c r="R182" s="32">
        <v>2035</v>
      </c>
      <c r="S182" s="6">
        <v>2036</v>
      </c>
      <c r="T182" s="32">
        <v>2037</v>
      </c>
      <c r="U182" s="6">
        <v>2038</v>
      </c>
      <c r="V182" s="32">
        <v>2039</v>
      </c>
      <c r="W182" s="6">
        <v>2040</v>
      </c>
      <c r="X182" s="32">
        <v>2041</v>
      </c>
      <c r="Y182" s="6">
        <v>2042</v>
      </c>
      <c r="Z182" s="32">
        <v>2043</v>
      </c>
      <c r="AA182" s="6">
        <v>2044</v>
      </c>
      <c r="AB182" s="32">
        <v>2045</v>
      </c>
      <c r="AC182" s="6">
        <v>2046</v>
      </c>
      <c r="AD182" s="32">
        <v>2047</v>
      </c>
      <c r="AE182" s="6">
        <v>2048</v>
      </c>
      <c r="AF182" s="32">
        <v>2049</v>
      </c>
      <c r="AG182" s="6">
        <v>2050</v>
      </c>
      <c r="AH182" s="32"/>
    </row>
    <row r="183" spans="1:35" s="6" customFormat="1" x14ac:dyDescent="0.45">
      <c r="A183" s="13" t="s">
        <v>39</v>
      </c>
      <c r="B183" s="32">
        <f>Data!C66*$D159</f>
        <v>6.4763739404680845</v>
      </c>
      <c r="C183" s="32">
        <f>Data!D66*$D159</f>
        <v>5.4449514240231673</v>
      </c>
      <c r="D183" s="32">
        <f>Data!E66*$D159</f>
        <v>6.1645485285196209</v>
      </c>
      <c r="E183" s="32">
        <f>Data!F66*$D159</f>
        <v>6.8841456330160753</v>
      </c>
      <c r="F183" s="32">
        <f>Data!G66*$D159</f>
        <v>7.1479979046647752</v>
      </c>
      <c r="G183" s="32">
        <f>Data!H66*$D159</f>
        <v>7.4838098867631198</v>
      </c>
      <c r="H183" s="32">
        <f>Data!I66*$D159</f>
        <v>7.8196218688614652</v>
      </c>
      <c r="I183" s="32">
        <f>Data!J66*$D159</f>
        <v>8.2034069912595751</v>
      </c>
      <c r="J183" s="32">
        <f>Data!K66*$D159</f>
        <v>8.371312982308746</v>
      </c>
      <c r="K183" s="32">
        <f>Data!L66*$D159</f>
        <v>8.5392189733579187</v>
      </c>
      <c r="L183" s="32">
        <f>Data!M66*$D159</f>
        <v>8.7311115345569732</v>
      </c>
      <c r="M183" s="32">
        <f>Data!N66*$D159</f>
        <v>8.8990175256061459</v>
      </c>
      <c r="N183" s="32">
        <f>Data!O66*$D159</f>
        <v>8.8990175256061459</v>
      </c>
      <c r="O183" s="32">
        <f>Data!P66*$D159</f>
        <v>8.9469906659059095</v>
      </c>
      <c r="P183" s="32">
        <f>Data!Q66*$D159</f>
        <v>8.9709772360557913</v>
      </c>
      <c r="Q183" s="32">
        <f>Data!R66*$D159</f>
        <v>9.018950376355555</v>
      </c>
      <c r="R183" s="32">
        <f>Data!S66*$D159</f>
        <v>9.0429369465054368</v>
      </c>
      <c r="S183" s="32">
        <f>Data!T66*$D159</f>
        <v>9.0429369465054368</v>
      </c>
      <c r="T183" s="32">
        <f>Data!U66*$D159</f>
        <v>9.0429369465054368</v>
      </c>
      <c r="U183" s="32">
        <f>Data!V66*$D159</f>
        <v>9.0429369465054368</v>
      </c>
      <c r="V183" s="32">
        <f>Data!W66*$D159</f>
        <v>9.0429369465054368</v>
      </c>
      <c r="W183" s="32">
        <f>Data!X66*$D159</f>
        <v>9.0909100868052004</v>
      </c>
      <c r="X183" s="32">
        <f>Data!Y66*$D159</f>
        <v>9.138883227104964</v>
      </c>
      <c r="Y183" s="32">
        <f>Data!Z66*$D159</f>
        <v>9.1628697972548458</v>
      </c>
      <c r="Z183" s="32">
        <f>Data!AA66*$D159</f>
        <v>9.1868563674047259</v>
      </c>
      <c r="AA183" s="32">
        <f>Data!AB66*$D159</f>
        <v>9.1868563674047259</v>
      </c>
      <c r="AB183" s="32">
        <f>Data!AC66*$D159</f>
        <v>9.1868563674047259</v>
      </c>
      <c r="AC183" s="32">
        <f>Data!AD66*$D159</f>
        <v>9.1628697972548458</v>
      </c>
      <c r="AD183" s="32">
        <f>Data!AE66*$D159</f>
        <v>9.1628697972548458</v>
      </c>
      <c r="AE183" s="32">
        <f>Data!AF66*$D159</f>
        <v>9.1628697972548458</v>
      </c>
      <c r="AF183" s="32">
        <f>Data!AG66*$D159</f>
        <v>9.1628697972548458</v>
      </c>
      <c r="AG183" s="32">
        <f>Data!AH66*$D159</f>
        <v>9.1148966569550822</v>
      </c>
      <c r="AH183" s="32"/>
      <c r="AI183" s="32"/>
    </row>
    <row r="184" spans="1:35" s="6" customFormat="1" x14ac:dyDescent="0.45">
      <c r="A184" s="13" t="s">
        <v>40</v>
      </c>
      <c r="B184" s="32">
        <f>Data!C67*$D160</f>
        <v>38.88223021295839</v>
      </c>
      <c r="C184" s="32">
        <f>Data!D67*$D160</f>
        <v>38.2106062487617</v>
      </c>
      <c r="D184" s="32">
        <f>Data!E67*$D160</f>
        <v>38.402498809960754</v>
      </c>
      <c r="E184" s="32">
        <f>Data!F67*$D160</f>
        <v>38.570404801009929</v>
      </c>
      <c r="F184" s="32">
        <f>Data!G67*$D160</f>
        <v>38.114659968162172</v>
      </c>
      <c r="G184" s="32">
        <f>Data!H67*$D160</f>
        <v>37.898780836813238</v>
      </c>
      <c r="H184" s="32">
        <f>Data!I67*$D160</f>
        <v>37.562968854714889</v>
      </c>
      <c r="I184" s="32">
        <f>Data!J67*$D160</f>
        <v>37.658915135314416</v>
      </c>
      <c r="J184" s="32">
        <f>Data!K67*$D160</f>
        <v>37.419049433815601</v>
      </c>
      <c r="K184" s="32">
        <f>Data!L67*$D160</f>
        <v>37.1551971621669</v>
      </c>
      <c r="L184" s="32">
        <f>Data!M67*$D160</f>
        <v>36.939318030817965</v>
      </c>
      <c r="M184" s="32">
        <f>Data!N67*$D160</f>
        <v>36.723438899469024</v>
      </c>
      <c r="N184" s="32">
        <f>Data!O67*$D160</f>
        <v>36.579519478569736</v>
      </c>
      <c r="O184" s="32">
        <f>Data!P67*$D160</f>
        <v>36.483573197970209</v>
      </c>
      <c r="P184" s="32">
        <f>Data!Q67*$D160</f>
        <v>36.435600057670449</v>
      </c>
      <c r="Q184" s="32">
        <f>Data!R67*$D160</f>
        <v>36.411613487520569</v>
      </c>
      <c r="R184" s="32">
        <f>Data!S67*$D160</f>
        <v>36.315667206921042</v>
      </c>
      <c r="S184" s="32">
        <f>Data!T67*$D160</f>
        <v>36.219720926321507</v>
      </c>
      <c r="T184" s="32">
        <f>Data!U67*$D160</f>
        <v>36.12377464572198</v>
      </c>
      <c r="U184" s="32">
        <f>Data!V67*$D160</f>
        <v>36.027828365122453</v>
      </c>
      <c r="V184" s="32">
        <f>Data!W67*$D160</f>
        <v>35.955868654672813</v>
      </c>
      <c r="W184" s="32">
        <f>Data!X67*$D160</f>
        <v>36.027828365122453</v>
      </c>
      <c r="X184" s="32">
        <f>Data!Y67*$D160</f>
        <v>36.05181493527234</v>
      </c>
      <c r="Y184" s="32">
        <f>Data!Z67*$D160</f>
        <v>36.0997880755721</v>
      </c>
      <c r="Z184" s="32">
        <f>Data!AA67*$D160</f>
        <v>36.12377464572198</v>
      </c>
      <c r="AA184" s="32">
        <f>Data!AB67*$D160</f>
        <v>36.07580150542222</v>
      </c>
      <c r="AB184" s="32">
        <f>Data!AC67*$D160</f>
        <v>36.027828365122453</v>
      </c>
      <c r="AC184" s="32">
        <f>Data!AD67*$D160</f>
        <v>35.979855224822693</v>
      </c>
      <c r="AD184" s="32">
        <f>Data!AE67*$D160</f>
        <v>35.931882084522933</v>
      </c>
      <c r="AE184" s="32">
        <f>Data!AF67*$D160</f>
        <v>35.883908944223165</v>
      </c>
      <c r="AF184" s="32">
        <f>Data!AG67*$D160</f>
        <v>35.859922374073285</v>
      </c>
      <c r="AG184" s="32">
        <f>Data!AH67*$D160</f>
        <v>35.716002953173991</v>
      </c>
      <c r="AH184" s="32"/>
      <c r="AI184" s="32"/>
    </row>
    <row r="185" spans="1:35" s="6" customFormat="1" x14ac:dyDescent="0.45">
      <c r="A185" s="13" t="s">
        <v>41</v>
      </c>
      <c r="B185" s="32">
        <f>Data!C68*$D161</f>
        <v>9.8105071913016531</v>
      </c>
      <c r="C185" s="32">
        <f>Data!D68*$D161</f>
        <v>9.8824669017513003</v>
      </c>
      <c r="D185" s="32">
        <f>Data!E68*$D161</f>
        <v>10.242265453999527</v>
      </c>
      <c r="E185" s="32">
        <f>Data!F68*$D161</f>
        <v>10.43415801519858</v>
      </c>
      <c r="F185" s="32">
        <f>Data!G68*$D161</f>
        <v>10.43415801519858</v>
      </c>
      <c r="G185" s="32">
        <f>Data!H68*$D161</f>
        <v>10.458144585348462</v>
      </c>
      <c r="H185" s="32">
        <f>Data!I68*$D161</f>
        <v>10.506117725648226</v>
      </c>
      <c r="I185" s="32">
        <f>Data!J68*$D161</f>
        <v>10.578077436097871</v>
      </c>
      <c r="J185" s="32">
        <f>Data!K68*$D161</f>
        <v>10.554090865947989</v>
      </c>
      <c r="K185" s="32">
        <f>Data!L68*$D161</f>
        <v>10.530104295798107</v>
      </c>
      <c r="L185" s="32">
        <f>Data!M68*$D161</f>
        <v>10.506117725648226</v>
      </c>
      <c r="M185" s="32">
        <f>Data!N68*$D161</f>
        <v>10.458144585348462</v>
      </c>
      <c r="N185" s="32">
        <f>Data!O68*$D161</f>
        <v>10.410171445048698</v>
      </c>
      <c r="O185" s="32">
        <f>Data!P68*$D161</f>
        <v>10.386184874898817</v>
      </c>
      <c r="P185" s="32">
        <f>Data!Q68*$D161</f>
        <v>10.362198304748937</v>
      </c>
      <c r="Q185" s="32">
        <f>Data!R68*$D161</f>
        <v>10.338211734599053</v>
      </c>
      <c r="R185" s="32">
        <f>Data!S68*$D161</f>
        <v>10.314225164449171</v>
      </c>
      <c r="S185" s="32">
        <f>Data!T68*$D161</f>
        <v>10.266252024149408</v>
      </c>
      <c r="T185" s="32">
        <f>Data!U68*$D161</f>
        <v>10.194292313699762</v>
      </c>
      <c r="U185" s="32">
        <f>Data!V68*$D161</f>
        <v>10.146319173399998</v>
      </c>
      <c r="V185" s="32">
        <f>Data!W68*$D161</f>
        <v>10.098346033100237</v>
      </c>
      <c r="W185" s="32">
        <f>Data!X68*$D161</f>
        <v>10.122332603250118</v>
      </c>
      <c r="X185" s="32">
        <f>Data!Y68*$D161</f>
        <v>10.122332603250118</v>
      </c>
      <c r="Y185" s="32">
        <f>Data!Z68*$D161</f>
        <v>10.122332603250118</v>
      </c>
      <c r="Z185" s="32">
        <f>Data!AA68*$D161</f>
        <v>10.122332603250118</v>
      </c>
      <c r="AA185" s="32">
        <f>Data!AB68*$D161</f>
        <v>10.074359462950353</v>
      </c>
      <c r="AB185" s="32">
        <f>Data!AC68*$D161</f>
        <v>10.026386322650589</v>
      </c>
      <c r="AC185" s="32">
        <f>Data!AD68*$D161</f>
        <v>9.9544266122009439</v>
      </c>
      <c r="AD185" s="32">
        <f>Data!AE68*$D161</f>
        <v>9.9064534719011803</v>
      </c>
      <c r="AE185" s="32">
        <f>Data!AF68*$D161</f>
        <v>9.8584803316014185</v>
      </c>
      <c r="AF185" s="32">
        <f>Data!AG68*$D161</f>
        <v>9.8344937614515366</v>
      </c>
      <c r="AG185" s="32">
        <f>Data!AH68*$D161</f>
        <v>9.7385474808520094</v>
      </c>
      <c r="AH185" s="32"/>
      <c r="AI185" s="32"/>
    </row>
    <row r="186" spans="1:35" s="6" customFormat="1" x14ac:dyDescent="0.45">
      <c r="A186" s="13" t="s">
        <v>42</v>
      </c>
      <c r="B186" s="32">
        <f>Data!C69*$D162</f>
        <v>5.1571125822245856</v>
      </c>
      <c r="C186" s="32">
        <f>Data!D69*$D162</f>
        <v>2.1348047433394797</v>
      </c>
      <c r="D186" s="32">
        <f>Data!E69*$D162</f>
        <v>3.0942675493347518</v>
      </c>
      <c r="E186" s="32">
        <f>Data!F69*$D162</f>
        <v>4.053730355330023</v>
      </c>
      <c r="F186" s="32">
        <f>Data!G69*$D162</f>
        <v>4.5094751881777775</v>
      </c>
      <c r="G186" s="32">
        <f>Data!H69*$D162</f>
        <v>4.9652200210255311</v>
      </c>
      <c r="H186" s="32">
        <f>Data!I69*$D162</f>
        <v>5.4209648538732855</v>
      </c>
      <c r="I186" s="32">
        <f>Data!J69*$D162</f>
        <v>5.9486693971706854</v>
      </c>
      <c r="J186" s="32">
        <f>Data!K69*$D162</f>
        <v>6.1885350986695036</v>
      </c>
      <c r="K186" s="32">
        <f>Data!L69*$D162</f>
        <v>6.404414230018439</v>
      </c>
      <c r="L186" s="32">
        <f>Data!M69*$D162</f>
        <v>6.6442799315172572</v>
      </c>
      <c r="M186" s="32">
        <f>Data!N69*$D162</f>
        <v>6.8601590628661935</v>
      </c>
      <c r="N186" s="32">
        <f>Data!O69*$D162</f>
        <v>6.8601590628661935</v>
      </c>
      <c r="O186" s="32">
        <f>Data!P69*$D162</f>
        <v>6.8601590628661935</v>
      </c>
      <c r="P186" s="32">
        <f>Data!Q69*$D162</f>
        <v>6.8841456330160753</v>
      </c>
      <c r="Q186" s="32">
        <f>Data!R69*$D162</f>
        <v>6.8841456330160753</v>
      </c>
      <c r="R186" s="32">
        <f>Data!S69*$D162</f>
        <v>6.8841456330160753</v>
      </c>
      <c r="S186" s="32">
        <f>Data!T69*$D162</f>
        <v>6.8601590628661935</v>
      </c>
      <c r="T186" s="32">
        <f>Data!U69*$D162</f>
        <v>6.8601590628661935</v>
      </c>
      <c r="U186" s="32">
        <f>Data!V69*$D162</f>
        <v>6.8361724927163117</v>
      </c>
      <c r="V186" s="32">
        <f>Data!W69*$D162</f>
        <v>6.812185922566429</v>
      </c>
      <c r="W186" s="32">
        <f>Data!X69*$D162</f>
        <v>6.8361724927163117</v>
      </c>
      <c r="X186" s="32">
        <f>Data!Y69*$D162</f>
        <v>6.8361724927163117</v>
      </c>
      <c r="Y186" s="32">
        <f>Data!Z69*$D162</f>
        <v>6.8601590628661935</v>
      </c>
      <c r="Z186" s="32">
        <f>Data!AA69*$D162</f>
        <v>6.8361724927163117</v>
      </c>
      <c r="AA186" s="32">
        <f>Data!AB69*$D162</f>
        <v>6.8361724927163117</v>
      </c>
      <c r="AB186" s="32">
        <f>Data!AC69*$D162</f>
        <v>6.812185922566429</v>
      </c>
      <c r="AC186" s="32">
        <f>Data!AD69*$D162</f>
        <v>6.788199352416548</v>
      </c>
      <c r="AD186" s="32">
        <f>Data!AE69*$D162</f>
        <v>6.7642127822666662</v>
      </c>
      <c r="AE186" s="32">
        <f>Data!AF69*$D162</f>
        <v>6.7642127822666662</v>
      </c>
      <c r="AF186" s="32">
        <f>Data!AG69*$D162</f>
        <v>6.7402262121167844</v>
      </c>
      <c r="AG186" s="32">
        <f>Data!AH69*$D162</f>
        <v>6.6922530718170208</v>
      </c>
      <c r="AH186" s="32"/>
      <c r="AI186" s="32"/>
    </row>
    <row r="187" spans="1:35" s="6" customFormat="1" x14ac:dyDescent="0.45">
      <c r="A187" s="13" t="s">
        <v>43</v>
      </c>
      <c r="B187" s="32">
        <f>Data!C71*$D163</f>
        <v>58.700615030375367</v>
      </c>
      <c r="C187" s="32">
        <f>Data!D71*$D163</f>
        <v>73.382635963335417</v>
      </c>
      <c r="D187" s="32">
        <f>Data!E71*$D163</f>
        <v>72.998074142827591</v>
      </c>
      <c r="E187" s="32">
        <f>Data!F71*$D163</f>
        <v>72.270153554009184</v>
      </c>
      <c r="F187" s="32">
        <f>Data!G71*$D163</f>
        <v>71.761982576909531</v>
      </c>
      <c r="G187" s="32">
        <f>Data!H71*$D163</f>
        <v>71.253811599809879</v>
      </c>
      <c r="H187" s="32">
        <f>Data!I71*$D163</f>
        <v>70.745640622710241</v>
      </c>
      <c r="I187" s="32">
        <f>Data!J71*$D163</f>
        <v>70.264938347075443</v>
      </c>
      <c r="J187" s="32">
        <f>Data!K71*$D163</f>
        <v>69.907845228032443</v>
      </c>
      <c r="K187" s="32">
        <f>Data!L71*$D163</f>
        <v>69.564486459721863</v>
      </c>
      <c r="L187" s="32">
        <f>Data!M71*$D163</f>
        <v>69.248596392876138</v>
      </c>
      <c r="M187" s="32">
        <f>Data!N71*$D163</f>
        <v>68.905237624565572</v>
      </c>
      <c r="N187" s="32">
        <f>Data!O71*$D163</f>
        <v>68.850300221635877</v>
      </c>
      <c r="O187" s="32">
        <f>Data!P71*$D163</f>
        <v>68.836565870903456</v>
      </c>
      <c r="P187" s="32">
        <f>Data!Q71*$D163</f>
        <v>68.822831520171036</v>
      </c>
      <c r="Q187" s="32">
        <f>Data!R71*$D163</f>
        <v>68.877768923100717</v>
      </c>
      <c r="R187" s="32">
        <f>Data!S71*$D163</f>
        <v>68.918971975297993</v>
      </c>
      <c r="S187" s="32">
        <f>Data!T71*$D163</f>
        <v>68.932706326030413</v>
      </c>
      <c r="T187" s="32">
        <f>Data!U71*$D163</f>
        <v>68.960175027495268</v>
      </c>
      <c r="U187" s="32">
        <f>Data!V71*$D163</f>
        <v>69.015112430424949</v>
      </c>
      <c r="V187" s="32">
        <f>Data!W71*$D163</f>
        <v>69.083784184087065</v>
      </c>
      <c r="W187" s="32">
        <f>Data!X71*$D163</f>
        <v>69.262330743608558</v>
      </c>
      <c r="X187" s="32">
        <f>Data!Y71*$D163</f>
        <v>69.39967425093279</v>
      </c>
      <c r="Y187" s="32">
        <f>Data!Z71*$D163</f>
        <v>69.537017758257022</v>
      </c>
      <c r="Z187" s="32">
        <f>Data!AA71*$D163</f>
        <v>69.66062691484882</v>
      </c>
      <c r="AA187" s="32">
        <f>Data!AB71*$D163</f>
        <v>69.770501720708211</v>
      </c>
      <c r="AB187" s="32">
        <f>Data!AC71*$D163</f>
        <v>69.852907825102747</v>
      </c>
      <c r="AC187" s="32">
        <f>Data!AD71*$D163</f>
        <v>69.921579578764863</v>
      </c>
      <c r="AD187" s="32">
        <f>Data!AE71*$D163</f>
        <v>70.03145438462424</v>
      </c>
      <c r="AE187" s="32">
        <f>Data!AF71*$D163</f>
        <v>70.127594839751211</v>
      </c>
      <c r="AF187" s="32">
        <f>Data!AG71*$D163</f>
        <v>70.251203996343008</v>
      </c>
      <c r="AG187" s="32">
        <f>Data!AH71*$D163</f>
        <v>70.223735294878168</v>
      </c>
      <c r="AH187" s="32"/>
      <c r="AI187" s="32"/>
    </row>
    <row r="188" spans="1:35" s="6" customFormat="1" x14ac:dyDescent="0.45">
      <c r="A188" s="13" t="s">
        <v>103</v>
      </c>
      <c r="B188" s="32">
        <f>Data!C72*$D164</f>
        <v>0</v>
      </c>
      <c r="C188" s="32">
        <f>Data!D72*$D164</f>
        <v>0</v>
      </c>
      <c r="D188" s="32">
        <f>Data!E72*$D164</f>
        <v>0</v>
      </c>
      <c r="E188" s="32">
        <f>Data!F72*$D164</f>
        <v>0</v>
      </c>
      <c r="F188" s="32">
        <f>Data!G72*$D164</f>
        <v>0</v>
      </c>
      <c r="G188" s="32">
        <f>Data!H72*$D164</f>
        <v>0</v>
      </c>
      <c r="H188" s="32">
        <f>Data!I72*$D164</f>
        <v>0</v>
      </c>
      <c r="I188" s="32">
        <f>Data!J72*$D164</f>
        <v>0</v>
      </c>
      <c r="J188" s="32">
        <f>Data!K72*$D164</f>
        <v>0</v>
      </c>
      <c r="K188" s="32">
        <f>Data!L72*$D164</f>
        <v>0</v>
      </c>
      <c r="L188" s="32">
        <f>Data!M72*$D164</f>
        <v>0</v>
      </c>
      <c r="M188" s="32">
        <f>Data!N72*$D164</f>
        <v>0</v>
      </c>
      <c r="N188" s="32">
        <f>Data!O72*$D164</f>
        <v>0</v>
      </c>
      <c r="O188" s="32">
        <f>Data!P72*$D164</f>
        <v>0</v>
      </c>
      <c r="P188" s="32">
        <f>Data!Q72*$D164</f>
        <v>0</v>
      </c>
      <c r="Q188" s="32">
        <f>Data!R72*$D164</f>
        <v>0</v>
      </c>
      <c r="R188" s="32">
        <f>Data!S72*$D164</f>
        <v>0</v>
      </c>
      <c r="S188" s="32">
        <f>Data!T72*$D164</f>
        <v>0</v>
      </c>
      <c r="T188" s="32">
        <f>Data!U72*$D164</f>
        <v>0</v>
      </c>
      <c r="U188" s="32">
        <f>Data!V72*$D164</f>
        <v>0</v>
      </c>
      <c r="V188" s="32">
        <f>Data!W72*$D164</f>
        <v>0</v>
      </c>
      <c r="W188" s="32">
        <f>Data!X72*$D164</f>
        <v>0</v>
      </c>
      <c r="X188" s="32">
        <f>Data!Y72*$D164</f>
        <v>0</v>
      </c>
      <c r="Y188" s="32">
        <f>Data!Z72*$D164</f>
        <v>0</v>
      </c>
      <c r="Z188" s="32">
        <f>Data!AA72*$D164</f>
        <v>0</v>
      </c>
      <c r="AA188" s="32">
        <f>Data!AB72*$D164</f>
        <v>0</v>
      </c>
      <c r="AB188" s="32">
        <f>Data!AC72*$D164</f>
        <v>0</v>
      </c>
      <c r="AC188" s="32">
        <f>Data!AD72*$D164</f>
        <v>0</v>
      </c>
      <c r="AD188" s="32">
        <f>Data!AE72*$D164</f>
        <v>0</v>
      </c>
      <c r="AE188" s="32">
        <f>Data!AF72*$D164</f>
        <v>0</v>
      </c>
      <c r="AF188" s="32">
        <f>Data!AG72*$D164</f>
        <v>0</v>
      </c>
      <c r="AG188" s="32">
        <f>Data!AH72*$D164</f>
        <v>0</v>
      </c>
      <c r="AH188" s="32"/>
      <c r="AI188" s="32"/>
    </row>
    <row r="189" spans="1:35" s="6" customFormat="1" x14ac:dyDescent="0.45">
      <c r="A189" s="13" t="s">
        <v>44</v>
      </c>
      <c r="B189" s="32">
        <f>Data!C73*$D165</f>
        <v>79.900000000000006</v>
      </c>
      <c r="C189" s="32">
        <f>Data!D73*$D165</f>
        <v>72.400000000000006</v>
      </c>
      <c r="D189" s="32">
        <f>Data!E73*$D165</f>
        <v>75.7</v>
      </c>
      <c r="E189" s="32">
        <f>Data!F73*$D165</f>
        <v>79.5</v>
      </c>
      <c r="F189" s="32">
        <f>Data!G73*$D165</f>
        <v>81.3</v>
      </c>
      <c r="G189" s="32">
        <f>Data!H73*$D165</f>
        <v>82.9</v>
      </c>
      <c r="H189" s="32">
        <f>Data!I73*$D165</f>
        <v>84.3</v>
      </c>
      <c r="I189" s="32">
        <f>Data!J73*$D165</f>
        <v>86.5</v>
      </c>
      <c r="J189" s="32">
        <f>Data!K73*$D165</f>
        <v>87.4</v>
      </c>
      <c r="K189" s="32">
        <f>Data!L73*$D165</f>
        <v>88.3</v>
      </c>
      <c r="L189" s="32">
        <f>Data!M73*$D165</f>
        <v>89.2</v>
      </c>
      <c r="M189" s="32">
        <f>Data!N73*$D165</f>
        <v>90.4</v>
      </c>
      <c r="N189" s="32">
        <f>Data!O73*$D165</f>
        <v>90.6</v>
      </c>
      <c r="O189" s="32">
        <f>Data!P73*$D165</f>
        <v>90.7</v>
      </c>
      <c r="P189" s="32">
        <f>Data!Q73*$D165</f>
        <v>91.1</v>
      </c>
      <c r="Q189" s="32">
        <f>Data!R73*$D165</f>
        <v>91.5</v>
      </c>
      <c r="R189" s="32">
        <f>Data!S73*$D165</f>
        <v>91.9</v>
      </c>
      <c r="S189" s="32">
        <f>Data!T73*$D165</f>
        <v>92.3</v>
      </c>
      <c r="T189" s="32">
        <f>Data!U73*$D165</f>
        <v>92.7</v>
      </c>
      <c r="U189" s="32">
        <f>Data!V73*$D165</f>
        <v>93</v>
      </c>
      <c r="V189" s="32">
        <f>Data!W73*$D165</f>
        <v>93.5</v>
      </c>
      <c r="W189" s="32">
        <f>Data!X73*$D165</f>
        <v>93.9</v>
      </c>
      <c r="X189" s="32">
        <f>Data!Y73*$D165</f>
        <v>94.3</v>
      </c>
      <c r="Y189" s="32">
        <f>Data!Z73*$D165</f>
        <v>94.7</v>
      </c>
      <c r="Z189" s="32">
        <f>Data!AA73*$D165</f>
        <v>95.1</v>
      </c>
      <c r="AA189" s="32">
        <f>Data!AB73*$D165</f>
        <v>95.6</v>
      </c>
      <c r="AB189" s="32">
        <f>Data!AC73*$D165</f>
        <v>96</v>
      </c>
      <c r="AC189" s="32">
        <f>Data!AD73*$D165</f>
        <v>96.5</v>
      </c>
      <c r="AD189" s="32">
        <f>Data!AE73*$D165</f>
        <v>97</v>
      </c>
      <c r="AE189" s="32">
        <f>Data!AF73*$D165</f>
        <v>97.4</v>
      </c>
      <c r="AF189" s="32">
        <f>Data!AG73*$D165</f>
        <v>97.8</v>
      </c>
      <c r="AG189" s="32">
        <f>Data!AH73*$D165</f>
        <v>98.2</v>
      </c>
      <c r="AH189" s="32"/>
      <c r="AI189" s="32"/>
    </row>
    <row r="190" spans="1:35" s="6" customFormat="1" x14ac:dyDescent="0.45">
      <c r="A190" s="13" t="s">
        <v>45</v>
      </c>
      <c r="B190" s="32">
        <f>Data!C74*$D166</f>
        <v>2.1859238618231873</v>
      </c>
      <c r="C190" s="32">
        <f>Data!D74*$D166</f>
        <v>2.1595874297530284</v>
      </c>
      <c r="D190" s="32">
        <f>Data!E74*$D166</f>
        <v>2.2912695901038225</v>
      </c>
      <c r="E190" s="32">
        <f>Data!F74*$D166</f>
        <v>2.422951750454617</v>
      </c>
      <c r="F190" s="32">
        <f>Data!G74*$D166</f>
        <v>2.4492881825247763</v>
      </c>
      <c r="G190" s="32">
        <f>Data!H74*$D166</f>
        <v>2.5019610466650937</v>
      </c>
      <c r="H190" s="32">
        <f>Data!I74*$D166</f>
        <v>2.5546339108054115</v>
      </c>
      <c r="I190" s="32">
        <f>Data!J74*$D166</f>
        <v>2.6073067749457293</v>
      </c>
      <c r="J190" s="32">
        <f>Data!K74*$D166</f>
        <v>2.6336432070158882</v>
      </c>
      <c r="K190" s="32">
        <f>Data!L74*$D166</f>
        <v>2.6599796390860471</v>
      </c>
      <c r="L190" s="32">
        <f>Data!M74*$D166</f>
        <v>2.686316071156206</v>
      </c>
      <c r="M190" s="32">
        <f>Data!N74*$D166</f>
        <v>2.686316071156206</v>
      </c>
      <c r="N190" s="32">
        <f>Data!O74*$D166</f>
        <v>2.7126525032263653</v>
      </c>
      <c r="O190" s="32">
        <f>Data!P74*$D166</f>
        <v>2.7126525032263653</v>
      </c>
      <c r="P190" s="32">
        <f>Data!Q74*$D166</f>
        <v>2.7126525032263653</v>
      </c>
      <c r="Q190" s="32">
        <f>Data!R74*$D166</f>
        <v>2.7389889352965238</v>
      </c>
      <c r="R190" s="32">
        <f>Data!S74*$D166</f>
        <v>2.7389889352965238</v>
      </c>
      <c r="S190" s="32">
        <f>Data!T74*$D166</f>
        <v>2.7389889352965238</v>
      </c>
      <c r="T190" s="32">
        <f>Data!U74*$D166</f>
        <v>2.7126525032263653</v>
      </c>
      <c r="U190" s="32">
        <f>Data!V74*$D166</f>
        <v>2.7126525032263653</v>
      </c>
      <c r="V190" s="32">
        <f>Data!W74*$D166</f>
        <v>2.7126525032263653</v>
      </c>
      <c r="W190" s="32">
        <f>Data!X74*$D166</f>
        <v>2.7389889352965238</v>
      </c>
      <c r="X190" s="32">
        <f>Data!Y74*$D166</f>
        <v>2.7389889352965238</v>
      </c>
      <c r="Y190" s="32">
        <f>Data!Z74*$D166</f>
        <v>2.7389889352965238</v>
      </c>
      <c r="Z190" s="32">
        <f>Data!AA74*$D166</f>
        <v>2.7653253673666827</v>
      </c>
      <c r="AA190" s="32">
        <f>Data!AB74*$D166</f>
        <v>2.7389889352965238</v>
      </c>
      <c r="AB190" s="32">
        <f>Data!AC74*$D166</f>
        <v>2.7389889352965238</v>
      </c>
      <c r="AC190" s="32">
        <f>Data!AD74*$D166</f>
        <v>2.7126525032263653</v>
      </c>
      <c r="AD190" s="32">
        <f>Data!AE74*$D166</f>
        <v>2.7126525032263653</v>
      </c>
      <c r="AE190" s="32">
        <f>Data!AF74*$D166</f>
        <v>2.686316071156206</v>
      </c>
      <c r="AF190" s="32">
        <f>Data!AG74*$D166</f>
        <v>2.686316071156206</v>
      </c>
      <c r="AG190" s="32">
        <f>Data!AH74*$D166</f>
        <v>2.6599796390860471</v>
      </c>
      <c r="AH190" s="32"/>
      <c r="AI190" s="32"/>
    </row>
    <row r="191" spans="1:35" s="6" customFormat="1" x14ac:dyDescent="0.45">
      <c r="A191" s="13" t="s">
        <v>49</v>
      </c>
      <c r="B191" s="32">
        <f>Data!C75*$D167</f>
        <v>83.196788909631906</v>
      </c>
      <c r="C191" s="32">
        <f>Data!D75*$D167</f>
        <v>79.351669827388719</v>
      </c>
      <c r="D191" s="32">
        <f>Data!E75*$D167</f>
        <v>82.40669594752714</v>
      </c>
      <c r="E191" s="32">
        <f>Data!F75*$D167</f>
        <v>84.82964769798177</v>
      </c>
      <c r="F191" s="32">
        <f>Data!G75*$D167</f>
        <v>85.356376339384951</v>
      </c>
      <c r="G191" s="32">
        <f>Data!H75*$D167</f>
        <v>86.304487893910661</v>
      </c>
      <c r="H191" s="32">
        <f>Data!I75*$D167</f>
        <v>87.173590152225898</v>
      </c>
      <c r="I191" s="32">
        <f>Data!J75*$D167</f>
        <v>88.332393163312886</v>
      </c>
      <c r="J191" s="32">
        <f>Data!K75*$D167</f>
        <v>88.464075323663678</v>
      </c>
      <c r="K191" s="32">
        <f>Data!L75*$D167</f>
        <v>88.464075323663678</v>
      </c>
      <c r="L191" s="32">
        <f>Data!M75*$D167</f>
        <v>88.543084619874165</v>
      </c>
      <c r="M191" s="32">
        <f>Data!N75*$D167</f>
        <v>88.437738891593526</v>
      </c>
      <c r="N191" s="32">
        <f>Data!O75*$D167</f>
        <v>88.069028842611303</v>
      </c>
      <c r="O191" s="32">
        <f>Data!P75*$D167</f>
        <v>87.858337386050039</v>
      </c>
      <c r="P191" s="32">
        <f>Data!Q75*$D167</f>
        <v>87.621309497418594</v>
      </c>
      <c r="Q191" s="32">
        <f>Data!R75*$D167</f>
        <v>87.594973065348455</v>
      </c>
      <c r="R191" s="32">
        <f>Data!S75*$D167</f>
        <v>87.331608744646857</v>
      </c>
      <c r="S191" s="32">
        <f>Data!T75*$D167</f>
        <v>86.962898695664634</v>
      </c>
      <c r="T191" s="32">
        <f>Data!U75*$D167</f>
        <v>86.594188646682412</v>
      </c>
      <c r="U191" s="32">
        <f>Data!V75*$D167</f>
        <v>86.304487893910661</v>
      </c>
      <c r="V191" s="32">
        <f>Data!W75*$D167</f>
        <v>86.12013286941955</v>
      </c>
      <c r="W191" s="32">
        <f>Data!X75*$D167</f>
        <v>86.304487893910661</v>
      </c>
      <c r="X191" s="32">
        <f>Data!Y75*$D167</f>
        <v>86.330824325980814</v>
      </c>
      <c r="Y191" s="32">
        <f>Data!Z75*$D167</f>
        <v>86.357160758050966</v>
      </c>
      <c r="Z191" s="32">
        <f>Data!AA75*$D167</f>
        <v>86.304487893910661</v>
      </c>
      <c r="AA191" s="32">
        <f>Data!AB75*$D167</f>
        <v>86.041123573209063</v>
      </c>
      <c r="AB191" s="32">
        <f>Data!AC75*$D167</f>
        <v>85.72508638836716</v>
      </c>
      <c r="AC191" s="32">
        <f>Data!AD75*$D167</f>
        <v>85.330039907314784</v>
      </c>
      <c r="AD191" s="32">
        <f>Data!AE75*$D167</f>
        <v>85.066675586613187</v>
      </c>
      <c r="AE191" s="32">
        <f>Data!AF75*$D167</f>
        <v>84.82964769798177</v>
      </c>
      <c r="AF191" s="32">
        <f>Data!AG75*$D167</f>
        <v>84.645292673490644</v>
      </c>
      <c r="AG191" s="32">
        <f>Data!AH75*$D167</f>
        <v>84.013218303806838</v>
      </c>
      <c r="AH191" s="32"/>
      <c r="AI191" s="32"/>
    </row>
    <row r="193" spans="1:35" s="6" customFormat="1" x14ac:dyDescent="0.45">
      <c r="A193" s="103" t="s">
        <v>551</v>
      </c>
      <c r="B193" s="10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/>
      <c r="AI193" s="91"/>
    </row>
    <row r="194" spans="1:35" s="6" customFormat="1" x14ac:dyDescent="0.45">
      <c r="B194" s="32">
        <v>2019</v>
      </c>
      <c r="C194" s="6">
        <v>2020</v>
      </c>
      <c r="D194" s="32">
        <v>2021</v>
      </c>
      <c r="E194" s="6">
        <v>2022</v>
      </c>
      <c r="F194" s="32">
        <v>2023</v>
      </c>
      <c r="G194" s="6">
        <v>2024</v>
      </c>
      <c r="H194" s="32">
        <v>2025</v>
      </c>
      <c r="I194" s="6">
        <v>2026</v>
      </c>
      <c r="J194" s="32">
        <v>2027</v>
      </c>
      <c r="K194" s="6">
        <v>2028</v>
      </c>
      <c r="L194" s="32">
        <v>2029</v>
      </c>
      <c r="M194" s="6">
        <v>2030</v>
      </c>
      <c r="N194" s="32">
        <v>2031</v>
      </c>
      <c r="O194" s="6">
        <v>2032</v>
      </c>
      <c r="P194" s="32">
        <v>2033</v>
      </c>
      <c r="Q194" s="6">
        <v>2034</v>
      </c>
      <c r="R194" s="32">
        <v>2035</v>
      </c>
      <c r="S194" s="6">
        <v>2036</v>
      </c>
      <c r="T194" s="32">
        <v>2037</v>
      </c>
      <c r="U194" s="6">
        <v>2038</v>
      </c>
      <c r="V194" s="32">
        <v>2039</v>
      </c>
      <c r="W194" s="6">
        <v>2040</v>
      </c>
      <c r="X194" s="32">
        <v>2041</v>
      </c>
      <c r="Y194" s="6">
        <v>2042</v>
      </c>
      <c r="Z194" s="32">
        <v>2043</v>
      </c>
      <c r="AA194" s="6">
        <v>2044</v>
      </c>
      <c r="AB194" s="32">
        <v>2045</v>
      </c>
      <c r="AC194" s="6">
        <v>2046</v>
      </c>
      <c r="AD194" s="32">
        <v>2047</v>
      </c>
      <c r="AE194" s="6">
        <v>2048</v>
      </c>
      <c r="AF194" s="32">
        <v>2049</v>
      </c>
      <c r="AG194" s="6">
        <v>2050</v>
      </c>
      <c r="AH194" s="32"/>
    </row>
    <row r="195" spans="1:35" s="6" customFormat="1" x14ac:dyDescent="0.45">
      <c r="A195" s="13" t="s">
        <v>39</v>
      </c>
      <c r="B195" s="32">
        <f>$E159*Data!C66</f>
        <v>20.523626059531917</v>
      </c>
      <c r="C195" s="32">
        <f>$E159*Data!D66</f>
        <v>17.255048575976833</v>
      </c>
      <c r="D195" s="32">
        <f>$E159*Data!E66</f>
        <v>19.535451471480378</v>
      </c>
      <c r="E195" s="32">
        <f>$E159*Data!F66</f>
        <v>21.815854366983924</v>
      </c>
      <c r="F195" s="32">
        <f>$E159*Data!G66</f>
        <v>22.652002095335227</v>
      </c>
      <c r="G195" s="32">
        <f>$E159*Data!H66</f>
        <v>23.71619011323688</v>
      </c>
      <c r="H195" s="32">
        <f>$E159*Data!I66</f>
        <v>24.780378131138537</v>
      </c>
      <c r="I195" s="32">
        <f>$E159*Data!J66</f>
        <v>25.99659300874043</v>
      </c>
      <c r="J195" s="32">
        <f>$E159*Data!K66</f>
        <v>26.528687017691254</v>
      </c>
      <c r="K195" s="32">
        <f>$E159*Data!L66</f>
        <v>27.060781026642083</v>
      </c>
      <c r="L195" s="32">
        <f>$E159*Data!M66</f>
        <v>27.668888465443025</v>
      </c>
      <c r="M195" s="32">
        <f>$E159*Data!N66</f>
        <v>28.200982474393857</v>
      </c>
      <c r="N195" s="32">
        <f>$E159*Data!O66</f>
        <v>28.200982474393857</v>
      </c>
      <c r="O195" s="32">
        <f>$E159*Data!P66</f>
        <v>28.353009334094089</v>
      </c>
      <c r="P195" s="32">
        <f>$E159*Data!Q66</f>
        <v>28.429022763944207</v>
      </c>
      <c r="Q195" s="32">
        <f>$E159*Data!R66</f>
        <v>28.581049623644446</v>
      </c>
      <c r="R195" s="32">
        <f>$E159*Data!S66</f>
        <v>28.657063053494568</v>
      </c>
      <c r="S195" s="32">
        <f>$E159*Data!T66</f>
        <v>28.657063053494568</v>
      </c>
      <c r="T195" s="32">
        <f>$E159*Data!U66</f>
        <v>28.657063053494568</v>
      </c>
      <c r="U195" s="32">
        <f>$E159*Data!V66</f>
        <v>28.657063053494568</v>
      </c>
      <c r="V195" s="32">
        <f>$E159*Data!W66</f>
        <v>28.657063053494568</v>
      </c>
      <c r="W195" s="32">
        <f>$E159*Data!X66</f>
        <v>28.8090899131948</v>
      </c>
      <c r="X195" s="32">
        <f>$E159*Data!Y66</f>
        <v>28.961116772895039</v>
      </c>
      <c r="Y195" s="32">
        <f>$E159*Data!Z66</f>
        <v>29.037130202745157</v>
      </c>
      <c r="Z195" s="32">
        <f>$E159*Data!AA66</f>
        <v>29.113143632595271</v>
      </c>
      <c r="AA195" s="32">
        <f>$E159*Data!AB66</f>
        <v>29.113143632595271</v>
      </c>
      <c r="AB195" s="32">
        <f>$E159*Data!AC66</f>
        <v>29.113143632595271</v>
      </c>
      <c r="AC195" s="32">
        <f>$E159*Data!AD66</f>
        <v>29.037130202745157</v>
      </c>
      <c r="AD195" s="32">
        <f>$E159*Data!AE66</f>
        <v>29.037130202745157</v>
      </c>
      <c r="AE195" s="32">
        <f>$E159*Data!AF66</f>
        <v>29.037130202745157</v>
      </c>
      <c r="AF195" s="32">
        <f>$E159*Data!AG66</f>
        <v>29.037130202745157</v>
      </c>
      <c r="AG195" s="32">
        <f>$E159*Data!AH66</f>
        <v>28.885103343044918</v>
      </c>
      <c r="AH195" s="32"/>
      <c r="AI195" s="32"/>
    </row>
    <row r="196" spans="1:35" s="6" customFormat="1" x14ac:dyDescent="0.45">
      <c r="A196" s="13" t="s">
        <v>40</v>
      </c>
      <c r="B196" s="32">
        <f>$E160*Data!C67</f>
        <v>123.21776978704162</v>
      </c>
      <c r="C196" s="32">
        <f>$E160*Data!D67</f>
        <v>121.08939375123832</v>
      </c>
      <c r="D196" s="32">
        <f>$E160*Data!E67</f>
        <v>121.69750119003925</v>
      </c>
      <c r="E196" s="32">
        <f>$E160*Data!F67</f>
        <v>122.22959519899008</v>
      </c>
      <c r="F196" s="32">
        <f>$E160*Data!G67</f>
        <v>120.78534003183783</v>
      </c>
      <c r="G196" s="32">
        <f>$E160*Data!H67</f>
        <v>120.10121916318677</v>
      </c>
      <c r="H196" s="32">
        <f>$E160*Data!I67</f>
        <v>119.03703114528511</v>
      </c>
      <c r="I196" s="32">
        <f>$E160*Data!J67</f>
        <v>119.34108486468558</v>
      </c>
      <c r="J196" s="32">
        <f>$E160*Data!K67</f>
        <v>118.5809505661844</v>
      </c>
      <c r="K196" s="32">
        <f>$E160*Data!L67</f>
        <v>117.74480283783311</v>
      </c>
      <c r="L196" s="32">
        <f>$E160*Data!M67</f>
        <v>117.06068196918204</v>
      </c>
      <c r="M196" s="32">
        <f>$E160*Data!N67</f>
        <v>116.37656110053098</v>
      </c>
      <c r="N196" s="32">
        <f>$E160*Data!O67</f>
        <v>115.92048052143026</v>
      </c>
      <c r="O196" s="32">
        <f>$E160*Data!P67</f>
        <v>115.61642680202979</v>
      </c>
      <c r="P196" s="32">
        <f>$E160*Data!Q67</f>
        <v>115.46439994232956</v>
      </c>
      <c r="Q196" s="32">
        <f>$E160*Data!R67</f>
        <v>115.38838651247944</v>
      </c>
      <c r="R196" s="32">
        <f>$E160*Data!S67</f>
        <v>115.08433279307897</v>
      </c>
      <c r="S196" s="32">
        <f>$E160*Data!T67</f>
        <v>114.7802790736785</v>
      </c>
      <c r="T196" s="32">
        <f>$E160*Data!U67</f>
        <v>114.47622535427801</v>
      </c>
      <c r="U196" s="32">
        <f>$E160*Data!V67</f>
        <v>114.17217163487754</v>
      </c>
      <c r="V196" s="32">
        <f>$E160*Data!W67</f>
        <v>113.94413134532719</v>
      </c>
      <c r="W196" s="32">
        <f>$E160*Data!X67</f>
        <v>114.17217163487754</v>
      </c>
      <c r="X196" s="32">
        <f>$E160*Data!Y67</f>
        <v>114.24818506472768</v>
      </c>
      <c r="Y196" s="32">
        <f>$E160*Data!Z67</f>
        <v>114.40021192442791</v>
      </c>
      <c r="Z196" s="32">
        <f>$E160*Data!AA67</f>
        <v>114.47622535427801</v>
      </c>
      <c r="AA196" s="32">
        <f>$E160*Data!AB67</f>
        <v>114.32419849457779</v>
      </c>
      <c r="AB196" s="32">
        <f>$E160*Data!AC67</f>
        <v>114.17217163487754</v>
      </c>
      <c r="AC196" s="32">
        <f>$E160*Data!AD67</f>
        <v>114.02014477517731</v>
      </c>
      <c r="AD196" s="32">
        <f>$E160*Data!AE67</f>
        <v>113.86811791547709</v>
      </c>
      <c r="AE196" s="32">
        <f>$E160*Data!AF67</f>
        <v>113.71609105577683</v>
      </c>
      <c r="AF196" s="32">
        <f>$E160*Data!AG67</f>
        <v>113.64007762592672</v>
      </c>
      <c r="AG196" s="32">
        <f>$E160*Data!AH67</f>
        <v>113.18399704682602</v>
      </c>
      <c r="AH196" s="32"/>
      <c r="AI196" s="32"/>
    </row>
    <row r="197" spans="1:35" s="6" customFormat="1" x14ac:dyDescent="0.45">
      <c r="A197" s="13" t="s">
        <v>41</v>
      </c>
      <c r="B197" s="32">
        <f>$E161*Data!C68</f>
        <v>31.089492808698346</v>
      </c>
      <c r="C197" s="32">
        <f>$E161*Data!D68</f>
        <v>31.317533098248703</v>
      </c>
      <c r="D197" s="32">
        <f>$E161*Data!E68</f>
        <v>32.457734546000474</v>
      </c>
      <c r="E197" s="32">
        <f>$E161*Data!F68</f>
        <v>33.065841984801423</v>
      </c>
      <c r="F197" s="32">
        <f>$E161*Data!G68</f>
        <v>33.065841984801423</v>
      </c>
      <c r="G197" s="32">
        <f>$E161*Data!H68</f>
        <v>33.141855414651538</v>
      </c>
      <c r="H197" s="32">
        <f>$E161*Data!I68</f>
        <v>33.293882274351773</v>
      </c>
      <c r="I197" s="32">
        <f>$E161*Data!J68</f>
        <v>33.52192256390213</v>
      </c>
      <c r="J197" s="32">
        <f>$E161*Data!K68</f>
        <v>33.445909134052009</v>
      </c>
      <c r="K197" s="32">
        <f>$E161*Data!L68</f>
        <v>33.369895704201895</v>
      </c>
      <c r="L197" s="32">
        <f>$E161*Data!M68</f>
        <v>33.293882274351773</v>
      </c>
      <c r="M197" s="32">
        <f>$E161*Data!N68</f>
        <v>33.141855414651538</v>
      </c>
      <c r="N197" s="32">
        <f>$E161*Data!O68</f>
        <v>32.989828554951302</v>
      </c>
      <c r="O197" s="32">
        <f>$E161*Data!P68</f>
        <v>32.913815125101181</v>
      </c>
      <c r="P197" s="32">
        <f>$E161*Data!Q68</f>
        <v>32.837801695251066</v>
      </c>
      <c r="Q197" s="32">
        <f>$E161*Data!R68</f>
        <v>32.761788265400952</v>
      </c>
      <c r="R197" s="32">
        <f>$E161*Data!S68</f>
        <v>32.685774835550831</v>
      </c>
      <c r="S197" s="32">
        <f>$E161*Data!T68</f>
        <v>32.533747975850588</v>
      </c>
      <c r="T197" s="32">
        <f>$E161*Data!U68</f>
        <v>32.305707686300238</v>
      </c>
      <c r="U197" s="32">
        <f>$E161*Data!V68</f>
        <v>32.153680826600002</v>
      </c>
      <c r="V197" s="32">
        <f>$E161*Data!W68</f>
        <v>32.001653966899767</v>
      </c>
      <c r="W197" s="32">
        <f>$E161*Data!X68</f>
        <v>32.077667396749888</v>
      </c>
      <c r="X197" s="32">
        <f>$E161*Data!Y68</f>
        <v>32.077667396749888</v>
      </c>
      <c r="Y197" s="32">
        <f>$E161*Data!Z68</f>
        <v>32.077667396749888</v>
      </c>
      <c r="Z197" s="32">
        <f>$E161*Data!AA68</f>
        <v>32.077667396749888</v>
      </c>
      <c r="AA197" s="32">
        <f>$E161*Data!AB68</f>
        <v>31.925640537049649</v>
      </c>
      <c r="AB197" s="32">
        <f>$E161*Data!AC68</f>
        <v>31.77361367734941</v>
      </c>
      <c r="AC197" s="32">
        <f>$E161*Data!AD68</f>
        <v>31.545573387799056</v>
      </c>
      <c r="AD197" s="32">
        <f>$E161*Data!AE68</f>
        <v>31.393546528098817</v>
      </c>
      <c r="AE197" s="32">
        <f>$E161*Data!AF68</f>
        <v>31.241519668398585</v>
      </c>
      <c r="AF197" s="32">
        <f>$E161*Data!AG68</f>
        <v>31.165506238548467</v>
      </c>
      <c r="AG197" s="32">
        <f>$E161*Data!AH68</f>
        <v>30.861452519147992</v>
      </c>
      <c r="AH197" s="32"/>
      <c r="AI197" s="32"/>
    </row>
    <row r="198" spans="1:35" s="6" customFormat="1" x14ac:dyDescent="0.45">
      <c r="A198" s="13" t="s">
        <v>42</v>
      </c>
      <c r="B198" s="32">
        <f>$E162*Data!C69</f>
        <v>16.342887417775415</v>
      </c>
      <c r="C198" s="32">
        <f>$E162*Data!D69</f>
        <v>6.7651952566605207</v>
      </c>
      <c r="D198" s="32">
        <f>$E162*Data!E69</f>
        <v>9.8057324506652499</v>
      </c>
      <c r="E198" s="32">
        <f>$E162*Data!F69</f>
        <v>12.846269644669976</v>
      </c>
      <c r="F198" s="32">
        <f>$E162*Data!G69</f>
        <v>14.290524811822223</v>
      </c>
      <c r="G198" s="32">
        <f>$E162*Data!H69</f>
        <v>15.734779978974469</v>
      </c>
      <c r="H198" s="32">
        <f>$E162*Data!I69</f>
        <v>17.179035146126715</v>
      </c>
      <c r="I198" s="32">
        <f>$E162*Data!J69</f>
        <v>18.851330602829318</v>
      </c>
      <c r="J198" s="32">
        <f>$E162*Data!K69</f>
        <v>19.6114649013305</v>
      </c>
      <c r="K198" s="32">
        <f>$E162*Data!L69</f>
        <v>20.29558576998156</v>
      </c>
      <c r="L198" s="32">
        <f>$E162*Data!M69</f>
        <v>21.055720068482742</v>
      </c>
      <c r="M198" s="32">
        <f>$E162*Data!N69</f>
        <v>21.73984093713381</v>
      </c>
      <c r="N198" s="32">
        <f>$E162*Data!O69</f>
        <v>21.73984093713381</v>
      </c>
      <c r="O198" s="32">
        <f>$E162*Data!P69</f>
        <v>21.73984093713381</v>
      </c>
      <c r="P198" s="32">
        <f>$E162*Data!Q69</f>
        <v>21.815854366983924</v>
      </c>
      <c r="Q198" s="32">
        <f>$E162*Data!R69</f>
        <v>21.815854366983924</v>
      </c>
      <c r="R198" s="32">
        <f>$E162*Data!S69</f>
        <v>21.815854366983924</v>
      </c>
      <c r="S198" s="32">
        <f>$E162*Data!T69</f>
        <v>21.73984093713381</v>
      </c>
      <c r="T198" s="32">
        <f>$E162*Data!U69</f>
        <v>21.73984093713381</v>
      </c>
      <c r="U198" s="32">
        <f>$E162*Data!V69</f>
        <v>21.663827507283688</v>
      </c>
      <c r="V198" s="32">
        <f>$E162*Data!W69</f>
        <v>21.587814077433571</v>
      </c>
      <c r="W198" s="32">
        <f>$E162*Data!X69</f>
        <v>21.663827507283688</v>
      </c>
      <c r="X198" s="32">
        <f>$E162*Data!Y69</f>
        <v>21.663827507283688</v>
      </c>
      <c r="Y198" s="32">
        <f>$E162*Data!Z69</f>
        <v>21.73984093713381</v>
      </c>
      <c r="Z198" s="32">
        <f>$E162*Data!AA69</f>
        <v>21.663827507283688</v>
      </c>
      <c r="AA198" s="32">
        <f>$E162*Data!AB69</f>
        <v>21.663827507283688</v>
      </c>
      <c r="AB198" s="32">
        <f>$E162*Data!AC69</f>
        <v>21.587814077433571</v>
      </c>
      <c r="AC198" s="32">
        <f>$E162*Data!AD69</f>
        <v>21.511800647583453</v>
      </c>
      <c r="AD198" s="32">
        <f>$E162*Data!AE69</f>
        <v>21.435787217733335</v>
      </c>
      <c r="AE198" s="32">
        <f>$E162*Data!AF69</f>
        <v>21.435787217733335</v>
      </c>
      <c r="AF198" s="32">
        <f>$E162*Data!AG69</f>
        <v>21.359773787883217</v>
      </c>
      <c r="AG198" s="32">
        <f>$E162*Data!AH69</f>
        <v>21.207746928182978</v>
      </c>
      <c r="AH198" s="32"/>
      <c r="AI198" s="32"/>
    </row>
    <row r="199" spans="1:35" s="6" customFormat="1" x14ac:dyDescent="0.45">
      <c r="A199" s="13" t="s">
        <v>43</v>
      </c>
      <c r="B199" s="32">
        <f>$E163*Data!C71</f>
        <v>186.02222222222218</v>
      </c>
      <c r="C199" s="32">
        <f>$E163*Data!D71</f>
        <v>232.54953985337693</v>
      </c>
      <c r="D199" s="32">
        <f>$E163*Data!E71</f>
        <v>231.33086361982006</v>
      </c>
      <c r="E199" s="32">
        <f>$E163*Data!F71</f>
        <v>229.02408360630164</v>
      </c>
      <c r="F199" s="32">
        <f>$E163*Data!G71</f>
        <v>227.41369001195858</v>
      </c>
      <c r="G199" s="32">
        <f>$E163*Data!H71</f>
        <v>225.80329641761548</v>
      </c>
      <c r="H199" s="32">
        <f>$E163*Data!I71</f>
        <v>224.19290282327248</v>
      </c>
      <c r="I199" s="32">
        <f>$E163*Data!J71</f>
        <v>222.66955753132632</v>
      </c>
      <c r="J199" s="32">
        <f>$E163*Data!K71</f>
        <v>221.53792960016634</v>
      </c>
      <c r="K199" s="32">
        <f>$E163*Data!L71</f>
        <v>220.44982582020481</v>
      </c>
      <c r="L199" s="32">
        <f>$E163*Data!M71</f>
        <v>219.44877034264022</v>
      </c>
      <c r="M199" s="32">
        <f>$E163*Data!N71</f>
        <v>218.36066656267869</v>
      </c>
      <c r="N199" s="32">
        <f>$E163*Data!O71</f>
        <v>218.18656995788484</v>
      </c>
      <c r="O199" s="32">
        <f>$E163*Data!P71</f>
        <v>218.14304580668639</v>
      </c>
      <c r="P199" s="32">
        <f>$E163*Data!Q71</f>
        <v>218.09952165548793</v>
      </c>
      <c r="Q199" s="32">
        <f>$E163*Data!R71</f>
        <v>218.27361826028175</v>
      </c>
      <c r="R199" s="32">
        <f>$E163*Data!S71</f>
        <v>218.40419071387714</v>
      </c>
      <c r="S199" s="32">
        <f>$E163*Data!T71</f>
        <v>218.4477148650756</v>
      </c>
      <c r="T199" s="32">
        <f>$E163*Data!U71</f>
        <v>218.53476316747253</v>
      </c>
      <c r="U199" s="32">
        <f>$E163*Data!V71</f>
        <v>218.70885977226638</v>
      </c>
      <c r="V199" s="32">
        <f>$E163*Data!W71</f>
        <v>218.92648052825868</v>
      </c>
      <c r="W199" s="32">
        <f>$E163*Data!X71</f>
        <v>219.49229449383867</v>
      </c>
      <c r="X199" s="32">
        <f>$E163*Data!Y71</f>
        <v>219.92753600582327</v>
      </c>
      <c r="Y199" s="32">
        <f>$E163*Data!Z71</f>
        <v>220.3627775178079</v>
      </c>
      <c r="Z199" s="32">
        <f>$E163*Data!AA71</f>
        <v>220.75449487859404</v>
      </c>
      <c r="AA199" s="32">
        <f>$E163*Data!AB71</f>
        <v>221.10268808818174</v>
      </c>
      <c r="AB199" s="32">
        <f>$E163*Data!AC71</f>
        <v>221.36383299537249</v>
      </c>
      <c r="AC199" s="32">
        <f>$E163*Data!AD71</f>
        <v>221.58145375136482</v>
      </c>
      <c r="AD199" s="32">
        <f>$E163*Data!AE71</f>
        <v>221.92964696095248</v>
      </c>
      <c r="AE199" s="32">
        <f>$E163*Data!AF71</f>
        <v>222.23431601934172</v>
      </c>
      <c r="AF199" s="32">
        <f>$E163*Data!AG71</f>
        <v>222.62603338012786</v>
      </c>
      <c r="AG199" s="32">
        <f>$E163*Data!AH71</f>
        <v>222.53898507773096</v>
      </c>
      <c r="AH199" s="32"/>
      <c r="AI199" s="32"/>
    </row>
    <row r="200" spans="1:35" s="6" customFormat="1" x14ac:dyDescent="0.45">
      <c r="A200" s="13" t="s">
        <v>103</v>
      </c>
      <c r="B200" s="32">
        <f>$E164*Data!C72</f>
        <v>0</v>
      </c>
      <c r="C200" s="32">
        <f>$E164*Data!D72</f>
        <v>0</v>
      </c>
      <c r="D200" s="32">
        <f>$E164*Data!E72</f>
        <v>0</v>
      </c>
      <c r="E200" s="32">
        <f>$E164*Data!F72</f>
        <v>0</v>
      </c>
      <c r="F200" s="32">
        <f>$E164*Data!G72</f>
        <v>0</v>
      </c>
      <c r="G200" s="32">
        <f>$E164*Data!H72</f>
        <v>0</v>
      </c>
      <c r="H200" s="32">
        <f>$E164*Data!I72</f>
        <v>0</v>
      </c>
      <c r="I200" s="32">
        <f>$E164*Data!J72</f>
        <v>0</v>
      </c>
      <c r="J200" s="32">
        <f>$E164*Data!K72</f>
        <v>0</v>
      </c>
      <c r="K200" s="32">
        <f>$E164*Data!L72</f>
        <v>0</v>
      </c>
      <c r="L200" s="32">
        <f>$E164*Data!M72</f>
        <v>0</v>
      </c>
      <c r="M200" s="32">
        <f>$E164*Data!N72</f>
        <v>0</v>
      </c>
      <c r="N200" s="32">
        <f>$E164*Data!O72</f>
        <v>0</v>
      </c>
      <c r="O200" s="32">
        <f>$E164*Data!P72</f>
        <v>0</v>
      </c>
      <c r="P200" s="32">
        <f>$E164*Data!Q72</f>
        <v>0</v>
      </c>
      <c r="Q200" s="32">
        <f>$E164*Data!R72</f>
        <v>0</v>
      </c>
      <c r="R200" s="32">
        <f>$E164*Data!S72</f>
        <v>0</v>
      </c>
      <c r="S200" s="32">
        <f>$E164*Data!T72</f>
        <v>0</v>
      </c>
      <c r="T200" s="32">
        <f>$E164*Data!U72</f>
        <v>0</v>
      </c>
      <c r="U200" s="32">
        <f>$E164*Data!V72</f>
        <v>0</v>
      </c>
      <c r="V200" s="32">
        <f>$E164*Data!W72</f>
        <v>0</v>
      </c>
      <c r="W200" s="32">
        <f>$E164*Data!X72</f>
        <v>0</v>
      </c>
      <c r="X200" s="32">
        <f>$E164*Data!Y72</f>
        <v>0</v>
      </c>
      <c r="Y200" s="32">
        <f>$E164*Data!Z72</f>
        <v>0</v>
      </c>
      <c r="Z200" s="32">
        <f>$E164*Data!AA72</f>
        <v>0</v>
      </c>
      <c r="AA200" s="32">
        <f>$E164*Data!AB72</f>
        <v>0</v>
      </c>
      <c r="AB200" s="32">
        <f>$E164*Data!AC72</f>
        <v>0</v>
      </c>
      <c r="AC200" s="32">
        <f>$E164*Data!AD72</f>
        <v>0</v>
      </c>
      <c r="AD200" s="32">
        <f>$E164*Data!AE72</f>
        <v>0</v>
      </c>
      <c r="AE200" s="32">
        <f>$E164*Data!AF72</f>
        <v>0</v>
      </c>
      <c r="AF200" s="32">
        <f>$E164*Data!AG72</f>
        <v>0</v>
      </c>
      <c r="AG200" s="32">
        <f>$E164*Data!AH72</f>
        <v>0</v>
      </c>
      <c r="AH200" s="32"/>
      <c r="AI200" s="32"/>
    </row>
    <row r="201" spans="1:35" s="6" customFormat="1" x14ac:dyDescent="0.45">
      <c r="A201" s="13" t="s">
        <v>44</v>
      </c>
      <c r="B201" s="32">
        <f>$E165*Data!C73</f>
        <v>0</v>
      </c>
      <c r="C201" s="32">
        <f>$E165*Data!D73</f>
        <v>0</v>
      </c>
      <c r="D201" s="32">
        <f>$E165*Data!E73</f>
        <v>0</v>
      </c>
      <c r="E201" s="32">
        <f>$E165*Data!F73</f>
        <v>0</v>
      </c>
      <c r="F201" s="32">
        <f>$E165*Data!G73</f>
        <v>0</v>
      </c>
      <c r="G201" s="32">
        <f>$E165*Data!H73</f>
        <v>0</v>
      </c>
      <c r="H201" s="32">
        <f>$E165*Data!I73</f>
        <v>0</v>
      </c>
      <c r="I201" s="32">
        <f>$E165*Data!J73</f>
        <v>0</v>
      </c>
      <c r="J201" s="32">
        <f>$E165*Data!K73</f>
        <v>0</v>
      </c>
      <c r="K201" s="32">
        <f>$E165*Data!L73</f>
        <v>0</v>
      </c>
      <c r="L201" s="32">
        <f>$E165*Data!M73</f>
        <v>0</v>
      </c>
      <c r="M201" s="32">
        <f>$E165*Data!N73</f>
        <v>0</v>
      </c>
      <c r="N201" s="32">
        <f>$E165*Data!O73</f>
        <v>0</v>
      </c>
      <c r="O201" s="32">
        <f>$E165*Data!P73</f>
        <v>0</v>
      </c>
      <c r="P201" s="32">
        <f>$E165*Data!Q73</f>
        <v>0</v>
      </c>
      <c r="Q201" s="32">
        <f>$E165*Data!R73</f>
        <v>0</v>
      </c>
      <c r="R201" s="32">
        <f>$E165*Data!S73</f>
        <v>0</v>
      </c>
      <c r="S201" s="32">
        <f>$E165*Data!T73</f>
        <v>0</v>
      </c>
      <c r="T201" s="32">
        <f>$E165*Data!U73</f>
        <v>0</v>
      </c>
      <c r="U201" s="32">
        <f>$E165*Data!V73</f>
        <v>0</v>
      </c>
      <c r="V201" s="32">
        <f>$E165*Data!W73</f>
        <v>0</v>
      </c>
      <c r="W201" s="32">
        <f>$E165*Data!X73</f>
        <v>0</v>
      </c>
      <c r="X201" s="32">
        <f>$E165*Data!Y73</f>
        <v>0</v>
      </c>
      <c r="Y201" s="32">
        <f>$E165*Data!Z73</f>
        <v>0</v>
      </c>
      <c r="Z201" s="32">
        <f>$E165*Data!AA73</f>
        <v>0</v>
      </c>
      <c r="AA201" s="32">
        <f>$E165*Data!AB73</f>
        <v>0</v>
      </c>
      <c r="AB201" s="32">
        <f>$E165*Data!AC73</f>
        <v>0</v>
      </c>
      <c r="AC201" s="32">
        <f>$E165*Data!AD73</f>
        <v>0</v>
      </c>
      <c r="AD201" s="32">
        <f>$E165*Data!AE73</f>
        <v>0</v>
      </c>
      <c r="AE201" s="32">
        <f>$E165*Data!AF73</f>
        <v>0</v>
      </c>
      <c r="AF201" s="32">
        <f>$E165*Data!AG73</f>
        <v>0</v>
      </c>
      <c r="AG201" s="32">
        <f>$E165*Data!AH73</f>
        <v>0</v>
      </c>
      <c r="AH201" s="32"/>
      <c r="AI201" s="32"/>
    </row>
    <row r="202" spans="1:35" s="6" customFormat="1" x14ac:dyDescent="0.45">
      <c r="A202" s="13" t="s">
        <v>45</v>
      </c>
      <c r="B202" s="32">
        <f>$E166*Data!C74</f>
        <v>6.9271917197888815</v>
      </c>
      <c r="C202" s="32">
        <f>$E166*Data!D74</f>
        <v>6.8437315785866044</v>
      </c>
      <c r="D202" s="32">
        <f>$E166*Data!E74</f>
        <v>7.2610322845979827</v>
      </c>
      <c r="E202" s="32">
        <f>$E166*Data!F74</f>
        <v>7.6783329906093609</v>
      </c>
      <c r="F202" s="32">
        <f>$E166*Data!G74</f>
        <v>7.761793131811638</v>
      </c>
      <c r="G202" s="32">
        <f>$E166*Data!H74</f>
        <v>7.9287134142161886</v>
      </c>
      <c r="H202" s="32">
        <f>$E166*Data!I74</f>
        <v>8.0956336966207392</v>
      </c>
      <c r="I202" s="32">
        <f>$E166*Data!J74</f>
        <v>8.2625539790252915</v>
      </c>
      <c r="J202" s="32">
        <f>$E166*Data!K74</f>
        <v>8.3460141202275668</v>
      </c>
      <c r="K202" s="32">
        <f>$E166*Data!L74</f>
        <v>8.4294742614298421</v>
      </c>
      <c r="L202" s="32">
        <f>$E166*Data!M74</f>
        <v>8.5129344026321174</v>
      </c>
      <c r="M202" s="32">
        <f>$E166*Data!N74</f>
        <v>8.5129344026321174</v>
      </c>
      <c r="N202" s="32">
        <f>$E166*Data!O74</f>
        <v>8.5963945438343945</v>
      </c>
      <c r="O202" s="32">
        <f>$E166*Data!P74</f>
        <v>8.5963945438343945</v>
      </c>
      <c r="P202" s="32">
        <f>$E166*Data!Q74</f>
        <v>8.5963945438343945</v>
      </c>
      <c r="Q202" s="32">
        <f>$E166*Data!R74</f>
        <v>8.6798546850366698</v>
      </c>
      <c r="R202" s="32">
        <f>$E166*Data!S74</f>
        <v>8.6798546850366698</v>
      </c>
      <c r="S202" s="32">
        <f>$E166*Data!T74</f>
        <v>8.6798546850366698</v>
      </c>
      <c r="T202" s="32">
        <f>$E166*Data!U74</f>
        <v>8.5963945438343945</v>
      </c>
      <c r="U202" s="32">
        <f>$E166*Data!V74</f>
        <v>8.5963945438343945</v>
      </c>
      <c r="V202" s="32">
        <f>$E166*Data!W74</f>
        <v>8.5963945438343945</v>
      </c>
      <c r="W202" s="32">
        <f>$E166*Data!X74</f>
        <v>8.6798546850366698</v>
      </c>
      <c r="X202" s="32">
        <f>$E166*Data!Y74</f>
        <v>8.6798546850366698</v>
      </c>
      <c r="Y202" s="32">
        <f>$E166*Data!Z74</f>
        <v>8.6798546850366698</v>
      </c>
      <c r="Z202" s="32">
        <f>$E166*Data!AA74</f>
        <v>8.7633148262389451</v>
      </c>
      <c r="AA202" s="32">
        <f>$E166*Data!AB74</f>
        <v>8.6798546850366698</v>
      </c>
      <c r="AB202" s="32">
        <f>$E166*Data!AC74</f>
        <v>8.6798546850366698</v>
      </c>
      <c r="AC202" s="32">
        <f>$E166*Data!AD74</f>
        <v>8.5963945438343945</v>
      </c>
      <c r="AD202" s="32">
        <f>$E166*Data!AE74</f>
        <v>8.5963945438343945</v>
      </c>
      <c r="AE202" s="32">
        <f>$E166*Data!AF74</f>
        <v>8.5129344026321174</v>
      </c>
      <c r="AF202" s="32">
        <f>$E166*Data!AG74</f>
        <v>8.5129344026321174</v>
      </c>
      <c r="AG202" s="32">
        <f>$E166*Data!AH74</f>
        <v>8.4294742614298421</v>
      </c>
      <c r="AH202" s="32"/>
      <c r="AI202" s="32"/>
    </row>
    <row r="203" spans="1:35" s="6" customFormat="1" x14ac:dyDescent="0.45">
      <c r="A203" s="13" t="s">
        <v>49</v>
      </c>
      <c r="B203" s="32">
        <f>$E167*Data!C75</f>
        <v>263.65058605798885</v>
      </c>
      <c r="C203" s="32">
        <f>$E167*Data!D75</f>
        <v>251.46540544245661</v>
      </c>
      <c r="D203" s="32">
        <f>$E167*Data!E75</f>
        <v>261.14678182192057</v>
      </c>
      <c r="E203" s="32">
        <f>$E167*Data!F75</f>
        <v>268.82511481252999</v>
      </c>
      <c r="F203" s="32">
        <f>$E167*Data!G75</f>
        <v>270.49431763657549</v>
      </c>
      <c r="G203" s="32">
        <f>$E167*Data!H75</f>
        <v>273.49888271985736</v>
      </c>
      <c r="H203" s="32">
        <f>$E167*Data!I75</f>
        <v>276.25306737953247</v>
      </c>
      <c r="I203" s="32">
        <f>$E167*Data!J75</f>
        <v>279.92531359243259</v>
      </c>
      <c r="J203" s="32">
        <f>$E167*Data!K75</f>
        <v>280.34261429844395</v>
      </c>
      <c r="K203" s="32">
        <f>$E167*Data!L75</f>
        <v>280.34261429844395</v>
      </c>
      <c r="L203" s="32">
        <f>$E167*Data!M75</f>
        <v>280.59299472205078</v>
      </c>
      <c r="M203" s="32">
        <f>$E167*Data!N75</f>
        <v>280.25915415724171</v>
      </c>
      <c r="N203" s="32">
        <f>$E167*Data!O75</f>
        <v>279.09071218040981</v>
      </c>
      <c r="O203" s="32">
        <f>$E167*Data!P75</f>
        <v>278.42303105079168</v>
      </c>
      <c r="P203" s="32">
        <f>$E167*Data!Q75</f>
        <v>277.67188977997114</v>
      </c>
      <c r="Q203" s="32">
        <f>$E167*Data!R75</f>
        <v>277.5884296387689</v>
      </c>
      <c r="R203" s="32">
        <f>$E167*Data!S75</f>
        <v>276.75382822674612</v>
      </c>
      <c r="S203" s="32">
        <f>$E167*Data!T75</f>
        <v>275.58538624991428</v>
      </c>
      <c r="T203" s="32">
        <f>$E167*Data!U75</f>
        <v>274.41694427308244</v>
      </c>
      <c r="U203" s="32">
        <f>$E167*Data!V75</f>
        <v>273.49888271985736</v>
      </c>
      <c r="V203" s="32">
        <f>$E167*Data!W75</f>
        <v>272.91466173144147</v>
      </c>
      <c r="W203" s="32">
        <f>$E167*Data!X75</f>
        <v>273.49888271985736</v>
      </c>
      <c r="X203" s="32">
        <f>$E167*Data!Y75</f>
        <v>273.58234286105966</v>
      </c>
      <c r="Y203" s="32">
        <f>$E167*Data!Z75</f>
        <v>273.6658030022619</v>
      </c>
      <c r="Z203" s="32">
        <f>$E167*Data!AA75</f>
        <v>273.49888271985736</v>
      </c>
      <c r="AA203" s="32">
        <f>$E167*Data!AB75</f>
        <v>272.66428130783459</v>
      </c>
      <c r="AB203" s="32">
        <f>$E167*Data!AC75</f>
        <v>271.66275961340733</v>
      </c>
      <c r="AC203" s="32">
        <f>$E167*Data!AD75</f>
        <v>270.41085749537319</v>
      </c>
      <c r="AD203" s="32">
        <f>$E167*Data!AE75</f>
        <v>269.57625608335042</v>
      </c>
      <c r="AE203" s="32">
        <f>$E167*Data!AF75</f>
        <v>268.82511481252999</v>
      </c>
      <c r="AF203" s="32">
        <f>$E167*Data!AG75</f>
        <v>268.24089382411398</v>
      </c>
      <c r="AG203" s="32">
        <f>$E167*Data!AH75</f>
        <v>266.23785043525942</v>
      </c>
      <c r="AH203" s="32"/>
      <c r="AI203" s="3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68"/>
  <sheetViews>
    <sheetView workbookViewId="0">
      <selection activeCell="B14" sqref="B14"/>
    </sheetView>
  </sheetViews>
  <sheetFormatPr defaultRowHeight="14.25" x14ac:dyDescent="0.45"/>
  <cols>
    <col min="1" max="1" width="39.86328125" customWidth="1"/>
    <col min="2" max="2" width="12" bestFit="1" customWidth="1"/>
    <col min="3" max="35" width="9.59765625" bestFit="1" customWidth="1"/>
  </cols>
  <sheetData>
    <row r="1" spans="1:35" s="6" customFormat="1" x14ac:dyDescent="0.4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6" t="s">
        <v>538</v>
      </c>
      <c r="B2" s="23">
        <f>INDEX(Data!$C$14:$AJ$14,MATCH(B$1,Data!$C$1:$AJ$1,0))*10^12</f>
        <v>35100000000000</v>
      </c>
      <c r="C2" s="23">
        <f>INDEX(Data!$C$14:$AJ$14,MATCH(C$1,Data!$C$1:$AJ$1,0))*10^12</f>
        <v>34500000000000</v>
      </c>
      <c r="D2" s="23">
        <f>INDEX(Data!$C$14:$AJ$14,MATCH(D$1,Data!$C$1:$AJ$1,0))*10^12</f>
        <v>35600000000000</v>
      </c>
      <c r="E2" s="23">
        <f>INDEX(Data!$C$14:$AJ$14,MATCH(E$1,Data!$C$1:$AJ$1,0))*10^12</f>
        <v>36900000000000</v>
      </c>
      <c r="F2" s="23">
        <f>INDEX(Data!$C$14:$AJ$14,MATCH(F$1,Data!$C$1:$AJ$1,0))*10^12</f>
        <v>38100000000000</v>
      </c>
      <c r="G2" s="23">
        <f>INDEX(Data!$C$14:$AJ$14,MATCH(G$1,Data!$C$1:$AJ$1,0))*10^12</f>
        <v>39100000000000</v>
      </c>
      <c r="H2" s="23">
        <f>INDEX(Data!$C$14:$AJ$14,MATCH(H$1,Data!$C$1:$AJ$1,0))*10^12</f>
        <v>39900000000000</v>
      </c>
      <c r="I2" s="23">
        <f>INDEX(Data!$C$14:$AJ$14,MATCH(I$1,Data!$C$1:$AJ$1,0))*10^12</f>
        <v>40700000000000</v>
      </c>
      <c r="J2" s="23">
        <f>INDEX(Data!$C$14:$AJ$14,MATCH(J$1,Data!$C$1:$AJ$1,0))*10^12</f>
        <v>41200000000000</v>
      </c>
      <c r="K2" s="23">
        <f>INDEX(Data!$C$14:$AJ$14,MATCH(K$1,Data!$C$1:$AJ$1,0))*10^12</f>
        <v>41400000000000</v>
      </c>
      <c r="L2" s="23">
        <f>INDEX(Data!$C$14:$AJ$14,MATCH(L$1,Data!$C$1:$AJ$1,0))*10^12</f>
        <v>41400000000000</v>
      </c>
      <c r="M2" s="23">
        <f>INDEX(Data!$C$14:$AJ$14,MATCH(M$1,Data!$C$1:$AJ$1,0))*10^12</f>
        <v>41400000000000</v>
      </c>
      <c r="N2" s="23">
        <f>INDEX(Data!$C$14:$AJ$14,MATCH(N$1,Data!$C$1:$AJ$1,0))*10^12</f>
        <v>41200000000000</v>
      </c>
      <c r="O2" s="23">
        <f>INDEX(Data!$C$14:$AJ$14,MATCH(O$1,Data!$C$1:$AJ$1,0))*10^12</f>
        <v>40900000000000</v>
      </c>
      <c r="P2" s="23">
        <f>INDEX(Data!$C$14:$AJ$14,MATCH(P$1,Data!$C$1:$AJ$1,0))*10^12</f>
        <v>40700000000000</v>
      </c>
      <c r="Q2" s="23">
        <f>INDEX(Data!$C$14:$AJ$14,MATCH(Q$1,Data!$C$1:$AJ$1,0))*10^12</f>
        <v>40400000000000</v>
      </c>
      <c r="R2" s="23">
        <f>INDEX(Data!$C$14:$AJ$14,MATCH(R$1,Data!$C$1:$AJ$1,0))*10^12</f>
        <v>40000000000000</v>
      </c>
      <c r="S2" s="23">
        <f>INDEX(Data!$C$14:$AJ$14,MATCH(S$1,Data!$C$1:$AJ$1,0))*10^12</f>
        <v>39900000000000</v>
      </c>
      <c r="T2" s="23">
        <f>INDEX(Data!$C$14:$AJ$14,MATCH(T$1,Data!$C$1:$AJ$1,0))*10^12</f>
        <v>39900000000000</v>
      </c>
      <c r="U2" s="23">
        <f>INDEX(Data!$C$14:$AJ$14,MATCH(U$1,Data!$C$1:$AJ$1,0))*10^12</f>
        <v>39900000000000</v>
      </c>
      <c r="V2" s="23">
        <f>INDEX(Data!$C$14:$AJ$14,MATCH(V$1,Data!$C$1:$AJ$1,0))*10^12</f>
        <v>39900000000000</v>
      </c>
      <c r="W2" s="23">
        <f>INDEX(Data!$C$14:$AJ$14,MATCH(W$1,Data!$C$1:$AJ$1,0))*10^12</f>
        <v>40100000000000</v>
      </c>
      <c r="X2" s="23">
        <f>INDEX(Data!$C$14:$AJ$14,MATCH(X$1,Data!$C$1:$AJ$1,0))*10^12</f>
        <v>40300000000000</v>
      </c>
      <c r="Y2" s="23">
        <f>INDEX(Data!$C$14:$AJ$14,MATCH(Y$1,Data!$C$1:$AJ$1,0))*10^12</f>
        <v>40500000000000</v>
      </c>
      <c r="Z2" s="23">
        <f>INDEX(Data!$C$14:$AJ$14,MATCH(Z$1,Data!$C$1:$AJ$1,0))*10^12</f>
        <v>40800000000000</v>
      </c>
      <c r="AA2" s="23">
        <f>INDEX(Data!$C$14:$AJ$14,MATCH(AA$1,Data!$C$1:$AJ$1,0))*10^12</f>
        <v>41100000000000</v>
      </c>
      <c r="AB2" s="23">
        <f>INDEX(Data!$C$14:$AJ$14,MATCH(AB$1,Data!$C$1:$AJ$1,0))*10^12</f>
        <v>41500000000000</v>
      </c>
      <c r="AC2" s="23">
        <f>INDEX(Data!$C$14:$AJ$14,MATCH(AC$1,Data!$C$1:$AJ$1,0))*10^12</f>
        <v>41800000000000</v>
      </c>
      <c r="AD2" s="23">
        <f>INDEX(Data!$C$14:$AJ$14,MATCH(AD$1,Data!$C$1:$AJ$1,0))*10^12</f>
        <v>42100000000000</v>
      </c>
      <c r="AE2" s="23">
        <f>INDEX(Data!$C$14:$AJ$14,MATCH(AE$1,Data!$C$1:$AJ$1,0))*10^12</f>
        <v>42500000000000</v>
      </c>
      <c r="AF2" s="23">
        <f>INDEX(Data!$C$14:$AJ$14,MATCH(AF$1,Data!$C$1:$AJ$1,0))*10^12</f>
        <v>42900000000000</v>
      </c>
      <c r="AG2" s="23">
        <f>INDEX(Data!$C$14:$AJ$14,MATCH(AG$1,Data!$C$1:$AJ$1,0))*10^12</f>
        <v>43400000000000</v>
      </c>
      <c r="AH2" s="23"/>
      <c r="AI2" s="23"/>
    </row>
    <row r="3" spans="1:35" x14ac:dyDescent="0.45">
      <c r="A3" s="6" t="s">
        <v>539</v>
      </c>
      <c r="B3" s="23">
        <f>Refineries!C108+'Mining Breakdown'!B179*10^12</f>
        <v>170152625032379.25</v>
      </c>
      <c r="C3" s="23">
        <f>Refineries!D108+'Mining Breakdown'!C179*10^12</f>
        <v>171582924730154.69</v>
      </c>
      <c r="D3" s="23">
        <f>Refineries!E108+'Mining Breakdown'!D179*10^12</f>
        <v>167246522230552.28</v>
      </c>
      <c r="E3" s="23">
        <f>Refineries!F108+'Mining Breakdown'!E179*10^12</f>
        <v>166545237489488.31</v>
      </c>
      <c r="F3" s="23">
        <f>Refineries!G108+'Mining Breakdown'!F179*10^12</f>
        <v>164449306024039.59</v>
      </c>
      <c r="G3" s="23">
        <f>Refineries!H108+'Mining Breakdown'!G179*10^12</f>
        <v>158596629386231.97</v>
      </c>
      <c r="H3" s="23">
        <f>Refineries!I108+'Mining Breakdown'!H179*10^12</f>
        <v>158073342468241.63</v>
      </c>
      <c r="I3" s="23">
        <f>Refineries!J108+'Mining Breakdown'!I179*10^12</f>
        <v>158442293244254.5</v>
      </c>
      <c r="J3" s="23">
        <f>Refineries!K108+'Mining Breakdown'!J179*10^12</f>
        <v>151893310377892.31</v>
      </c>
      <c r="K3" s="23">
        <f>Refineries!L108+'Mining Breakdown'!K179*10^12</f>
        <v>155393310377892.31</v>
      </c>
      <c r="L3" s="23">
        <f>Refineries!M108+'Mining Breakdown'!L179*10^12</f>
        <v>155263920658075.03</v>
      </c>
      <c r="M3" s="23">
        <f>Refineries!N108+'Mining Breakdown'!M179*10^12</f>
        <v>152303106951164.75</v>
      </c>
      <c r="N3" s="23">
        <f>Refineries!O108+'Mining Breakdown'!N179*10^12</f>
        <v>151540258976978.84</v>
      </c>
      <c r="O3" s="23">
        <f>Refineries!P108+'Mining Breakdown'!O179*10^12</f>
        <v>152018631563158.31</v>
      </c>
      <c r="P3" s="23">
        <f>Refineries!Q108+'Mining Breakdown'!P179*10^12</f>
        <v>152906800722610.25</v>
      </c>
      <c r="Q3" s="23">
        <f>Refineries!R108+'Mining Breakdown'!Q179*10^12</f>
        <v>155916597295882.66</v>
      </c>
      <c r="R3" s="23">
        <f>Refineries!S108+'Mining Breakdown'!R179*10^12</f>
        <v>156614563028607</v>
      </c>
      <c r="S3" s="23">
        <f>Refineries!T108+'Mining Breakdown'!S179*10^12</f>
        <v>157451715054421.09</v>
      </c>
      <c r="T3" s="23">
        <f>Refineries!U108+'Mining Breakdown'!T179*10^12</f>
        <v>165588867080235.19</v>
      </c>
      <c r="U3" s="23">
        <f>Refineries!V108+'Mining Breakdown'!U179*10^12</f>
        <v>168196629386231.97</v>
      </c>
      <c r="V3" s="23">
        <f>Refineries!W108+'Mining Breakdown'!V179*10^12</f>
        <v>169665205399139</v>
      </c>
      <c r="W3" s="23">
        <f>Refineries!X108+'Mining Breakdown'!W179*10^12</f>
        <v>171496629386231.97</v>
      </c>
      <c r="X3" s="23">
        <f>Refineries!Y108+'Mining Breakdown'!X179*10^12</f>
        <v>173386832812959.53</v>
      </c>
      <c r="Y3" s="23">
        <f>Refineries!Z108+'Mining Breakdown'!Y179*10^12</f>
        <v>174777036239687.09</v>
      </c>
      <c r="Z3" s="23">
        <f>Refineries!AA108+'Mining Breakdown'!Z179*10^12</f>
        <v>175996629386231.97</v>
      </c>
      <c r="AA3" s="23">
        <f>Refineries!AB108+'Mining Breakdown'!AA179*10^12</f>
        <v>177994595118956.31</v>
      </c>
      <c r="AB3" s="23">
        <f>Refineries!AC108+'Mining Breakdown'!AB179*10^12</f>
        <v>180112153998225.53</v>
      </c>
      <c r="AC3" s="23">
        <f>Refineries!AD108+'Mining Breakdown'!AC179*10^12</f>
        <v>180959102597312.03</v>
      </c>
      <c r="AD3" s="23">
        <f>Refineries!AE108+'Mining Breakdown'!AD179*10^12</f>
        <v>184757068330036.38</v>
      </c>
      <c r="AE3" s="23">
        <f>Refineries!AF108+'Mining Breakdown'!AE179*10^12</f>
        <v>188945237489488.31</v>
      </c>
      <c r="AF3" s="23">
        <f>Refineries!AG108+'Mining Breakdown'!AF179*10^12</f>
        <v>191413813502395.34</v>
      </c>
      <c r="AG3" s="23">
        <f>Refineries!AH108+'Mining Breakdown'!AG179*10^12</f>
        <v>196548931260933.78</v>
      </c>
      <c r="AH3" s="23"/>
      <c r="AI3" s="23"/>
    </row>
    <row r="4" spans="1:35" x14ac:dyDescent="0.45">
      <c r="A4" s="6" t="s">
        <v>540</v>
      </c>
      <c r="B4" s="23">
        <f>INDEX(Data!$C$44:$AJ$44,MATCH(B$1,Data!$C$1:$AJ$1,0))*10^12</f>
        <v>210000000000000</v>
      </c>
      <c r="C4" s="23">
        <f>INDEX(Data!$C$44:$AJ$44,MATCH(C$1,Data!$C$1:$AJ$1,0))*10^12</f>
        <v>201600000000000</v>
      </c>
      <c r="D4" s="23">
        <f>INDEX(Data!$C$44:$AJ$44,MATCH(D$1,Data!$C$1:$AJ$1,0))*10^12</f>
        <v>195200000000000</v>
      </c>
      <c r="E4" s="23">
        <f>INDEX(Data!$C$44:$AJ$44,MATCH(E$1,Data!$C$1:$AJ$1,0))*10^12</f>
        <v>197800000000000</v>
      </c>
      <c r="F4" s="23">
        <f>INDEX(Data!$C$44:$AJ$44,MATCH(F$1,Data!$C$1:$AJ$1,0))*10^12</f>
        <v>202200000000000</v>
      </c>
      <c r="G4" s="23">
        <f>INDEX(Data!$C$44:$AJ$44,MATCH(G$1,Data!$C$1:$AJ$1,0))*10^12</f>
        <v>206000000000000</v>
      </c>
      <c r="H4" s="23">
        <f>INDEX(Data!$C$44:$AJ$44,MATCH(H$1,Data!$C$1:$AJ$1,0))*10^12</f>
        <v>207900000000000</v>
      </c>
      <c r="I4" s="23">
        <f>INDEX(Data!$C$44:$AJ$44,MATCH(I$1,Data!$C$1:$AJ$1,0))*10^12</f>
        <v>209000000000000</v>
      </c>
      <c r="J4" s="23">
        <f>INDEX(Data!$C$44:$AJ$44,MATCH(J$1,Data!$C$1:$AJ$1,0))*10^12</f>
        <v>209100000000000</v>
      </c>
      <c r="K4" s="23">
        <f>INDEX(Data!$C$44:$AJ$44,MATCH(K$1,Data!$C$1:$AJ$1,0))*10^12</f>
        <v>209100000000000</v>
      </c>
      <c r="L4" s="23">
        <f>INDEX(Data!$C$44:$AJ$44,MATCH(L$1,Data!$C$1:$AJ$1,0))*10^12</f>
        <v>209300000000000</v>
      </c>
      <c r="M4" s="23">
        <f>INDEX(Data!$C$44:$AJ$44,MATCH(M$1,Data!$C$1:$AJ$1,0))*10^12</f>
        <v>209600000000000</v>
      </c>
      <c r="N4" s="23">
        <f>INDEX(Data!$C$44:$AJ$44,MATCH(N$1,Data!$C$1:$AJ$1,0))*10^12</f>
        <v>208500000000000</v>
      </c>
      <c r="O4" s="23">
        <f>INDEX(Data!$C$44:$AJ$44,MATCH(O$1,Data!$C$1:$AJ$1,0))*10^12</f>
        <v>208700000000000</v>
      </c>
      <c r="P4" s="23">
        <f>INDEX(Data!$C$44:$AJ$44,MATCH(P$1,Data!$C$1:$AJ$1,0))*10^12</f>
        <v>209100000000000</v>
      </c>
      <c r="Q4" s="23">
        <f>INDEX(Data!$C$44:$AJ$44,MATCH(Q$1,Data!$C$1:$AJ$1,0))*10^12</f>
        <v>209200000000000</v>
      </c>
      <c r="R4" s="23">
        <f>INDEX(Data!$C$44:$AJ$44,MATCH(R$1,Data!$C$1:$AJ$1,0))*10^12</f>
        <v>209500000000000</v>
      </c>
      <c r="S4" s="23">
        <f>INDEX(Data!$C$44:$AJ$44,MATCH(S$1,Data!$C$1:$AJ$1,0))*10^12</f>
        <v>209800000000000</v>
      </c>
      <c r="T4" s="23">
        <f>INDEX(Data!$C$44:$AJ$44,MATCH(T$1,Data!$C$1:$AJ$1,0))*10^12</f>
        <v>210300000000000</v>
      </c>
      <c r="U4" s="23">
        <f>INDEX(Data!$C$44:$AJ$44,MATCH(U$1,Data!$C$1:$AJ$1,0))*10^12</f>
        <v>210600000000000</v>
      </c>
      <c r="V4" s="23">
        <f>INDEX(Data!$C$44:$AJ$44,MATCH(V$1,Data!$C$1:$AJ$1,0))*10^12</f>
        <v>210800000000000</v>
      </c>
      <c r="W4" s="23">
        <f>INDEX(Data!$C$44:$AJ$44,MATCH(W$1,Data!$C$1:$AJ$1,0))*10^12</f>
        <v>211100000000000</v>
      </c>
      <c r="X4" s="23">
        <f>INDEX(Data!$C$44:$AJ$44,MATCH(X$1,Data!$C$1:$AJ$1,0))*10^12</f>
        <v>210900000000000</v>
      </c>
      <c r="Y4" s="23">
        <f>INDEX(Data!$C$44:$AJ$44,MATCH(Y$1,Data!$C$1:$AJ$1,0))*10^12</f>
        <v>210700000000000</v>
      </c>
      <c r="Z4" s="23">
        <f>INDEX(Data!$C$44:$AJ$44,MATCH(Z$1,Data!$C$1:$AJ$1,0))*10^12</f>
        <v>210400000000000</v>
      </c>
      <c r="AA4" s="23">
        <f>INDEX(Data!$C$44:$AJ$44,MATCH(AA$1,Data!$C$1:$AJ$1,0))*10^12</f>
        <v>209900000000000</v>
      </c>
      <c r="AB4" s="23">
        <f>INDEX(Data!$C$44:$AJ$44,MATCH(AB$1,Data!$C$1:$AJ$1,0))*10^12</f>
        <v>209300000000000</v>
      </c>
      <c r="AC4" s="23">
        <f>INDEX(Data!$C$44:$AJ$44,MATCH(AC$1,Data!$C$1:$AJ$1,0))*10^12</f>
        <v>208700000000000</v>
      </c>
      <c r="AD4" s="23">
        <f>INDEX(Data!$C$44:$AJ$44,MATCH(AD$1,Data!$C$1:$AJ$1,0))*10^12</f>
        <v>207500000000000</v>
      </c>
      <c r="AE4" s="23">
        <f>INDEX(Data!$C$44:$AJ$44,MATCH(AE$1,Data!$C$1:$AJ$1,0))*10^12</f>
        <v>206500000000000</v>
      </c>
      <c r="AF4" s="23">
        <f>INDEX(Data!$C$44:$AJ$44,MATCH(AF$1,Data!$C$1:$AJ$1,0))*10^12</f>
        <v>205400000000000</v>
      </c>
      <c r="AG4" s="23">
        <f>INDEX(Data!$C$44:$AJ$44,MATCH(AG$1,Data!$C$1:$AJ$1,0))*10^12</f>
        <v>203800000000000</v>
      </c>
      <c r="AH4" s="23"/>
      <c r="AI4" s="23"/>
    </row>
    <row r="5" spans="1:35" x14ac:dyDescent="0.45">
      <c r="A5" s="6" t="s">
        <v>541</v>
      </c>
      <c r="B5" s="23">
        <f>INDEX(Data!$C$57:$AJ$57,MATCH(B$1,Data!$C$1:$AJ$1,0))*10^12</f>
        <v>424600000000000</v>
      </c>
      <c r="C5" s="23">
        <f>INDEX(Data!$C$57:$AJ$57,MATCH(C$1,Data!$C$1:$AJ$1,0))*10^12</f>
        <v>421500000000000</v>
      </c>
      <c r="D5" s="23">
        <f>INDEX(Data!$C$57:$AJ$57,MATCH(D$1,Data!$C$1:$AJ$1,0))*10^12</f>
        <v>439700000000000</v>
      </c>
      <c r="E5" s="23">
        <f>INDEX(Data!$C$57:$AJ$57,MATCH(E$1,Data!$C$1:$AJ$1,0))*10^12</f>
        <v>457900000000000</v>
      </c>
      <c r="F5" s="23">
        <f>INDEX(Data!$C$57:$AJ$57,MATCH(F$1,Data!$C$1:$AJ$1,0))*10^12</f>
        <v>474000000000000</v>
      </c>
      <c r="G5" s="23">
        <f>INDEX(Data!$C$57:$AJ$57,MATCH(G$1,Data!$C$1:$AJ$1,0))*10^12</f>
        <v>485700000000000</v>
      </c>
      <c r="H5" s="23">
        <f>INDEX(Data!$C$57:$AJ$57,MATCH(H$1,Data!$C$1:$AJ$1,0))*10^12</f>
        <v>493600000000000</v>
      </c>
      <c r="I5" s="23">
        <f>INDEX(Data!$C$57:$AJ$57,MATCH(I$1,Data!$C$1:$AJ$1,0))*10^12</f>
        <v>500000000000000</v>
      </c>
      <c r="J5" s="23">
        <f>INDEX(Data!$C$57:$AJ$57,MATCH(J$1,Data!$C$1:$AJ$1,0))*10^12</f>
        <v>504000000000000</v>
      </c>
      <c r="K5" s="23">
        <f>INDEX(Data!$C$57:$AJ$57,MATCH(K$1,Data!$C$1:$AJ$1,0))*10^12</f>
        <v>509100000000000</v>
      </c>
      <c r="L5" s="23">
        <f>INDEX(Data!$C$57:$AJ$57,MATCH(L$1,Data!$C$1:$AJ$1,0))*10^12</f>
        <v>513900000000000</v>
      </c>
      <c r="M5" s="23">
        <f>INDEX(Data!$C$57:$AJ$57,MATCH(M$1,Data!$C$1:$AJ$1,0))*10^12</f>
        <v>520000000000000</v>
      </c>
      <c r="N5" s="23">
        <f>INDEX(Data!$C$57:$AJ$57,MATCH(N$1,Data!$C$1:$AJ$1,0))*10^12</f>
        <v>522299999999999.94</v>
      </c>
      <c r="O5" s="23">
        <f>INDEX(Data!$C$57:$AJ$57,MATCH(O$1,Data!$C$1:$AJ$1,0))*10^12</f>
        <v>523799999999999.94</v>
      </c>
      <c r="P5" s="23">
        <f>INDEX(Data!$C$57:$AJ$57,MATCH(P$1,Data!$C$1:$AJ$1,0))*10^12</f>
        <v>525200000000000.06</v>
      </c>
      <c r="Q5" s="23">
        <f>INDEX(Data!$C$57:$AJ$57,MATCH(Q$1,Data!$C$1:$AJ$1,0))*10^12</f>
        <v>526799999999999.94</v>
      </c>
      <c r="R5" s="23">
        <f>INDEX(Data!$C$57:$AJ$57,MATCH(R$1,Data!$C$1:$AJ$1,0))*10^12</f>
        <v>528900000000000</v>
      </c>
      <c r="S5" s="23">
        <f>INDEX(Data!$C$57:$AJ$57,MATCH(S$1,Data!$C$1:$AJ$1,0))*10^12</f>
        <v>529500000000000</v>
      </c>
      <c r="T5" s="23">
        <f>INDEX(Data!$C$57:$AJ$57,MATCH(T$1,Data!$C$1:$AJ$1,0))*10^12</f>
        <v>529600000000000</v>
      </c>
      <c r="U5" s="23">
        <f>INDEX(Data!$C$57:$AJ$57,MATCH(U$1,Data!$C$1:$AJ$1,0))*10^12</f>
        <v>529500000000000</v>
      </c>
      <c r="V5" s="23">
        <f>INDEX(Data!$C$57:$AJ$57,MATCH(V$1,Data!$C$1:$AJ$1,0))*10^12</f>
        <v>529900000000000</v>
      </c>
      <c r="W5" s="23">
        <f>INDEX(Data!$C$57:$AJ$57,MATCH(W$1,Data!$C$1:$AJ$1,0))*10^12</f>
        <v>530400000000000</v>
      </c>
      <c r="X5" s="23">
        <f>INDEX(Data!$C$57:$AJ$57,MATCH(X$1,Data!$C$1:$AJ$1,0))*10^12</f>
        <v>529799999999999.94</v>
      </c>
      <c r="Y5" s="23">
        <f>INDEX(Data!$C$57:$AJ$57,MATCH(Y$1,Data!$C$1:$AJ$1,0))*10^12</f>
        <v>530700000000000.06</v>
      </c>
      <c r="Z5" s="23">
        <f>INDEX(Data!$C$57:$AJ$57,MATCH(Z$1,Data!$C$1:$AJ$1,0))*10^12</f>
        <v>529500000000000</v>
      </c>
      <c r="AA5" s="23">
        <f>INDEX(Data!$C$57:$AJ$57,MATCH(AA$1,Data!$C$1:$AJ$1,0))*10^12</f>
        <v>528700000000000.06</v>
      </c>
      <c r="AB5" s="23">
        <f>INDEX(Data!$C$57:$AJ$57,MATCH(AB$1,Data!$C$1:$AJ$1,0))*10^12</f>
        <v>527600000000000</v>
      </c>
      <c r="AC5" s="23">
        <f>INDEX(Data!$C$57:$AJ$57,MATCH(AC$1,Data!$C$1:$AJ$1,0))*10^12</f>
        <v>527000000000000</v>
      </c>
      <c r="AD5" s="23">
        <f>INDEX(Data!$C$57:$AJ$57,MATCH(AD$1,Data!$C$1:$AJ$1,0))*10^12</f>
        <v>524200000000000.06</v>
      </c>
      <c r="AE5" s="23">
        <f>INDEX(Data!$C$57:$AJ$57,MATCH(AE$1,Data!$C$1:$AJ$1,0))*10^12</f>
        <v>520299999999999.94</v>
      </c>
      <c r="AF5" s="23">
        <f>INDEX(Data!$C$57:$AJ$57,MATCH(AF$1,Data!$C$1:$AJ$1,0))*10^12</f>
        <v>516799999999999.94</v>
      </c>
      <c r="AG5" s="23">
        <f>INDEX(Data!$C$57:$AJ$57,MATCH(AG$1,Data!$C$1:$AJ$1,0))*10^12</f>
        <v>509100000000000</v>
      </c>
      <c r="AH5" s="23"/>
      <c r="AI5" s="23"/>
    </row>
    <row r="6" spans="1:35" x14ac:dyDescent="0.45">
      <c r="A6" s="6" t="s">
        <v>542</v>
      </c>
      <c r="B6" s="23">
        <f>'Mining Breakdown'!B191*10^12</f>
        <v>83196788909631.906</v>
      </c>
      <c r="C6" s="23">
        <f>'Mining Breakdown'!C191*10^12</f>
        <v>79351669827388.719</v>
      </c>
      <c r="D6" s="23">
        <f>'Mining Breakdown'!D191*10^12</f>
        <v>82406695947527.141</v>
      </c>
      <c r="E6" s="23">
        <f>'Mining Breakdown'!E191*10^12</f>
        <v>84829647697981.766</v>
      </c>
      <c r="F6" s="23">
        <f>'Mining Breakdown'!F191*10^12</f>
        <v>85356376339384.953</v>
      </c>
      <c r="G6" s="23">
        <f>'Mining Breakdown'!G191*10^12</f>
        <v>86304487893910.656</v>
      </c>
      <c r="H6" s="23">
        <f>'Mining Breakdown'!H191*10^12</f>
        <v>87173590152225.906</v>
      </c>
      <c r="I6" s="23">
        <f>'Mining Breakdown'!I191*10^12</f>
        <v>88332393163312.891</v>
      </c>
      <c r="J6" s="23">
        <f>'Mining Breakdown'!J191*10^12</f>
        <v>88464075323663.672</v>
      </c>
      <c r="K6" s="23">
        <f>'Mining Breakdown'!K191*10^12</f>
        <v>88464075323663.672</v>
      </c>
      <c r="L6" s="23">
        <f>'Mining Breakdown'!L191*10^12</f>
        <v>88543084619874.172</v>
      </c>
      <c r="M6" s="23">
        <f>'Mining Breakdown'!M191*10^12</f>
        <v>88437738891593.531</v>
      </c>
      <c r="N6" s="23">
        <f>'Mining Breakdown'!N191*10^12</f>
        <v>88069028842611.297</v>
      </c>
      <c r="O6" s="23">
        <f>'Mining Breakdown'!O191*10^12</f>
        <v>87858337386050.031</v>
      </c>
      <c r="P6" s="23">
        <f>'Mining Breakdown'!P191*10^12</f>
        <v>87621309497418.594</v>
      </c>
      <c r="Q6" s="23">
        <f>'Mining Breakdown'!Q191*10^12</f>
        <v>87594973065348.453</v>
      </c>
      <c r="R6" s="23">
        <f>'Mining Breakdown'!R191*10^12</f>
        <v>87331608744646.859</v>
      </c>
      <c r="S6" s="23">
        <f>'Mining Breakdown'!S191*10^12</f>
        <v>86962898695664.641</v>
      </c>
      <c r="T6" s="23">
        <f>'Mining Breakdown'!T191*10^12</f>
        <v>86594188646682.406</v>
      </c>
      <c r="U6" s="23">
        <f>'Mining Breakdown'!U191*10^12</f>
        <v>86304487893910.656</v>
      </c>
      <c r="V6" s="23">
        <f>'Mining Breakdown'!V191*10^12</f>
        <v>86120132869419.547</v>
      </c>
      <c r="W6" s="23">
        <f>'Mining Breakdown'!W191*10^12</f>
        <v>86304487893910.656</v>
      </c>
      <c r="X6" s="23">
        <f>'Mining Breakdown'!X191*10^12</f>
        <v>86330824325980.813</v>
      </c>
      <c r="Y6" s="23">
        <f>'Mining Breakdown'!Y191*10^12</f>
        <v>86357160758050.969</v>
      </c>
      <c r="Z6" s="23">
        <f>'Mining Breakdown'!Z191*10^12</f>
        <v>86304487893910.656</v>
      </c>
      <c r="AA6" s="23">
        <f>'Mining Breakdown'!AA191*10^12</f>
        <v>86041123573209.063</v>
      </c>
      <c r="AB6" s="23">
        <f>'Mining Breakdown'!AB191*10^12</f>
        <v>85725086388367.156</v>
      </c>
      <c r="AC6" s="23">
        <f>'Mining Breakdown'!AC191*10^12</f>
        <v>85330039907314.781</v>
      </c>
      <c r="AD6" s="23">
        <f>'Mining Breakdown'!AD191*10^12</f>
        <v>85066675586613.188</v>
      </c>
      <c r="AE6" s="23">
        <f>'Mining Breakdown'!AE191*10^12</f>
        <v>84829647697981.766</v>
      </c>
      <c r="AF6" s="23">
        <f>'Mining Breakdown'!AF191*10^12</f>
        <v>84645292673490.641</v>
      </c>
      <c r="AG6" s="23">
        <f>'Mining Breakdown'!AG191*10^12</f>
        <v>84013218303806.844</v>
      </c>
      <c r="AH6" s="23"/>
      <c r="AI6" s="23"/>
    </row>
    <row r="7" spans="1:35" x14ac:dyDescent="0.45">
      <c r="A7" s="6" t="s">
        <v>543</v>
      </c>
      <c r="B7" s="23">
        <f>INDEX(Data!$C$82:$AJ$82,MATCH(B$1,Data!$C$1:$AJ$1,0))*10^12</f>
        <v>222604159791847</v>
      </c>
      <c r="C7" s="23">
        <f>INDEX(Data!$C$82:$AJ$82,MATCH(C$1,Data!$C$1:$AJ$1,0))*10^12</f>
        <v>224217892630175.53</v>
      </c>
      <c r="D7" s="23">
        <f>INDEX(Data!$C$82:$AJ$82,MATCH(D$1,Data!$C$1:$AJ$1,0))*10^12</f>
        <v>225826873205202.31</v>
      </c>
      <c r="E7" s="23">
        <f>INDEX(Data!$C$82:$AJ$82,MATCH(E$1,Data!$C$1:$AJ$1,0))*10^12</f>
        <v>227428385937897.69</v>
      </c>
      <c r="F7" s="23">
        <f>INDEX(Data!$C$82:$AJ$82,MATCH(F$1,Data!$C$1:$AJ$1,0))*10^12</f>
        <v>229019715249232.22</v>
      </c>
      <c r="G7" s="23">
        <f>INDEX(Data!$C$82:$AJ$82,MATCH(G$1,Data!$C$1:$AJ$1,0))*10^12</f>
        <v>230596787770661.41</v>
      </c>
      <c r="H7" s="23">
        <f>INDEX(Data!$C$82:$AJ$82,MATCH(H$1,Data!$C$1:$AJ$1,0))*10^12</f>
        <v>232156887923155.69</v>
      </c>
      <c r="I7" s="23">
        <f>INDEX(Data!$C$82:$AJ$82,MATCH(I$1,Data!$C$1:$AJ$1,0))*10^12</f>
        <v>233698657917200.38</v>
      </c>
      <c r="J7" s="23">
        <f>INDEX(Data!$C$82:$AJ$82,MATCH(J$1,Data!$C$1:$AJ$1,0))*10^12</f>
        <v>235224134437067.5</v>
      </c>
      <c r="K7" s="23">
        <f>INDEX(Data!$C$82:$AJ$82,MATCH(K$1,Data!$C$1:$AJ$1,0))*10^12</f>
        <v>236727207429940.63</v>
      </c>
      <c r="L7" s="23">
        <f>INDEX(Data!$C$82:$AJ$82,MATCH(L$1,Data!$C$1:$AJ$1,0))*10^12</f>
        <v>238205161316790.13</v>
      </c>
      <c r="M7" s="23">
        <f>INDEX(Data!$C$82:$AJ$82,MATCH(M$1,Data!$C$1:$AJ$1,0))*10^12</f>
        <v>239655280518586.34</v>
      </c>
      <c r="N7" s="23">
        <f>INDEX(Data!$C$82:$AJ$82,MATCH(N$1,Data!$C$1:$AJ$1,0))*10^12</f>
        <v>241076207245814.63</v>
      </c>
      <c r="O7" s="23">
        <f>INDEX(Data!$C$82:$AJ$82,MATCH(O$1,Data!$C$1:$AJ$1,0))*10^12</f>
        <v>242465225919445.34</v>
      </c>
      <c r="P7" s="23">
        <f>INDEX(Data!$C$82:$AJ$82,MATCH(P$1,Data!$C$1:$AJ$1,0))*10^12</f>
        <v>243823015434235.88</v>
      </c>
      <c r="Q7" s="23">
        <f>INDEX(Data!$C$82:$AJ$82,MATCH(Q$1,Data!$C$1:$AJ$1,0))*10^12</f>
        <v>245148218000671.41</v>
      </c>
      <c r="R7" s="23">
        <f>INDEX(Data!$C$82:$AJ$82,MATCH(R$1,Data!$C$1:$AJ$1,0))*10^12</f>
        <v>246440833618752</v>
      </c>
      <c r="S7" s="23">
        <f>INDEX(Data!$C$82:$AJ$82,MATCH(S$1,Data!$C$1:$AJ$1,0))*10^12</f>
        <v>247702898972749.81</v>
      </c>
      <c r="T7" s="23">
        <f>INDEX(Data!$C$82:$AJ$82,MATCH(T$1,Data!$C$1:$AJ$1,0))*10^12</f>
        <v>248934414062664.81</v>
      </c>
      <c r="U7" s="23">
        <f>INDEX(Data!$C$82:$AJ$82,MATCH(U$1,Data!$C$1:$AJ$1,0))*10^12</f>
        <v>250137415572769.19</v>
      </c>
      <c r="V7" s="23">
        <f>INDEX(Data!$C$82:$AJ$82,MATCH(V$1,Data!$C$1:$AJ$1,0))*10^12</f>
        <v>251312582397820.38</v>
      </c>
      <c r="W7" s="23">
        <f>INDEX(Data!$C$82:$AJ$82,MATCH(W$1,Data!$C$1:$AJ$1,0))*10^12</f>
        <v>252461272327333.19</v>
      </c>
      <c r="X7" s="23">
        <f>INDEX(Data!$C$82:$AJ$82,MATCH(X$1,Data!$C$1:$AJ$1,0))*10^12</f>
        <v>253586200940337.13</v>
      </c>
      <c r="Y7" s="23">
        <f>INDEX(Data!$C$82:$AJ$82,MATCH(Y$1,Data!$C$1:$AJ$1,0))*10^12</f>
        <v>254688726026347.03</v>
      </c>
      <c r="Z7" s="23">
        <f>INDEX(Data!$C$82:$AJ$82,MATCH(Z$1,Data!$C$1:$AJ$1,0))*10^12</f>
        <v>255770884269635.09</v>
      </c>
      <c r="AA7" s="23">
        <f>INDEX(Data!$C$82:$AJ$82,MATCH(AA$1,Data!$C$1:$AJ$1,0))*10^12</f>
        <v>256835391249230.84</v>
      </c>
      <c r="AB7" s="23">
        <f>INDEX(Data!$C$82:$AJ$82,MATCH(AB$1,Data!$C$1:$AJ$1,0))*10^12</f>
        <v>257885641438921.31</v>
      </c>
      <c r="AC7" s="23">
        <f>INDEX(Data!$C$82:$AJ$82,MATCH(AC$1,Data!$C$1:$AJ$1,0))*10^12</f>
        <v>258923671522978.69</v>
      </c>
      <c r="AD7" s="23">
        <f>INDEX(Data!$C$82:$AJ$82,MATCH(AD$1,Data!$C$1:$AJ$1,0))*10^12</f>
        <v>259953554869947.31</v>
      </c>
      <c r="AE7" s="23">
        <f>INDEX(Data!$C$82:$AJ$82,MATCH(AE$1,Data!$C$1:$AJ$1,0))*10^12</f>
        <v>260977328164099.34</v>
      </c>
      <c r="AF7" s="23">
        <f>INDEX(Data!$C$82:$AJ$82,MATCH(AF$1,Data!$C$1:$AJ$1,0))*10^12</f>
        <v>261997706984464.41</v>
      </c>
      <c r="AG7" s="23">
        <f>INDEX(Data!$C$82:$AJ$82,MATCH(AG$1,Data!$C$1:$AJ$1,0))*10^12</f>
        <v>263016728015314.69</v>
      </c>
      <c r="AH7" s="23"/>
      <c r="AI7" s="23"/>
    </row>
    <row r="8" spans="1:35" x14ac:dyDescent="0.45">
      <c r="A8" s="6" t="s">
        <v>544</v>
      </c>
      <c r="B8" s="23">
        <f>INDEX(Data!$C$93:$AJ$93,MATCH(B$1,Data!$C$1:$AJ$1,0))*10^12</f>
        <v>256600000000000.03</v>
      </c>
      <c r="C8" s="23">
        <f>INDEX(Data!$C$93:$AJ$93,MATCH(C$1,Data!$C$1:$AJ$1,0))*10^12</f>
        <v>255400000000000</v>
      </c>
      <c r="D8" s="23">
        <f>INDEX(Data!$C$93:$AJ$93,MATCH(D$1,Data!$C$1:$AJ$1,0))*10^12</f>
        <v>262300000000000</v>
      </c>
      <c r="E8" s="23">
        <f>INDEX(Data!$C$93:$AJ$93,MATCH(E$1,Data!$C$1:$AJ$1,0))*10^12</f>
        <v>269700000000000</v>
      </c>
      <c r="F8" s="23">
        <f>INDEX(Data!$C$93:$AJ$93,MATCH(F$1,Data!$C$1:$AJ$1,0))*10^12</f>
        <v>273800000000000</v>
      </c>
      <c r="G8" s="23">
        <f>INDEX(Data!$C$93:$AJ$93,MATCH(G$1,Data!$C$1:$AJ$1,0))*10^12</f>
        <v>278399999999999.97</v>
      </c>
      <c r="H8" s="23">
        <f>INDEX(Data!$C$93:$AJ$93,MATCH(H$1,Data!$C$1:$AJ$1,0))*10^12</f>
        <v>283000000000000</v>
      </c>
      <c r="I8" s="23">
        <f>INDEX(Data!$C$93:$AJ$93,MATCH(I$1,Data!$C$1:$AJ$1,0))*10^12</f>
        <v>287400000000000</v>
      </c>
      <c r="J8" s="23">
        <f>INDEX(Data!$C$93:$AJ$93,MATCH(J$1,Data!$C$1:$AJ$1,0))*10^12</f>
        <v>290600000000000</v>
      </c>
      <c r="K8" s="23">
        <f>INDEX(Data!$C$93:$AJ$93,MATCH(K$1,Data!$C$1:$AJ$1,0))*10^12</f>
        <v>294000000000000</v>
      </c>
      <c r="L8" s="23">
        <f>INDEX(Data!$C$93:$AJ$93,MATCH(L$1,Data!$C$1:$AJ$1,0))*10^12</f>
        <v>297400000000000</v>
      </c>
      <c r="M8" s="23">
        <f>INDEX(Data!$C$93:$AJ$93,MATCH(M$1,Data!$C$1:$AJ$1,0))*10^12</f>
        <v>301000000000000</v>
      </c>
      <c r="N8" s="23">
        <f>INDEX(Data!$C$93:$AJ$93,MATCH(N$1,Data!$C$1:$AJ$1,0))*10^12</f>
        <v>303900000000000</v>
      </c>
      <c r="O8" s="23">
        <f>INDEX(Data!$C$93:$AJ$93,MATCH(O$1,Data!$C$1:$AJ$1,0))*10^12</f>
        <v>306900000000000</v>
      </c>
      <c r="P8" s="23">
        <f>INDEX(Data!$C$93:$AJ$93,MATCH(P$1,Data!$C$1:$AJ$1,0))*10^12</f>
        <v>309500000000000</v>
      </c>
      <c r="Q8" s="23">
        <f>INDEX(Data!$C$93:$AJ$93,MATCH(Q$1,Data!$C$1:$AJ$1,0))*10^12</f>
        <v>312300000000000</v>
      </c>
      <c r="R8" s="23">
        <f>INDEX(Data!$C$93:$AJ$93,MATCH(R$1,Data!$C$1:$AJ$1,0))*10^12</f>
        <v>315100000000000</v>
      </c>
      <c r="S8" s="23">
        <f>INDEX(Data!$C$93:$AJ$93,MATCH(S$1,Data!$C$1:$AJ$1,0))*10^12</f>
        <v>317600000000000</v>
      </c>
      <c r="T8" s="23">
        <f>INDEX(Data!$C$93:$AJ$93,MATCH(T$1,Data!$C$1:$AJ$1,0))*10^12</f>
        <v>320000000000000</v>
      </c>
      <c r="U8" s="23">
        <f>INDEX(Data!$C$93:$AJ$93,MATCH(U$1,Data!$C$1:$AJ$1,0))*10^12</f>
        <v>322400000000000</v>
      </c>
      <c r="V8" s="23">
        <f>INDEX(Data!$C$93:$AJ$93,MATCH(V$1,Data!$C$1:$AJ$1,0))*10^12</f>
        <v>324800000000000</v>
      </c>
      <c r="W8" s="23">
        <f>INDEX(Data!$C$93:$AJ$93,MATCH(W$1,Data!$C$1:$AJ$1,0))*10^12</f>
        <v>327200000000000</v>
      </c>
      <c r="X8" s="23">
        <f>INDEX(Data!$C$93:$AJ$93,MATCH(X$1,Data!$C$1:$AJ$1,0))*10^12</f>
        <v>329800000000000</v>
      </c>
      <c r="Y8" s="23">
        <f>INDEX(Data!$C$93:$AJ$93,MATCH(Y$1,Data!$C$1:$AJ$1,0))*10^12</f>
        <v>332300000000000</v>
      </c>
      <c r="Z8" s="23">
        <f>INDEX(Data!$C$93:$AJ$93,MATCH(Z$1,Data!$C$1:$AJ$1,0))*10^12</f>
        <v>334900000000000</v>
      </c>
      <c r="AA8" s="23">
        <f>INDEX(Data!$C$93:$AJ$93,MATCH(AA$1,Data!$C$1:$AJ$1,0))*10^12</f>
        <v>337700000000000</v>
      </c>
      <c r="AB8" s="23">
        <f>INDEX(Data!$C$93:$AJ$93,MATCH(AB$1,Data!$C$1:$AJ$1,0))*10^12</f>
        <v>340600000000000</v>
      </c>
      <c r="AC8" s="23">
        <f>INDEX(Data!$C$93:$AJ$93,MATCH(AC$1,Data!$C$1:$AJ$1,0))*10^12</f>
        <v>343500000000000</v>
      </c>
      <c r="AD8" s="23">
        <f>INDEX(Data!$C$93:$AJ$93,MATCH(AD$1,Data!$C$1:$AJ$1,0))*10^12</f>
        <v>346500000000000</v>
      </c>
      <c r="AE8" s="23">
        <f>INDEX(Data!$C$93:$AJ$93,MATCH(AE$1,Data!$C$1:$AJ$1,0))*10^12</f>
        <v>349500000000000</v>
      </c>
      <c r="AF8" s="23">
        <f>INDEX(Data!$C$93:$AJ$93,MATCH(AF$1,Data!$C$1:$AJ$1,0))*10^12</f>
        <v>352600000000000</v>
      </c>
      <c r="AG8" s="23">
        <f>INDEX(Data!$C$93:$AJ$93,MATCH(AG$1,Data!$C$1:$AJ$1,0))*10^12</f>
        <v>355700000000000</v>
      </c>
      <c r="AH8" s="23"/>
      <c r="AI8" s="23"/>
    </row>
    <row r="9" spans="1:35" x14ac:dyDescent="0.45">
      <c r="A9" s="6" t="s">
        <v>545</v>
      </c>
      <c r="B9" s="23">
        <f>INDEX(Data!$C$143:$AJ$143,MATCH(B$1,Data!$C$1:$AJ$1,0))*10^15-SUM(B2:B8)</f>
        <v>1828846426266141.5</v>
      </c>
      <c r="C9" s="23">
        <f>INDEX(Data!$C$143:$AJ$143,MATCH(C$1,Data!$C$1:$AJ$1,0))*10^15-SUM(C2:C8)</f>
        <v>1802947512812281</v>
      </c>
      <c r="D9" s="23">
        <f>INDEX(Data!$C$143:$AJ$143,MATCH(D$1,Data!$C$1:$AJ$1,0))*10^15-SUM(D2:D8)</f>
        <v>1839619908616718.3</v>
      </c>
      <c r="E9" s="23">
        <f>INDEX(Data!$C$143:$AJ$143,MATCH(E$1,Data!$C$1:$AJ$1,0))*10^15-SUM(E2:E8)</f>
        <v>1886996728874632.3</v>
      </c>
      <c r="F9" s="23">
        <f>INDEX(Data!$C$143:$AJ$143,MATCH(F$1,Data!$C$1:$AJ$1,0))*10^15-SUM(F2:F8)</f>
        <v>1919274602387343.3</v>
      </c>
      <c r="G9" s="23">
        <f>INDEX(Data!$C$143:$AJ$143,MATCH(G$1,Data!$C$1:$AJ$1,0))*10^15-SUM(G2:G8)</f>
        <v>1946002094949196.5</v>
      </c>
      <c r="H9" s="23">
        <f>INDEX(Data!$C$143:$AJ$143,MATCH(H$1,Data!$C$1:$AJ$1,0))*10^15-SUM(H2:H8)</f>
        <v>1968696179456376.8</v>
      </c>
      <c r="I9" s="23">
        <f>INDEX(Data!$C$143:$AJ$143,MATCH(I$1,Data!$C$1:$AJ$1,0))*10^15-SUM(I2:I8)</f>
        <v>1993726655675232.3</v>
      </c>
      <c r="J9" s="23">
        <f>INDEX(Data!$C$143:$AJ$143,MATCH(J$1,Data!$C$1:$AJ$1,0))*10^15-SUM(J2:J8)</f>
        <v>2004318479861376.5</v>
      </c>
      <c r="K9" s="23">
        <f>INDEX(Data!$C$143:$AJ$143,MATCH(K$1,Data!$C$1:$AJ$1,0))*10^15-SUM(K2:K8)</f>
        <v>2024115406868503.5</v>
      </c>
      <c r="L9" s="23">
        <f>INDEX(Data!$C$143:$AJ$143,MATCH(L$1,Data!$C$1:$AJ$1,0))*10^15-SUM(L2:L8)</f>
        <v>2044187833405260.8</v>
      </c>
      <c r="M9" s="23">
        <f>INDEX(Data!$C$143:$AJ$143,MATCH(M$1,Data!$C$1:$AJ$1,0))*10^15-SUM(M2:M8)</f>
        <v>2072803873638655.5</v>
      </c>
      <c r="N9" s="23">
        <f>INDEX(Data!$C$143:$AJ$143,MATCH(N$1,Data!$C$1:$AJ$1,0))*10^15-SUM(N2:N8)</f>
        <v>2087714504934595.5</v>
      </c>
      <c r="O9" s="23">
        <f>INDEX(Data!$C$143:$AJ$143,MATCH(O$1,Data!$C$1:$AJ$1,0))*10^15-SUM(O2:O8)</f>
        <v>2102057805131346.5</v>
      </c>
      <c r="P9" s="23">
        <f>INDEX(Data!$C$143:$AJ$143,MATCH(P$1,Data!$C$1:$AJ$1,0))*10^15-SUM(P2:P8)</f>
        <v>2116648874345735.3</v>
      </c>
      <c r="Q9" s="23">
        <f>INDEX(Data!$C$143:$AJ$143,MATCH(Q$1,Data!$C$1:$AJ$1,0))*10^15-SUM(Q2:Q8)</f>
        <v>2131140211638097.5</v>
      </c>
      <c r="R9" s="23">
        <f>INDEX(Data!$C$143:$AJ$143,MATCH(R$1,Data!$C$1:$AJ$1,0))*10^15-SUM(R2:R8)</f>
        <v>2145212994607994</v>
      </c>
      <c r="S9" s="23">
        <f>INDEX(Data!$C$143:$AJ$143,MATCH(S$1,Data!$C$1:$AJ$1,0))*10^15-SUM(S2:S8)</f>
        <v>2150882487277164.5</v>
      </c>
      <c r="T9" s="23">
        <f>INDEX(Data!$C$143:$AJ$143,MATCH(T$1,Data!$C$1:$AJ$1,0))*10^15-SUM(T2:T8)</f>
        <v>2166882530210417.5</v>
      </c>
      <c r="U9" s="23">
        <f>INDEX(Data!$C$143:$AJ$143,MATCH(U$1,Data!$C$1:$AJ$1,0))*10^15-SUM(U2:U8)</f>
        <v>2183261467147088.3</v>
      </c>
      <c r="V9" s="23">
        <f>INDEX(Data!$C$143:$AJ$143,MATCH(V$1,Data!$C$1:$AJ$1,0))*10^15-SUM(V2:V8)</f>
        <v>2189202079333621.5</v>
      </c>
      <c r="W9" s="23">
        <f>INDEX(Data!$C$143:$AJ$143,MATCH(W$1,Data!$C$1:$AJ$1,0))*10^15-SUM(W2:W8)</f>
        <v>2214537610392523.8</v>
      </c>
      <c r="X9" s="23">
        <f>INDEX(Data!$C$143:$AJ$143,MATCH(X$1,Data!$C$1:$AJ$1,0))*10^15-SUM(X2:X8)</f>
        <v>2231396141920722</v>
      </c>
      <c r="Y9" s="23">
        <f>INDEX(Data!$C$143:$AJ$143,MATCH(Y$1,Data!$C$1:$AJ$1,0))*10^15-SUM(Y2:Y8)</f>
        <v>2246877076975914.8</v>
      </c>
      <c r="Z9" s="23">
        <f>INDEX(Data!$C$143:$AJ$143,MATCH(Z$1,Data!$C$1:$AJ$1,0))*10^15-SUM(Z2:Z8)</f>
        <v>2264427998450222</v>
      </c>
      <c r="AA9" s="23">
        <f>INDEX(Data!$C$143:$AJ$143,MATCH(AA$1,Data!$C$1:$AJ$1,0))*10^15-SUM(AA2:AA8)</f>
        <v>2281728890058604</v>
      </c>
      <c r="AB9" s="23">
        <f>INDEX(Data!$C$143:$AJ$143,MATCH(AB$1,Data!$C$1:$AJ$1,0))*10^15-SUM(AB2:AB8)</f>
        <v>2309277118174486.5</v>
      </c>
      <c r="AC9" s="23">
        <f>INDEX(Data!$C$143:$AJ$143,MATCH(AC$1,Data!$C$1:$AJ$1,0))*10^15-SUM(AC2:AC8)</f>
        <v>2326487185972394</v>
      </c>
      <c r="AD9" s="23">
        <f>INDEX(Data!$C$143:$AJ$143,MATCH(AD$1,Data!$C$1:$AJ$1,0))*10^15-SUM(AD2:AD8)</f>
        <v>2346322701213403</v>
      </c>
      <c r="AE9" s="23">
        <f>INDEX(Data!$C$143:$AJ$143,MATCH(AE$1,Data!$C$1:$AJ$1,0))*10^15-SUM(AE2:AE8)</f>
        <v>2356947786648431</v>
      </c>
      <c r="AF9" s="23">
        <f>INDEX(Data!$C$143:$AJ$143,MATCH(AF$1,Data!$C$1:$AJ$1,0))*10^15-SUM(AF2:AF8)</f>
        <v>2377143186839649</v>
      </c>
      <c r="AG9" s="23">
        <f>INDEX(Data!$C$143:$AJ$143,MATCH(AG$1,Data!$C$1:$AJ$1,0))*10^15-SUM(AG2:AG8)</f>
        <v>2392221122419944</v>
      </c>
      <c r="AH9" s="23"/>
      <c r="AI9" s="23"/>
    </row>
    <row r="11" spans="1:35" s="28" customFormat="1" x14ac:dyDescent="0.45">
      <c r="B11" s="36"/>
    </row>
    <row r="12" spans="1:35" s="28" customFormat="1" x14ac:dyDescent="0.45">
      <c r="B12" s="35"/>
    </row>
    <row r="13" spans="1:35" s="28" customFormat="1" x14ac:dyDescent="0.45">
      <c r="B13" s="35"/>
    </row>
    <row r="14" spans="1:35" s="28" customFormat="1" x14ac:dyDescent="0.45">
      <c r="B14" s="35"/>
    </row>
    <row r="15" spans="1:35" s="28" customFormat="1" x14ac:dyDescent="0.45">
      <c r="B15" s="35"/>
    </row>
    <row r="16" spans="1:35" s="28" customFormat="1" x14ac:dyDescent="0.45">
      <c r="B16" s="35"/>
    </row>
    <row r="17" spans="1:3" s="28" customFormat="1" x14ac:dyDescent="0.45">
      <c r="B17" s="35"/>
    </row>
    <row r="18" spans="1:3" s="28" customFormat="1" x14ac:dyDescent="0.45">
      <c r="B18" s="36"/>
    </row>
    <row r="19" spans="1:3" s="28" customFormat="1" x14ac:dyDescent="0.45">
      <c r="B19" s="35"/>
    </row>
    <row r="20" spans="1:3" s="28" customFormat="1" x14ac:dyDescent="0.45">
      <c r="B20" s="35"/>
    </row>
    <row r="21" spans="1:3" s="28" customFormat="1" x14ac:dyDescent="0.45"/>
    <row r="22" spans="1:3" s="28" customFormat="1" x14ac:dyDescent="0.45"/>
    <row r="23" spans="1:3" s="28" customFormat="1" x14ac:dyDescent="0.45"/>
    <row r="24" spans="1:3" s="28" customFormat="1" x14ac:dyDescent="0.45">
      <c r="A24" s="38"/>
      <c r="B24" s="36"/>
    </row>
    <row r="25" spans="1:3" s="28" customFormat="1" x14ac:dyDescent="0.45"/>
    <row r="26" spans="1:3" s="28" customFormat="1" x14ac:dyDescent="0.45"/>
    <row r="27" spans="1:3" s="28" customFormat="1" x14ac:dyDescent="0.45">
      <c r="B27" s="39"/>
    </row>
    <row r="28" spans="1:3" s="28" customFormat="1" x14ac:dyDescent="0.45"/>
    <row r="29" spans="1:3" s="28" customFormat="1" x14ac:dyDescent="0.45">
      <c r="B29" s="36"/>
    </row>
    <row r="30" spans="1:3" s="28" customFormat="1" x14ac:dyDescent="0.45"/>
    <row r="31" spans="1:3" s="28" customFormat="1" x14ac:dyDescent="0.45">
      <c r="B31" s="40"/>
      <c r="C31" s="41"/>
    </row>
    <row r="32" spans="1:3" s="28" customFormat="1" x14ac:dyDescent="0.45">
      <c r="B32" s="40"/>
      <c r="C32" s="42"/>
    </row>
    <row r="33" spans="1:35" s="28" customFormat="1" x14ac:dyDescent="0.45">
      <c r="B33" s="40"/>
    </row>
    <row r="34" spans="1:35" s="28" customFormat="1" x14ac:dyDescent="0.45"/>
    <row r="35" spans="1:35" s="28" customFormat="1" x14ac:dyDescent="0.45">
      <c r="A35" s="43"/>
      <c r="B35" s="44"/>
      <c r="C35" s="43"/>
    </row>
    <row r="36" spans="1:35" s="28" customFormat="1" x14ac:dyDescent="0.45">
      <c r="B36" s="40"/>
    </row>
    <row r="37" spans="1:35" s="28" customFormat="1" x14ac:dyDescent="0.45">
      <c r="A37" s="43"/>
      <c r="B37" s="40"/>
    </row>
    <row r="38" spans="1:35" s="28" customFormat="1" x14ac:dyDescent="0.45">
      <c r="B38" s="40"/>
    </row>
    <row r="39" spans="1:35" s="28" customFormat="1" x14ac:dyDescent="0.45">
      <c r="A39" s="43"/>
      <c r="B39" s="40"/>
    </row>
    <row r="40" spans="1:35" s="28" customFormat="1" x14ac:dyDescent="0.45">
      <c r="B40" s="40"/>
    </row>
    <row r="41" spans="1:35" s="28" customFormat="1" x14ac:dyDescent="0.45"/>
    <row r="42" spans="1:35" s="28" customFormat="1" x14ac:dyDescent="0.45">
      <c r="A42" s="43"/>
    </row>
    <row r="43" spans="1:35" s="28" customFormat="1" x14ac:dyDescent="0.4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 s="28" customFormat="1" x14ac:dyDescent="0.4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 s="28" customFormat="1" x14ac:dyDescent="0.4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 s="28" customFormat="1" x14ac:dyDescent="0.4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 s="28" customFormat="1" x14ac:dyDescent="0.4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 s="28" customFormat="1" x14ac:dyDescent="0.4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 s="28" customFormat="1" x14ac:dyDescent="0.4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:35" s="28" customFormat="1" x14ac:dyDescent="0.4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 s="28" customFormat="1" x14ac:dyDescent="0.4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 s="28" customFormat="1" x14ac:dyDescent="0.4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 s="28" customFormat="1" x14ac:dyDescent="0.4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 s="28" customFormat="1" x14ac:dyDescent="0.4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 s="28" customFormat="1" x14ac:dyDescent="0.45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s="28" customFormat="1" x14ac:dyDescent="0.45">
      <c r="A56" s="43"/>
    </row>
    <row r="57" spans="1:35" s="28" customFormat="1" x14ac:dyDescent="0.4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 s="28" customFormat="1" x14ac:dyDescent="0.4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1:35" s="28" customFormat="1" x14ac:dyDescent="0.45">
      <c r="A59" s="37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:35" s="28" customFormat="1" x14ac:dyDescent="0.4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 s="28" customFormat="1" x14ac:dyDescent="0.4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s="28" customFormat="1" x14ac:dyDescent="0.4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s="28" customFormat="1" x14ac:dyDescent="0.4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 s="28" customFormat="1" x14ac:dyDescent="0.4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 s="28" customFormat="1" x14ac:dyDescent="0.4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 s="28" customFormat="1" x14ac:dyDescent="0.4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 s="28" customFormat="1" x14ac:dyDescent="0.45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 s="28" customFormat="1" x14ac:dyDescent="0.4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 s="28" customFormat="1" x14ac:dyDescent="0.4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 s="28" customFormat="1" x14ac:dyDescent="0.45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 s="28" customFormat="1" x14ac:dyDescent="0.45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s="28" customFormat="1" x14ac:dyDescent="0.45">
      <c r="A72" s="27"/>
    </row>
    <row r="73" spans="1:35" s="28" customFormat="1" x14ac:dyDescent="0.45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 s="28" customFormat="1" x14ac:dyDescent="0.45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 s="28" customFormat="1" x14ac:dyDescent="0.45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:35" s="28" customFormat="1" x14ac:dyDescent="0.45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:35" s="28" customFormat="1" x14ac:dyDescent="0.45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 s="28" customFormat="1" x14ac:dyDescent="0.45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:35" s="28" customFormat="1" x14ac:dyDescent="0.45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:35" s="28" customFormat="1" x14ac:dyDescent="0.45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:35" s="28" customFormat="1" x14ac:dyDescent="0.45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 s="28" customFormat="1" x14ac:dyDescent="0.45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 s="28" customFormat="1" x14ac:dyDescent="0.45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:35" s="28" customFormat="1" x14ac:dyDescent="0.45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1:35" s="28" customFormat="1" x14ac:dyDescent="0.45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s="28" customFormat="1" x14ac:dyDescent="0.45">
      <c r="A86" s="27"/>
    </row>
    <row r="87" spans="1:35" s="28" customFormat="1" x14ac:dyDescent="0.45">
      <c r="A87" s="27"/>
    </row>
    <row r="88" spans="1:35" s="28" customFormat="1" x14ac:dyDescent="0.45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:35" s="28" customFormat="1" x14ac:dyDescent="0.45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35" s="28" customFormat="1" x14ac:dyDescent="0.45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1:35" s="28" customFormat="1" x14ac:dyDescent="0.45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1:35" s="28" customFormat="1" x14ac:dyDescent="0.45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1:35" s="28" customFormat="1" x14ac:dyDescent="0.45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1:35" s="28" customFormat="1" x14ac:dyDescent="0.45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1:35" s="28" customFormat="1" x14ac:dyDescent="0.45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1:35" s="28" customFormat="1" x14ac:dyDescent="0.45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1:35" s="28" customFormat="1" x14ac:dyDescent="0.45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:35" s="28" customFormat="1" x14ac:dyDescent="0.45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1:35" s="28" customFormat="1" x14ac:dyDescent="0.45">
      <c r="A99" s="29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1:35" s="28" customFormat="1" x14ac:dyDescent="0.45">
      <c r="A100" s="37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:35" s="28" customFormat="1" x14ac:dyDescent="0.45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:35" s="28" customFormat="1" x14ac:dyDescent="0.45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 s="28" customFormat="1" x14ac:dyDescent="0.45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 s="28" customFormat="1" x14ac:dyDescent="0.45">
      <c r="A104" s="27"/>
    </row>
    <row r="105" spans="1:35" s="28" customFormat="1" x14ac:dyDescent="0.45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:35" s="28" customFormat="1" x14ac:dyDescent="0.45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:35" s="28" customFormat="1" x14ac:dyDescent="0.45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:35" s="28" customFormat="1" x14ac:dyDescent="0.45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1:35" s="28" customFormat="1" x14ac:dyDescent="0.45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1:35" s="28" customFormat="1" x14ac:dyDescent="0.45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1:35" s="28" customFormat="1" x14ac:dyDescent="0.45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1:35" s="28" customFormat="1" x14ac:dyDescent="0.45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1:35" s="28" customFormat="1" x14ac:dyDescent="0.45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1:35" s="28" customFormat="1" x14ac:dyDescent="0.45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1:35" s="28" customFormat="1" x14ac:dyDescent="0.45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:35" s="28" customFormat="1" x14ac:dyDescent="0.45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s="28" customFormat="1" x14ac:dyDescent="0.45">
      <c r="A117" s="43"/>
    </row>
    <row r="118" spans="1:35" s="28" customFormat="1" x14ac:dyDescent="0.45">
      <c r="A118" s="11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</row>
    <row r="119" spans="1:35" s="28" customFormat="1" x14ac:dyDescent="0.45">
      <c r="A119" s="11"/>
      <c r="B119" s="4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35" s="28" customFormat="1" x14ac:dyDescent="0.45">
      <c r="A120" s="11"/>
      <c r="B120" s="46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35" s="28" customFormat="1" x14ac:dyDescent="0.45">
      <c r="A121" s="11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</row>
    <row r="122" spans="1:35" s="28" customFormat="1" x14ac:dyDescent="0.45">
      <c r="A122" s="43"/>
    </row>
    <row r="123" spans="1:35" s="28" customFormat="1" x14ac:dyDescent="0.45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1:35" s="28" customFormat="1" x14ac:dyDescent="0.45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1:35" s="28" customFormat="1" x14ac:dyDescent="0.45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1:35" s="28" customFormat="1" x14ac:dyDescent="0.45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:35" s="28" customFormat="1" x14ac:dyDescent="0.45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:35" s="28" customFormat="1" x14ac:dyDescent="0.45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1:35" s="28" customFormat="1" x14ac:dyDescent="0.45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1:35" s="28" customFormat="1" x14ac:dyDescent="0.45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:35" s="28" customFormat="1" x14ac:dyDescent="0.45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1:35" s="28" customFormat="1" x14ac:dyDescent="0.45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1:35" s="28" customFormat="1" x14ac:dyDescent="0.45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s="28" customFormat="1" x14ac:dyDescent="0.45">
      <c r="A134" s="43"/>
    </row>
    <row r="135" spans="1:35" s="28" customFormat="1" x14ac:dyDescent="0.45">
      <c r="A135" s="3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</row>
    <row r="136" spans="1:35" s="28" customFormat="1" x14ac:dyDescent="0.45">
      <c r="A136" s="13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</row>
    <row r="137" spans="1:35" s="28" customFormat="1" x14ac:dyDescent="0.45">
      <c r="A137" s="13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 spans="1:35" s="28" customFormat="1" x14ac:dyDescent="0.45">
      <c r="A138" s="13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</row>
    <row r="139" spans="1:35" s="28" customFormat="1" x14ac:dyDescent="0.45">
      <c r="A139" s="13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</row>
    <row r="140" spans="1:35" s="28" customFormat="1" x14ac:dyDescent="0.45">
      <c r="A140" s="13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</row>
    <row r="141" spans="1:35" s="28" customFormat="1" x14ac:dyDescent="0.45">
      <c r="A141" s="1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</row>
    <row r="142" spans="1:35" s="28" customFormat="1" x14ac:dyDescent="0.45">
      <c r="A142" s="1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</row>
    <row r="143" spans="1:35" s="28" customFormat="1" x14ac:dyDescent="0.45">
      <c r="A143" s="13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</row>
    <row r="144" spans="1:35" s="28" customFormat="1" x14ac:dyDescent="0.45">
      <c r="A144" s="13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</row>
    <row r="145" spans="1:35" s="28" customFormat="1" x14ac:dyDescent="0.45">
      <c r="A145" s="13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</row>
    <row r="146" spans="1:35" s="28" customFormat="1" x14ac:dyDescent="0.45">
      <c r="A146" s="13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</row>
    <row r="147" spans="1:35" s="28" customFormat="1" x14ac:dyDescent="0.45">
      <c r="A147" s="13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</row>
    <row r="148" spans="1:35" s="28" customFormat="1" x14ac:dyDescent="0.45">
      <c r="A148" s="13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</row>
    <row r="149" spans="1:35" s="28" customFormat="1" x14ac:dyDescent="0.45">
      <c r="A149" s="13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</row>
    <row r="150" spans="1:35" s="28" customFormat="1" x14ac:dyDescent="0.45">
      <c r="A150" s="13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</row>
    <row r="151" spans="1:35" s="28" customFormat="1" x14ac:dyDescent="0.45">
      <c r="A151" s="13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</row>
    <row r="152" spans="1:35" s="28" customFormat="1" x14ac:dyDescent="0.45">
      <c r="A152" s="13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</row>
    <row r="153" spans="1:35" s="28" customFormat="1" x14ac:dyDescent="0.45">
      <c r="A153" s="13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</row>
    <row r="154" spans="1:35" s="28" customFormat="1" x14ac:dyDescent="0.45">
      <c r="A154" s="13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</row>
    <row r="155" spans="1:35" s="28" customFormat="1" x14ac:dyDescent="0.45">
      <c r="A155" s="15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</row>
    <row r="156" spans="1:35" s="28" customFormat="1" x14ac:dyDescent="0.45">
      <c r="A156" s="13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</row>
    <row r="157" spans="1:35" s="28" customFormat="1" x14ac:dyDescent="0.45">
      <c r="A157" s="15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</row>
    <row r="158" spans="1:35" s="28" customFormat="1" x14ac:dyDescent="0.45"/>
    <row r="159" spans="1:35" s="28" customFormat="1" x14ac:dyDescent="0.45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</row>
    <row r="160" spans="1:35" s="28" customFormat="1" x14ac:dyDescent="0.45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</row>
    <row r="161" spans="1:35" s="28" customFormat="1" x14ac:dyDescent="0.45"/>
    <row r="162" spans="1:35" s="28" customFormat="1" x14ac:dyDescent="0.45"/>
    <row r="163" spans="1:35" s="28" customFormat="1" x14ac:dyDescent="0.45"/>
    <row r="164" spans="1:35" s="28" customFormat="1" x14ac:dyDescent="0.45"/>
    <row r="165" spans="1:35" s="28" customFormat="1" x14ac:dyDescent="0.45"/>
    <row r="166" spans="1:35" s="28" customFormat="1" x14ac:dyDescent="0.45"/>
    <row r="167" spans="1:35" x14ac:dyDescent="0.4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x14ac:dyDescent="0.4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2"/>
  <sheetViews>
    <sheetView workbookViewId="0">
      <selection activeCell="B1" sqref="B1"/>
    </sheetView>
  </sheetViews>
  <sheetFormatPr defaultColWidth="9.1328125" defaultRowHeight="14.25" x14ac:dyDescent="0.45"/>
  <cols>
    <col min="1" max="1" width="39.86328125" style="6" customWidth="1"/>
    <col min="2" max="2" width="9.59765625" style="6" customWidth="1"/>
    <col min="3" max="35" width="9.59765625" style="6" bestFit="1" customWidth="1"/>
    <col min="36" max="16384" width="9.1328125" style="6"/>
  </cols>
  <sheetData>
    <row r="1" spans="1:35" x14ac:dyDescent="0.4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6" t="s">
        <v>538</v>
      </c>
      <c r="B2" s="23">
        <f>INDEX(Data!$C$12:$AJ$12,MATCH(B$1,Data!$C$1:$AJ$1,0))*10^12</f>
        <v>169300000000000</v>
      </c>
      <c r="C2" s="23">
        <f>INDEX(Data!$C$12:$AJ$12,MATCH(C$1,Data!$C$1:$AJ$1,0))*10^12</f>
        <v>154400000000000</v>
      </c>
      <c r="D2" s="23">
        <f>INDEX(Data!$C$12:$AJ$12,MATCH(D$1,Data!$C$1:$AJ$1,0))*10^12</f>
        <v>158100000000000</v>
      </c>
      <c r="E2" s="23">
        <f>INDEX(Data!$C$12:$AJ$12,MATCH(E$1,Data!$C$1:$AJ$1,0))*10^12</f>
        <v>163100000000000</v>
      </c>
      <c r="F2" s="23">
        <f>INDEX(Data!$C$12:$AJ$12,MATCH(F$1,Data!$C$1:$AJ$1,0))*10^12</f>
        <v>164100000000000</v>
      </c>
      <c r="G2" s="23">
        <f>INDEX(Data!$C$12:$AJ$12,MATCH(G$1,Data!$C$1:$AJ$1,0))*10^12</f>
        <v>164500000000000</v>
      </c>
      <c r="H2" s="23">
        <f>INDEX(Data!$C$12:$AJ$12,MATCH(H$1,Data!$C$1:$AJ$1,0))*10^12</f>
        <v>164600000000000</v>
      </c>
      <c r="I2" s="23">
        <f>INDEX(Data!$C$12:$AJ$12,MATCH(I$1,Data!$C$1:$AJ$1,0))*10^12</f>
        <v>163900000000000</v>
      </c>
      <c r="J2" s="23">
        <f>INDEX(Data!$C$12:$AJ$12,MATCH(J$1,Data!$C$1:$AJ$1,0))*10^12</f>
        <v>161000000000000</v>
      </c>
      <c r="K2" s="23">
        <f>INDEX(Data!$C$12:$AJ$12,MATCH(K$1,Data!$C$1:$AJ$1,0))*10^12</f>
        <v>157700000000000</v>
      </c>
      <c r="L2" s="23">
        <f>INDEX(Data!$C$12:$AJ$12,MATCH(L$1,Data!$C$1:$AJ$1,0))*10^12</f>
        <v>153800000000000</v>
      </c>
      <c r="M2" s="23">
        <f>INDEX(Data!$C$12:$AJ$12,MATCH(M$1,Data!$C$1:$AJ$1,0))*10^12</f>
        <v>149500000000000</v>
      </c>
      <c r="N2" s="23">
        <f>INDEX(Data!$C$12:$AJ$12,MATCH(N$1,Data!$C$1:$AJ$1,0))*10^12</f>
        <v>143400000000000</v>
      </c>
      <c r="O2" s="23">
        <f>INDEX(Data!$C$12:$AJ$12,MATCH(O$1,Data!$C$1:$AJ$1,0))*10^12</f>
        <v>137300000000000.02</v>
      </c>
      <c r="P2" s="23">
        <f>INDEX(Data!$C$12:$AJ$12,MATCH(P$1,Data!$C$1:$AJ$1,0))*10^12</f>
        <v>131199999999999.98</v>
      </c>
      <c r="Q2" s="23">
        <f>INDEX(Data!$C$12:$AJ$12,MATCH(Q$1,Data!$C$1:$AJ$1,0))*10^12</f>
        <v>125400000000000</v>
      </c>
      <c r="R2" s="23">
        <f>INDEX(Data!$C$12:$AJ$12,MATCH(R$1,Data!$C$1:$AJ$1,0))*10^12</f>
        <v>118100000000000</v>
      </c>
      <c r="S2" s="23">
        <f>INDEX(Data!$C$12:$AJ$12,MATCH(S$1,Data!$C$1:$AJ$1,0))*10^12</f>
        <v>116200000000000</v>
      </c>
      <c r="T2" s="23">
        <f>INDEX(Data!$C$12:$AJ$12,MATCH(T$1,Data!$C$1:$AJ$1,0))*10^12</f>
        <v>114600000000000</v>
      </c>
      <c r="U2" s="23">
        <f>INDEX(Data!$C$12:$AJ$12,MATCH(U$1,Data!$C$1:$AJ$1,0))*10^12</f>
        <v>113100000000000</v>
      </c>
      <c r="V2" s="23">
        <f>INDEX(Data!$C$12:$AJ$12,MATCH(V$1,Data!$C$1:$AJ$1,0))*10^12</f>
        <v>111600000000000</v>
      </c>
      <c r="W2" s="23">
        <f>INDEX(Data!$C$12:$AJ$12,MATCH(W$1,Data!$C$1:$AJ$1,0))*10^12</f>
        <v>110700000000000</v>
      </c>
      <c r="X2" s="23">
        <f>INDEX(Data!$C$12:$AJ$12,MATCH(X$1,Data!$C$1:$AJ$1,0))*10^12</f>
        <v>110000000000000</v>
      </c>
      <c r="Y2" s="23">
        <f>INDEX(Data!$C$12:$AJ$12,MATCH(Y$1,Data!$C$1:$AJ$1,0))*10^12</f>
        <v>109200000000000</v>
      </c>
      <c r="Z2" s="23">
        <f>INDEX(Data!$C$12:$AJ$12,MATCH(Z$1,Data!$C$1:$AJ$1,0))*10^12</f>
        <v>108600000000000</v>
      </c>
      <c r="AA2" s="23">
        <f>INDEX(Data!$C$12:$AJ$12,MATCH(AA$1,Data!$C$1:$AJ$1,0))*10^12</f>
        <v>108200000000000</v>
      </c>
      <c r="AB2" s="23">
        <f>INDEX(Data!$C$12:$AJ$12,MATCH(AB$1,Data!$C$1:$AJ$1,0))*10^12</f>
        <v>108000000000000</v>
      </c>
      <c r="AC2" s="23">
        <f>INDEX(Data!$C$12:$AJ$12,MATCH(AC$1,Data!$C$1:$AJ$1,0))*10^12</f>
        <v>107700000000000</v>
      </c>
      <c r="AD2" s="23">
        <f>INDEX(Data!$C$12:$AJ$12,MATCH(AD$1,Data!$C$1:$AJ$1,0))*10^12</f>
        <v>107400000000000</v>
      </c>
      <c r="AE2" s="23">
        <f>INDEX(Data!$C$12:$AJ$12,MATCH(AE$1,Data!$C$1:$AJ$1,0))*10^12</f>
        <v>107200000000000</v>
      </c>
      <c r="AF2" s="23">
        <f>INDEX(Data!$C$12:$AJ$12,MATCH(AF$1,Data!$C$1:$AJ$1,0))*10^12</f>
        <v>107000000000000</v>
      </c>
      <c r="AG2" s="23">
        <f>INDEX(Data!$C$12:$AJ$12,MATCH(AG$1,Data!$C$1:$AJ$1,0))*10^12</f>
        <v>106900000000000</v>
      </c>
      <c r="AH2" s="23"/>
      <c r="AI2" s="23"/>
    </row>
    <row r="3" spans="1:35" x14ac:dyDescent="0.45">
      <c r="A3" s="6" t="s">
        <v>539</v>
      </c>
      <c r="B3" s="23">
        <f>Refineries!C107+'Mining Breakdown'!B177*10^12</f>
        <v>24000000000000</v>
      </c>
      <c r="C3" s="23">
        <f>Refineries!D107+'Mining Breakdown'!C177*10^12</f>
        <v>24000000000000</v>
      </c>
      <c r="D3" s="23">
        <f>Refineries!E107+'Mining Breakdown'!D177*10^12</f>
        <v>32600000000000</v>
      </c>
      <c r="E3" s="23">
        <f>Refineries!F107+'Mining Breakdown'!E177*10^12</f>
        <v>32600000000000</v>
      </c>
      <c r="F3" s="23">
        <f>Refineries!G107+'Mining Breakdown'!F177*10^12</f>
        <v>32600000000000</v>
      </c>
      <c r="G3" s="23">
        <f>Refineries!H107+'Mining Breakdown'!G177*10^12</f>
        <v>32600000000000</v>
      </c>
      <c r="H3" s="23">
        <f>Refineries!I107+'Mining Breakdown'!H177*10^12</f>
        <v>32600000000000</v>
      </c>
      <c r="I3" s="23">
        <f>Refineries!J107+'Mining Breakdown'!I177*10^12</f>
        <v>32600000000000</v>
      </c>
      <c r="J3" s="23">
        <f>Refineries!K107+'Mining Breakdown'!J177*10^12</f>
        <v>32600000000000</v>
      </c>
      <c r="K3" s="23">
        <f>Refineries!L107+'Mining Breakdown'!K177*10^12</f>
        <v>32600000000000</v>
      </c>
      <c r="L3" s="23">
        <f>Refineries!M107+'Mining Breakdown'!L177*10^12</f>
        <v>32600000000000</v>
      </c>
      <c r="M3" s="23">
        <f>Refineries!N107+'Mining Breakdown'!M177*10^12</f>
        <v>32600000000000</v>
      </c>
      <c r="N3" s="23">
        <f>Refineries!O107+'Mining Breakdown'!N177*10^12</f>
        <v>32600000000000</v>
      </c>
      <c r="O3" s="23">
        <f>Refineries!P107+'Mining Breakdown'!O177*10^12</f>
        <v>32600000000000</v>
      </c>
      <c r="P3" s="23">
        <f>Refineries!Q107+'Mining Breakdown'!P177*10^12</f>
        <v>32600000000000</v>
      </c>
      <c r="Q3" s="23">
        <f>Refineries!R107+'Mining Breakdown'!Q177*10^12</f>
        <v>32600000000000</v>
      </c>
      <c r="R3" s="23">
        <f>Refineries!S107+'Mining Breakdown'!R177*10^12</f>
        <v>32600000000000</v>
      </c>
      <c r="S3" s="23">
        <f>Refineries!T107+'Mining Breakdown'!S177*10^12</f>
        <v>32600000000000</v>
      </c>
      <c r="T3" s="23">
        <f>Refineries!U107+'Mining Breakdown'!T177*10^12</f>
        <v>32600000000000</v>
      </c>
      <c r="U3" s="23">
        <f>Refineries!V107+'Mining Breakdown'!U177*10^12</f>
        <v>32600000000000</v>
      </c>
      <c r="V3" s="23">
        <f>Refineries!W107+'Mining Breakdown'!V177*10^12</f>
        <v>32600000000000</v>
      </c>
      <c r="W3" s="23">
        <f>Refineries!X107+'Mining Breakdown'!W177*10^12</f>
        <v>32600000000000</v>
      </c>
      <c r="X3" s="23">
        <f>Refineries!Y107+'Mining Breakdown'!X177*10^12</f>
        <v>32600000000000</v>
      </c>
      <c r="Y3" s="23">
        <f>Refineries!Z107+'Mining Breakdown'!Y177*10^12</f>
        <v>32600000000000</v>
      </c>
      <c r="Z3" s="23">
        <f>Refineries!AA107+'Mining Breakdown'!Z177*10^12</f>
        <v>32600000000000</v>
      </c>
      <c r="AA3" s="23">
        <f>Refineries!AB107+'Mining Breakdown'!AA177*10^12</f>
        <v>32600000000000</v>
      </c>
      <c r="AB3" s="23">
        <f>Refineries!AC107+'Mining Breakdown'!AB177*10^12</f>
        <v>32600000000000</v>
      </c>
      <c r="AC3" s="23">
        <f>Refineries!AD107+'Mining Breakdown'!AC177*10^12</f>
        <v>32600000000000</v>
      </c>
      <c r="AD3" s="23">
        <f>Refineries!AE107+'Mining Breakdown'!AD177*10^12</f>
        <v>32600000000000</v>
      </c>
      <c r="AE3" s="23">
        <f>Refineries!AF107+'Mining Breakdown'!AE177*10^12</f>
        <v>32600000000000</v>
      </c>
      <c r="AF3" s="23">
        <f>Refineries!AG107+'Mining Breakdown'!AF177*10^12</f>
        <v>32600000000000</v>
      </c>
      <c r="AG3" s="23">
        <f>Refineries!AH107+'Mining Breakdown'!AG177*10^12</f>
        <v>32600000000000</v>
      </c>
      <c r="AH3" s="23"/>
      <c r="AI3" s="23"/>
    </row>
    <row r="4" spans="1:35" x14ac:dyDescent="0.45">
      <c r="A4" s="6" t="s">
        <v>540</v>
      </c>
      <c r="B4" s="23">
        <f>INDEX(Data!$C$42:$AJ$42,MATCH(B$1,Data!$C$1:$AJ$1,0))*10^12</f>
        <v>654300000000000</v>
      </c>
      <c r="C4" s="23">
        <f>INDEX(Data!$C$42:$AJ$42,MATCH(C$1,Data!$C$1:$AJ$1,0))*10^12</f>
        <v>639900000000000</v>
      </c>
      <c r="D4" s="23">
        <f>INDEX(Data!$C$42:$AJ$42,MATCH(D$1,Data!$C$1:$AJ$1,0))*10^12</f>
        <v>572300000000000</v>
      </c>
      <c r="E4" s="23">
        <f>INDEX(Data!$C$42:$AJ$42,MATCH(E$1,Data!$C$1:$AJ$1,0))*10^12</f>
        <v>543700000000000.06</v>
      </c>
      <c r="F4" s="23">
        <f>INDEX(Data!$C$42:$AJ$42,MATCH(F$1,Data!$C$1:$AJ$1,0))*10^12</f>
        <v>555500000000000</v>
      </c>
      <c r="G4" s="23">
        <f>INDEX(Data!$C$42:$AJ$42,MATCH(G$1,Data!$C$1:$AJ$1,0))*10^12</f>
        <v>545200000000000.06</v>
      </c>
      <c r="H4" s="23">
        <f>INDEX(Data!$C$42:$AJ$42,MATCH(H$1,Data!$C$1:$AJ$1,0))*10^12</f>
        <v>537500000000000</v>
      </c>
      <c r="I4" s="23">
        <f>INDEX(Data!$C$42:$AJ$42,MATCH(I$1,Data!$C$1:$AJ$1,0))*10^12</f>
        <v>532400000000000</v>
      </c>
      <c r="J4" s="23">
        <f>INDEX(Data!$C$42:$AJ$42,MATCH(J$1,Data!$C$1:$AJ$1,0))*10^12</f>
        <v>525600000000000</v>
      </c>
      <c r="K4" s="23">
        <f>INDEX(Data!$C$42:$AJ$42,MATCH(K$1,Data!$C$1:$AJ$1,0))*10^12</f>
        <v>519299999999999.94</v>
      </c>
      <c r="L4" s="23">
        <f>INDEX(Data!$C$42:$AJ$42,MATCH(L$1,Data!$C$1:$AJ$1,0))*10^12</f>
        <v>512799999999999.94</v>
      </c>
      <c r="M4" s="23">
        <f>INDEX(Data!$C$42:$AJ$42,MATCH(M$1,Data!$C$1:$AJ$1,0))*10^12</f>
        <v>508100000000000</v>
      </c>
      <c r="N4" s="23">
        <f>INDEX(Data!$C$42:$AJ$42,MATCH(N$1,Data!$C$1:$AJ$1,0))*10^12</f>
        <v>506100000000000</v>
      </c>
      <c r="O4" s="23">
        <f>INDEX(Data!$C$42:$AJ$42,MATCH(O$1,Data!$C$1:$AJ$1,0))*10^12</f>
        <v>506500000000000</v>
      </c>
      <c r="P4" s="23">
        <f>INDEX(Data!$C$42:$AJ$42,MATCH(P$1,Data!$C$1:$AJ$1,0))*10^12</f>
        <v>508900000000000</v>
      </c>
      <c r="Q4" s="23">
        <f>INDEX(Data!$C$42:$AJ$42,MATCH(Q$1,Data!$C$1:$AJ$1,0))*10^12</f>
        <v>509100000000000</v>
      </c>
      <c r="R4" s="23">
        <f>INDEX(Data!$C$42:$AJ$42,MATCH(R$1,Data!$C$1:$AJ$1,0))*10^12</f>
        <v>507600000000000</v>
      </c>
      <c r="S4" s="23">
        <f>INDEX(Data!$C$42:$AJ$42,MATCH(S$1,Data!$C$1:$AJ$1,0))*10^12</f>
        <v>508200000000000</v>
      </c>
      <c r="T4" s="23">
        <f>INDEX(Data!$C$42:$AJ$42,MATCH(T$1,Data!$C$1:$AJ$1,0))*10^12</f>
        <v>507900000000000</v>
      </c>
      <c r="U4" s="23">
        <f>INDEX(Data!$C$42:$AJ$42,MATCH(U$1,Data!$C$1:$AJ$1,0))*10^12</f>
        <v>507900000000000</v>
      </c>
      <c r="V4" s="23">
        <f>INDEX(Data!$C$42:$AJ$42,MATCH(V$1,Data!$C$1:$AJ$1,0))*10^12</f>
        <v>506800000000000</v>
      </c>
      <c r="W4" s="23">
        <f>INDEX(Data!$C$42:$AJ$42,MATCH(W$1,Data!$C$1:$AJ$1,0))*10^12</f>
        <v>505600000000000</v>
      </c>
      <c r="X4" s="23">
        <f>INDEX(Data!$C$42:$AJ$42,MATCH(X$1,Data!$C$1:$AJ$1,0))*10^12</f>
        <v>502200000000000</v>
      </c>
      <c r="Y4" s="23">
        <f>INDEX(Data!$C$42:$AJ$42,MATCH(Y$1,Data!$C$1:$AJ$1,0))*10^12</f>
        <v>501200000000000</v>
      </c>
      <c r="Z4" s="23">
        <f>INDEX(Data!$C$42:$AJ$42,MATCH(Z$1,Data!$C$1:$AJ$1,0))*10^12</f>
        <v>497100000000000</v>
      </c>
      <c r="AA4" s="23">
        <f>INDEX(Data!$C$42:$AJ$42,MATCH(AA$1,Data!$C$1:$AJ$1,0))*10^12</f>
        <v>494700000000000</v>
      </c>
      <c r="AB4" s="23">
        <f>INDEX(Data!$C$42:$AJ$42,MATCH(AB$1,Data!$C$1:$AJ$1,0))*10^12</f>
        <v>492000000000000</v>
      </c>
      <c r="AC4" s="23">
        <f>INDEX(Data!$C$42:$AJ$42,MATCH(AC$1,Data!$C$1:$AJ$1,0))*10^12</f>
        <v>488700000000000</v>
      </c>
      <c r="AD4" s="23">
        <f>INDEX(Data!$C$42:$AJ$42,MATCH(AD$1,Data!$C$1:$AJ$1,0))*10^12</f>
        <v>483900000000000</v>
      </c>
      <c r="AE4" s="23">
        <f>INDEX(Data!$C$42:$AJ$42,MATCH(AE$1,Data!$C$1:$AJ$1,0))*10^12</f>
        <v>481100000000000</v>
      </c>
      <c r="AF4" s="23">
        <f>INDEX(Data!$C$42:$AJ$42,MATCH(AF$1,Data!$C$1:$AJ$1,0))*10^12</f>
        <v>475900000000000</v>
      </c>
      <c r="AG4" s="23">
        <f>INDEX(Data!$C$42:$AJ$42,MATCH(AG$1,Data!$C$1:$AJ$1,0))*10^12</f>
        <v>471400000000000</v>
      </c>
      <c r="AH4" s="23"/>
      <c r="AI4" s="23"/>
    </row>
    <row r="5" spans="1:35" x14ac:dyDescent="0.45">
      <c r="A5" s="6" t="s">
        <v>541</v>
      </c>
      <c r="B5" s="23">
        <f>INDEX(Data!$C$55:$AJ$55,MATCH(B$1,Data!$C$1:$AJ$1,0))*10^12</f>
        <v>44500000000000</v>
      </c>
      <c r="C5" s="23">
        <f>INDEX(Data!$C$55:$AJ$55,MATCH(C$1,Data!$C$1:$AJ$1,0))*10^12</f>
        <v>40800000000000</v>
      </c>
      <c r="D5" s="23">
        <f>INDEX(Data!$C$55:$AJ$55,MATCH(D$1,Data!$C$1:$AJ$1,0))*10^12</f>
        <v>43100000000000</v>
      </c>
      <c r="E5" s="23">
        <f>INDEX(Data!$C$55:$AJ$55,MATCH(E$1,Data!$C$1:$AJ$1,0))*10^12</f>
        <v>45400000000000</v>
      </c>
      <c r="F5" s="23">
        <f>INDEX(Data!$C$55:$AJ$55,MATCH(F$1,Data!$C$1:$AJ$1,0))*10^12</f>
        <v>46700000000000</v>
      </c>
      <c r="G5" s="23">
        <f>INDEX(Data!$C$55:$AJ$55,MATCH(G$1,Data!$C$1:$AJ$1,0))*10^12</f>
        <v>48000000000000</v>
      </c>
      <c r="H5" s="23">
        <f>INDEX(Data!$C$55:$AJ$55,MATCH(H$1,Data!$C$1:$AJ$1,0))*10^12</f>
        <v>49200000000000</v>
      </c>
      <c r="I5" s="23">
        <f>INDEX(Data!$C$55:$AJ$55,MATCH(I$1,Data!$C$1:$AJ$1,0))*10^12</f>
        <v>50400000000000</v>
      </c>
      <c r="J5" s="23">
        <f>INDEX(Data!$C$55:$AJ$55,MATCH(J$1,Data!$C$1:$AJ$1,0))*10^12</f>
        <v>51100000000000</v>
      </c>
      <c r="K5" s="23">
        <f>INDEX(Data!$C$55:$AJ$55,MATCH(K$1,Data!$C$1:$AJ$1,0))*10^12</f>
        <v>51800000000000</v>
      </c>
      <c r="L5" s="23">
        <f>INDEX(Data!$C$55:$AJ$55,MATCH(L$1,Data!$C$1:$AJ$1,0))*10^12</f>
        <v>52500000000000</v>
      </c>
      <c r="M5" s="23">
        <f>INDEX(Data!$C$55:$AJ$55,MATCH(M$1,Data!$C$1:$AJ$1,0))*10^12</f>
        <v>53300000000000</v>
      </c>
      <c r="N5" s="23">
        <f>INDEX(Data!$C$55:$AJ$55,MATCH(N$1,Data!$C$1:$AJ$1,0))*10^12</f>
        <v>53400000000000</v>
      </c>
      <c r="O5" s="23">
        <f>INDEX(Data!$C$55:$AJ$55,MATCH(O$1,Data!$C$1:$AJ$1,0))*10^12</f>
        <v>53500000000000</v>
      </c>
      <c r="P5" s="23">
        <f>INDEX(Data!$C$55:$AJ$55,MATCH(P$1,Data!$C$1:$AJ$1,0))*10^12</f>
        <v>53600000000000</v>
      </c>
      <c r="Q5" s="23">
        <f>INDEX(Data!$C$55:$AJ$55,MATCH(Q$1,Data!$C$1:$AJ$1,0))*10^12</f>
        <v>53800000000000</v>
      </c>
      <c r="R5" s="23">
        <f>INDEX(Data!$C$55:$AJ$55,MATCH(R$1,Data!$C$1:$AJ$1,0))*10^12</f>
        <v>53900000000000</v>
      </c>
      <c r="S5" s="23">
        <f>INDEX(Data!$C$55:$AJ$55,MATCH(S$1,Data!$C$1:$AJ$1,0))*10^12</f>
        <v>54100000000000</v>
      </c>
      <c r="T5" s="23">
        <f>INDEX(Data!$C$55:$AJ$55,MATCH(T$1,Data!$C$1:$AJ$1,0))*10^12</f>
        <v>54200000000000</v>
      </c>
      <c r="U5" s="23">
        <f>INDEX(Data!$C$55:$AJ$55,MATCH(U$1,Data!$C$1:$AJ$1,0))*10^12</f>
        <v>54300000000000</v>
      </c>
      <c r="V5" s="23">
        <f>INDEX(Data!$C$55:$AJ$55,MATCH(V$1,Data!$C$1:$AJ$1,0))*10^12</f>
        <v>54400000000000</v>
      </c>
      <c r="W5" s="23">
        <f>INDEX(Data!$C$55:$AJ$55,MATCH(W$1,Data!$C$1:$AJ$1,0))*10^12</f>
        <v>54600000000000</v>
      </c>
      <c r="X5" s="23">
        <f>INDEX(Data!$C$55:$AJ$55,MATCH(X$1,Data!$C$1:$AJ$1,0))*10^12</f>
        <v>54700000000000</v>
      </c>
      <c r="Y5" s="23">
        <f>INDEX(Data!$C$55:$AJ$55,MATCH(Y$1,Data!$C$1:$AJ$1,0))*10^12</f>
        <v>55000000000000</v>
      </c>
      <c r="Z5" s="23">
        <f>INDEX(Data!$C$55:$AJ$55,MATCH(Z$1,Data!$C$1:$AJ$1,0))*10^12</f>
        <v>55100000000000</v>
      </c>
      <c r="AA5" s="23">
        <f>INDEX(Data!$C$55:$AJ$55,MATCH(AA$1,Data!$C$1:$AJ$1,0))*10^12</f>
        <v>55300000000000</v>
      </c>
      <c r="AB5" s="23">
        <f>INDEX(Data!$C$55:$AJ$55,MATCH(AB$1,Data!$C$1:$AJ$1,0))*10^12</f>
        <v>55400000000000</v>
      </c>
      <c r="AC5" s="23">
        <f>INDEX(Data!$C$55:$AJ$55,MATCH(AC$1,Data!$C$1:$AJ$1,0))*10^12</f>
        <v>55600000000000</v>
      </c>
      <c r="AD5" s="23">
        <f>INDEX(Data!$C$55:$AJ$55,MATCH(AD$1,Data!$C$1:$AJ$1,0))*10^12</f>
        <v>55800000000000</v>
      </c>
      <c r="AE5" s="23">
        <f>INDEX(Data!$C$55:$AJ$55,MATCH(AE$1,Data!$C$1:$AJ$1,0))*10^12</f>
        <v>55900000000000</v>
      </c>
      <c r="AF5" s="23">
        <f>INDEX(Data!$C$55:$AJ$55,MATCH(AF$1,Data!$C$1:$AJ$1,0))*10^12</f>
        <v>56200000000000</v>
      </c>
      <c r="AG5" s="23">
        <f>INDEX(Data!$C$55:$AJ$55,MATCH(AG$1,Data!$C$1:$AJ$1,0))*10^12</f>
        <v>56200000000000</v>
      </c>
      <c r="AH5" s="23"/>
      <c r="AI5" s="23"/>
    </row>
    <row r="6" spans="1:35" x14ac:dyDescent="0.45">
      <c r="A6" s="6" t="s">
        <v>542</v>
      </c>
      <c r="B6" s="23">
        <f>'Mining Breakdown'!B189*10^12</f>
        <v>79900000000000</v>
      </c>
      <c r="C6" s="23">
        <f>'Mining Breakdown'!C189*10^12</f>
        <v>72400000000000</v>
      </c>
      <c r="D6" s="23">
        <f>'Mining Breakdown'!D189*10^12</f>
        <v>75700000000000</v>
      </c>
      <c r="E6" s="23">
        <f>'Mining Breakdown'!E189*10^12</f>
        <v>79500000000000</v>
      </c>
      <c r="F6" s="23">
        <f>'Mining Breakdown'!F189*10^12</f>
        <v>81300000000000</v>
      </c>
      <c r="G6" s="23">
        <f>'Mining Breakdown'!G189*10^12</f>
        <v>82900000000000</v>
      </c>
      <c r="H6" s="23">
        <f>'Mining Breakdown'!H189*10^12</f>
        <v>84300000000000</v>
      </c>
      <c r="I6" s="23">
        <f>'Mining Breakdown'!I189*10^12</f>
        <v>86500000000000</v>
      </c>
      <c r="J6" s="23">
        <f>'Mining Breakdown'!J189*10^12</f>
        <v>87400000000000</v>
      </c>
      <c r="K6" s="23">
        <f>'Mining Breakdown'!K189*10^12</f>
        <v>88300000000000</v>
      </c>
      <c r="L6" s="23">
        <f>'Mining Breakdown'!L189*10^12</f>
        <v>89200000000000</v>
      </c>
      <c r="M6" s="23">
        <f>'Mining Breakdown'!M189*10^12</f>
        <v>90400000000000</v>
      </c>
      <c r="N6" s="23">
        <f>'Mining Breakdown'!N189*10^12</f>
        <v>90600000000000</v>
      </c>
      <c r="O6" s="23">
        <f>'Mining Breakdown'!O189*10^12</f>
        <v>90700000000000</v>
      </c>
      <c r="P6" s="23">
        <f>'Mining Breakdown'!P189*10^12</f>
        <v>91100000000000</v>
      </c>
      <c r="Q6" s="23">
        <f>'Mining Breakdown'!Q189*10^12</f>
        <v>91500000000000</v>
      </c>
      <c r="R6" s="23">
        <f>'Mining Breakdown'!R189*10^12</f>
        <v>91900000000000</v>
      </c>
      <c r="S6" s="23">
        <f>'Mining Breakdown'!S189*10^12</f>
        <v>92300000000000</v>
      </c>
      <c r="T6" s="23">
        <f>'Mining Breakdown'!T189*10^12</f>
        <v>92700000000000</v>
      </c>
      <c r="U6" s="23">
        <f>'Mining Breakdown'!U189*10^12</f>
        <v>93000000000000</v>
      </c>
      <c r="V6" s="23">
        <f>'Mining Breakdown'!V189*10^12</f>
        <v>93500000000000</v>
      </c>
      <c r="W6" s="23">
        <f>'Mining Breakdown'!W189*10^12</f>
        <v>93900000000000</v>
      </c>
      <c r="X6" s="23">
        <f>'Mining Breakdown'!X189*10^12</f>
        <v>94300000000000</v>
      </c>
      <c r="Y6" s="23">
        <f>'Mining Breakdown'!Y189*10^12</f>
        <v>94700000000000</v>
      </c>
      <c r="Z6" s="23">
        <f>'Mining Breakdown'!Z189*10^12</f>
        <v>95100000000000</v>
      </c>
      <c r="AA6" s="23">
        <f>'Mining Breakdown'!AA189*10^12</f>
        <v>95600000000000</v>
      </c>
      <c r="AB6" s="23">
        <f>'Mining Breakdown'!AB189*10^12</f>
        <v>96000000000000</v>
      </c>
      <c r="AC6" s="23">
        <f>'Mining Breakdown'!AC189*10^12</f>
        <v>96500000000000</v>
      </c>
      <c r="AD6" s="23">
        <f>'Mining Breakdown'!AD189*10^12</f>
        <v>97000000000000</v>
      </c>
      <c r="AE6" s="23">
        <f>'Mining Breakdown'!AE189*10^12</f>
        <v>97400000000000</v>
      </c>
      <c r="AF6" s="23">
        <f>'Mining Breakdown'!AF189*10^12</f>
        <v>97800000000000</v>
      </c>
      <c r="AG6" s="23">
        <f>'Mining Breakdown'!AG189*10^12</f>
        <v>98200000000000</v>
      </c>
      <c r="AH6" s="23"/>
      <c r="AI6" s="23"/>
    </row>
    <row r="7" spans="1:35" x14ac:dyDescent="0.45">
      <c r="A7" s="6" t="s">
        <v>543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/>
      <c r="AI7" s="23"/>
    </row>
    <row r="8" spans="1:35" x14ac:dyDescent="0.45">
      <c r="A8" s="6" t="s">
        <v>544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/>
      <c r="AI8" s="23"/>
    </row>
    <row r="9" spans="1:35" x14ac:dyDescent="0.45">
      <c r="A9" s="6" t="s">
        <v>545</v>
      </c>
      <c r="B9" s="23">
        <f>(INDEX(Data!$C$140:$AJ$140,MATCH(B$1,Data!$C$1:$AJ$1,0))*10^15-SUM(B2:B8))</f>
        <v>141999999999999.88</v>
      </c>
      <c r="C9" s="23">
        <f>(INDEX(Data!$C$140:$AJ$140,MATCH(C$1,Data!$C$1:$AJ$1,0))*10^15-SUM(C2:C8))</f>
        <v>112500000000000</v>
      </c>
      <c r="D9" s="23">
        <f>(INDEX(Data!$C$140:$AJ$140,MATCH(D$1,Data!$C$1:$AJ$1,0))*10^15-SUM(D2:D8))</f>
        <v>130800000000000</v>
      </c>
      <c r="E9" s="23">
        <f>(INDEX(Data!$C$140:$AJ$140,MATCH(E$1,Data!$C$1:$AJ$1,0))*10^15-SUM(E2:E8))</f>
        <v>138299999999999.88</v>
      </c>
      <c r="F9" s="23">
        <f>(INDEX(Data!$C$140:$AJ$140,MATCH(F$1,Data!$C$1:$AJ$1,0))*10^15-SUM(F2:F8))</f>
        <v>152400000000000</v>
      </c>
      <c r="G9" s="23">
        <f>(INDEX(Data!$C$140:$AJ$140,MATCH(G$1,Data!$C$1:$AJ$1,0))*10^15-SUM(G2:G8))</f>
        <v>159400000000000</v>
      </c>
      <c r="H9" s="23">
        <f>(INDEX(Data!$C$140:$AJ$140,MATCH(H$1,Data!$C$1:$AJ$1,0))*10^15-SUM(H2:H8))</f>
        <v>164400000000000</v>
      </c>
      <c r="I9" s="23">
        <f>(INDEX(Data!$C$140:$AJ$140,MATCH(I$1,Data!$C$1:$AJ$1,0))*10^15-SUM(I2:I8))</f>
        <v>156800000000000</v>
      </c>
      <c r="J9" s="23">
        <f>(INDEX(Data!$C$140:$AJ$140,MATCH(J$1,Data!$C$1:$AJ$1,0))*10^15-SUM(J2:J8))</f>
        <v>164900000000000</v>
      </c>
      <c r="K9" s="23">
        <f>(INDEX(Data!$C$140:$AJ$140,MATCH(K$1,Data!$C$1:$AJ$1,0))*10^15-SUM(K2:K8))</f>
        <v>162900000000000</v>
      </c>
      <c r="L9" s="23">
        <f>(INDEX(Data!$C$140:$AJ$140,MATCH(L$1,Data!$C$1:$AJ$1,0))*10^15-SUM(L2:L8))</f>
        <v>171700000000000</v>
      </c>
      <c r="M9" s="23">
        <f>(INDEX(Data!$C$140:$AJ$140,MATCH(M$1,Data!$C$1:$AJ$1,0))*10^15-SUM(M2:M8))</f>
        <v>168699999999999.88</v>
      </c>
      <c r="N9" s="23">
        <f>(INDEX(Data!$C$140:$AJ$140,MATCH(N$1,Data!$C$1:$AJ$1,0))*10^15-SUM(N2:N8))</f>
        <v>166499999999999.88</v>
      </c>
      <c r="O9" s="23">
        <f>(INDEX(Data!$C$140:$AJ$140,MATCH(O$1,Data!$C$1:$AJ$1,0))*10^15-SUM(O2:O8))</f>
        <v>171999999999999.88</v>
      </c>
      <c r="P9" s="23">
        <f>(INDEX(Data!$C$140:$AJ$140,MATCH(P$1,Data!$C$1:$AJ$1,0))*10^15-SUM(P2:P8))</f>
        <v>175199999999999.88</v>
      </c>
      <c r="Q9" s="23">
        <f>(INDEX(Data!$C$140:$AJ$140,MATCH(Q$1,Data!$C$1:$AJ$1,0))*10^15-SUM(Q2:Q8))</f>
        <v>170199999999999.88</v>
      </c>
      <c r="R9" s="23">
        <f>(INDEX(Data!$C$140:$AJ$140,MATCH(R$1,Data!$C$1:$AJ$1,0))*10^15-SUM(R2:R8))</f>
        <v>168499999999999.88</v>
      </c>
      <c r="S9" s="23">
        <f>(INDEX(Data!$C$140:$AJ$140,MATCH(S$1,Data!$C$1:$AJ$1,0))*10^15-SUM(S2:S8))</f>
        <v>169199999999999.88</v>
      </c>
      <c r="T9" s="23">
        <f>(INDEX(Data!$C$140:$AJ$140,MATCH(T$1,Data!$C$1:$AJ$1,0))*10^15-SUM(T2:T8))</f>
        <v>170599999999999.88</v>
      </c>
      <c r="U9" s="23">
        <f>(INDEX(Data!$C$140:$AJ$140,MATCH(U$1,Data!$C$1:$AJ$1,0))*10^15-SUM(U2:U8))</f>
        <v>171699999999999.88</v>
      </c>
      <c r="V9" s="23">
        <f>(INDEX(Data!$C$140:$AJ$140,MATCH(V$1,Data!$C$1:$AJ$1,0))*10^15-SUM(V2:V8))</f>
        <v>163699999999999.88</v>
      </c>
      <c r="W9" s="23">
        <f>(INDEX(Data!$C$140:$AJ$140,MATCH(W$1,Data!$C$1:$AJ$1,0))*10^15-SUM(W2:W8))</f>
        <v>165199999999999.88</v>
      </c>
      <c r="X9" s="23">
        <f>(INDEX(Data!$C$140:$AJ$140,MATCH(X$1,Data!$C$1:$AJ$1,0))*10^15-SUM(X2:X8))</f>
        <v>168799999999999.88</v>
      </c>
      <c r="Y9" s="23">
        <f>(INDEX(Data!$C$140:$AJ$140,MATCH(Y$1,Data!$C$1:$AJ$1,0))*10^15-SUM(Y2:Y8))</f>
        <v>169899999999999.88</v>
      </c>
      <c r="Z9" s="23">
        <f>(INDEX(Data!$C$140:$AJ$140,MATCH(Z$1,Data!$C$1:$AJ$1,0))*10^15-SUM(Z2:Z8))</f>
        <v>174099999999999.88</v>
      </c>
      <c r="AA9" s="23">
        <f>(INDEX(Data!$C$140:$AJ$140,MATCH(AA$1,Data!$C$1:$AJ$1,0))*10^15-SUM(AA2:AA8))</f>
        <v>166199999999999.88</v>
      </c>
      <c r="AB9" s="23">
        <f>(INDEX(Data!$C$140:$AJ$140,MATCH(AB$1,Data!$C$1:$AJ$1,0))*10^15-SUM(AB2:AB8))</f>
        <v>168599999999999.88</v>
      </c>
      <c r="AC9" s="23">
        <f>(INDEX(Data!$C$140:$AJ$140,MATCH(AC$1,Data!$C$1:$AJ$1,0))*10^15-SUM(AC2:AC8))</f>
        <v>171499999999999.88</v>
      </c>
      <c r="AD9" s="23">
        <f>(INDEX(Data!$C$140:$AJ$140,MATCH(AD$1,Data!$C$1:$AJ$1,0))*10^15-SUM(AD2:AD8))</f>
        <v>175899999999999.88</v>
      </c>
      <c r="AE9" s="23">
        <f>(INDEX(Data!$C$140:$AJ$140,MATCH(AE$1,Data!$C$1:$AJ$1,0))*10^15-SUM(AE2:AE8))</f>
        <v>168399999999999.88</v>
      </c>
      <c r="AF9" s="23">
        <f>(INDEX(Data!$C$140:$AJ$140,MATCH(AF$1,Data!$C$1:$AJ$1,0))*10^15-SUM(AF2:AF8))</f>
        <v>163099999999999.88</v>
      </c>
      <c r="AG9" s="23">
        <f>(INDEX(Data!$C$140:$AJ$140,MATCH(AG$1,Data!$C$1:$AJ$1,0))*10^15-SUM(AG2:AG8))</f>
        <v>167299999999999.88</v>
      </c>
      <c r="AH9" s="23"/>
      <c r="AI9" s="23"/>
    </row>
    <row r="10" spans="1:35" x14ac:dyDescent="0.45">
      <c r="B10" s="23"/>
      <c r="C10" s="23"/>
    </row>
    <row r="11" spans="1:35" x14ac:dyDescent="0.45">
      <c r="B11" s="23"/>
      <c r="C11" s="26"/>
    </row>
    <row r="12" spans="1:35" x14ac:dyDescent="0.45">
      <c r="C12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1"/>
  <sheetViews>
    <sheetView workbookViewId="0">
      <selection activeCell="B11" sqref="B11"/>
    </sheetView>
  </sheetViews>
  <sheetFormatPr defaultColWidth="9.1328125" defaultRowHeight="14.25" x14ac:dyDescent="0.45"/>
  <cols>
    <col min="1" max="1" width="39.86328125" style="6" customWidth="1"/>
    <col min="2" max="35" width="9.59765625" style="6" bestFit="1" customWidth="1"/>
    <col min="36" max="16384" width="9.1328125" style="6"/>
  </cols>
  <sheetData>
    <row r="1" spans="1:35" x14ac:dyDescent="0.4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6" t="s">
        <v>538</v>
      </c>
      <c r="B2" s="23">
        <f>INDEX(Data!$C$9:$AJ$9,MATCH(B$1,Data!$C$1:$AJ$1,0))*10^12</f>
        <v>16899999999999.998</v>
      </c>
      <c r="C2" s="23">
        <f>INDEX(Data!$C$9:$AJ$9,MATCH(C$1,Data!$C$1:$AJ$1,0))*10^12</f>
        <v>18100000000000</v>
      </c>
      <c r="D2" s="23">
        <f>INDEX(Data!$C$9:$AJ$9,MATCH(D$1,Data!$C$1:$AJ$1,0))*10^12</f>
        <v>17700000000000</v>
      </c>
      <c r="E2" s="23">
        <f>INDEX(Data!$C$9:$AJ$9,MATCH(E$1,Data!$C$1:$AJ$1,0))*10^12</f>
        <v>17900000000000</v>
      </c>
      <c r="F2" s="23">
        <f>INDEX(Data!$C$9:$AJ$9,MATCH(F$1,Data!$C$1:$AJ$1,0))*10^12</f>
        <v>18200000000000</v>
      </c>
      <c r="G2" s="23">
        <f>INDEX(Data!$C$9:$AJ$9,MATCH(G$1,Data!$C$1:$AJ$1,0))*10^12</f>
        <v>18600000000000</v>
      </c>
      <c r="H2" s="23">
        <f>INDEX(Data!$C$9:$AJ$9,MATCH(H$1,Data!$C$1:$AJ$1,0))*10^12</f>
        <v>19000000000000</v>
      </c>
      <c r="I2" s="23">
        <f>INDEX(Data!$C$9:$AJ$9,MATCH(I$1,Data!$C$1:$AJ$1,0))*10^12</f>
        <v>19500000000000</v>
      </c>
      <c r="J2" s="23">
        <f>INDEX(Data!$C$9:$AJ$9,MATCH(J$1,Data!$C$1:$AJ$1,0))*10^12</f>
        <v>20100000000000</v>
      </c>
      <c r="K2" s="23">
        <f>INDEX(Data!$C$9:$AJ$9,MATCH(K$1,Data!$C$1:$AJ$1,0))*10^12</f>
        <v>20800000000000</v>
      </c>
      <c r="L2" s="23">
        <f>INDEX(Data!$C$9:$AJ$9,MATCH(L$1,Data!$C$1:$AJ$1,0))*10^12</f>
        <v>21700000000000</v>
      </c>
      <c r="M2" s="23">
        <f>INDEX(Data!$C$9:$AJ$9,MATCH(M$1,Data!$C$1:$AJ$1,0))*10^12</f>
        <v>22700000000000</v>
      </c>
      <c r="N2" s="23">
        <f>INDEX(Data!$C$9:$AJ$9,MATCH(N$1,Data!$C$1:$AJ$1,0))*10^12</f>
        <v>24000000000000</v>
      </c>
      <c r="O2" s="23">
        <f>INDEX(Data!$C$9:$AJ$9,MATCH(O$1,Data!$C$1:$AJ$1,0))*10^12</f>
        <v>25300000000000</v>
      </c>
      <c r="P2" s="23">
        <f>INDEX(Data!$C$9:$AJ$9,MATCH(P$1,Data!$C$1:$AJ$1,0))*10^12</f>
        <v>26700000000000</v>
      </c>
      <c r="Q2" s="23">
        <f>INDEX(Data!$C$9:$AJ$9,MATCH(Q$1,Data!$C$1:$AJ$1,0))*10^12</f>
        <v>28300000000000</v>
      </c>
      <c r="R2" s="23">
        <f>INDEX(Data!$C$9:$AJ$9,MATCH(R$1,Data!$C$1:$AJ$1,0))*10^12</f>
        <v>29800000000000</v>
      </c>
      <c r="S2" s="23">
        <f>INDEX(Data!$C$9:$AJ$9,MATCH(S$1,Data!$C$1:$AJ$1,0))*10^12</f>
        <v>31200000000000</v>
      </c>
      <c r="T2" s="23">
        <f>INDEX(Data!$C$9:$AJ$9,MATCH(T$1,Data!$C$1:$AJ$1,0))*10^12</f>
        <v>32500000000000</v>
      </c>
      <c r="U2" s="23">
        <f>INDEX(Data!$C$9:$AJ$9,MATCH(U$1,Data!$C$1:$AJ$1,0))*10^12</f>
        <v>33700000000000.004</v>
      </c>
      <c r="V2" s="23">
        <f>INDEX(Data!$C$9:$AJ$9,MATCH(V$1,Data!$C$1:$AJ$1,0))*10^12</f>
        <v>34700000000000.004</v>
      </c>
      <c r="W2" s="23">
        <f>INDEX(Data!$C$9:$AJ$9,MATCH(W$1,Data!$C$1:$AJ$1,0))*10^12</f>
        <v>35800000000000</v>
      </c>
      <c r="X2" s="23">
        <f>INDEX(Data!$C$9:$AJ$9,MATCH(X$1,Data!$C$1:$AJ$1,0))*10^12</f>
        <v>37000000000000</v>
      </c>
      <c r="Y2" s="23">
        <f>INDEX(Data!$C$9:$AJ$9,MATCH(Y$1,Data!$C$1:$AJ$1,0))*10^12</f>
        <v>38000000000000</v>
      </c>
      <c r="Z2" s="23">
        <f>INDEX(Data!$C$9:$AJ$9,MATCH(Z$1,Data!$C$1:$AJ$1,0))*10^12</f>
        <v>39100000000000</v>
      </c>
      <c r="AA2" s="23">
        <f>INDEX(Data!$C$9:$AJ$9,MATCH(AA$1,Data!$C$1:$AJ$1,0))*10^12</f>
        <v>40300000000000</v>
      </c>
      <c r="AB2" s="23">
        <f>INDEX(Data!$C$9:$AJ$9,MATCH(AB$1,Data!$C$1:$AJ$1,0))*10^12</f>
        <v>41600000000000</v>
      </c>
      <c r="AC2" s="23">
        <f>INDEX(Data!$C$9:$AJ$9,MATCH(AC$1,Data!$C$1:$AJ$1,0))*10^12</f>
        <v>42800000000000</v>
      </c>
      <c r="AD2" s="23">
        <f>INDEX(Data!$C$9:$AJ$9,MATCH(AD$1,Data!$C$1:$AJ$1,0))*10^12</f>
        <v>43900000000000</v>
      </c>
      <c r="AE2" s="23">
        <f>INDEX(Data!$C$9:$AJ$9,MATCH(AE$1,Data!$C$1:$AJ$1,0))*10^12</f>
        <v>45100000000000</v>
      </c>
      <c r="AF2" s="23">
        <f>INDEX(Data!$C$9:$AJ$9,MATCH(AF$1,Data!$C$1:$AJ$1,0))*10^12</f>
        <v>46200000000000</v>
      </c>
      <c r="AG2" s="23">
        <f>INDEX(Data!$C$9:$AJ$9,MATCH(AG$1,Data!$C$1:$AJ$1,0))*10^12</f>
        <v>47200000000000</v>
      </c>
      <c r="AH2" s="23"/>
      <c r="AI2" s="23"/>
    </row>
    <row r="3" spans="1:35" x14ac:dyDescent="0.45">
      <c r="A3" s="6" t="s">
        <v>539</v>
      </c>
      <c r="B3" s="23">
        <f>Refineries!C106+'Pipelines &amp; Military'!C114*10^12+SUM('Mining Breakdown'!B175:B176)*10^12</f>
        <v>4288207582747402.5</v>
      </c>
      <c r="C3" s="23">
        <f>Refineries!D106+'Pipelines &amp; Military'!D114*10^12+SUM('Mining Breakdown'!C175:C176)*10^12</f>
        <v>4379933376183287.5</v>
      </c>
      <c r="D3" s="23">
        <f>Refineries!E106+'Pipelines &amp; Military'!E114*10^12+SUM('Mining Breakdown'!D175:D176)*10^12</f>
        <v>4456089312237352.5</v>
      </c>
      <c r="E3" s="23">
        <f>Refineries!F106+'Pipelines &amp; Military'!F114*10^12+SUM('Mining Breakdown'!E175:E176)*10^12</f>
        <v>4563969080839689</v>
      </c>
      <c r="F3" s="23">
        <f>Refineries!G106+'Pipelines &amp; Military'!G114*10^12+SUM('Mining Breakdown'!F175:F176)*10^12</f>
        <v>4600833580411132</v>
      </c>
      <c r="G3" s="23">
        <f>Refineries!H106+'Pipelines &amp; Military'!H114*10^12+SUM('Mining Breakdown'!G175:G176)*10^12</f>
        <v>4668667940982574</v>
      </c>
      <c r="H3" s="23">
        <f>Refineries!I106+'Pipelines &amp; Military'!I114*10^12+SUM('Mining Breakdown'!H175:H176)*10^12</f>
        <v>4711121393554018</v>
      </c>
      <c r="I3" s="23">
        <f>Refineries!J106+'Pipelines &amp; Military'!J114*10^12+SUM('Mining Breakdown'!I175:I176)*10^12</f>
        <v>4777366603121598</v>
      </c>
      <c r="J3" s="23">
        <f>Refineries!K106+'Pipelines &amp; Military'!K114*10^12+SUM('Mining Breakdown'!J175:J176)*10^12</f>
        <v>4755197279171801</v>
      </c>
      <c r="K3" s="23">
        <f>Refineries!L106+'Pipelines &amp; Military'!L114*10^12+SUM('Mining Breakdown'!K175:K176)*10^12</f>
        <v>4785466241720073</v>
      </c>
      <c r="L3" s="23">
        <f>Refineries!M106+'Pipelines &amp; Military'!M114*10^12+SUM('Mining Breakdown'!L175:L176)*10^12</f>
        <v>4792448080264484</v>
      </c>
      <c r="M3" s="23">
        <f>Refineries!N106+'Pipelines &amp; Military'!N114*10^12+SUM('Mining Breakdown'!M175:M176)*10^12</f>
        <v>4706340296812756</v>
      </c>
      <c r="N3" s="23">
        <f>Refineries!O106+'Pipelines &amp; Military'!O114*10^12+SUM('Mining Breakdown'!N175:N176)*10^12</f>
        <v>4702834223820479</v>
      </c>
      <c r="O3" s="23">
        <f>Refineries!P106+'Pipelines &amp; Military'!P114*10^12+SUM('Mining Breakdown'!O175:O176)*10^12</f>
        <v>4746754067322410</v>
      </c>
      <c r="P3" s="23">
        <f>Refineries!Q106+'Pipelines &amp; Military'!Q114*10^12+SUM('Mining Breakdown'!P175:P176)*10^12</f>
        <v>4742838071824342</v>
      </c>
      <c r="Q3" s="23">
        <f>Refineries!R106+'Pipelines &amp; Military'!R114*10^12+SUM('Mining Breakdown'!Q175:Q176)*10^12</f>
        <v>4820136686816618</v>
      </c>
      <c r="R3" s="23">
        <f>Refineries!S106+'Pipelines &amp; Military'!S114*10^12+SUM('Mining Breakdown'!R175:R176)*10^12</f>
        <v>4840295270310825</v>
      </c>
      <c r="S3" s="23">
        <f>Refineries!T106+'Pipelines &amp; Military'!T114*10^12+SUM('Mining Breakdown'!S175:S176)*10^12</f>
        <v>4830815122808894</v>
      </c>
      <c r="T3" s="23">
        <f>Refineries!U106+'Pipelines &amp; Military'!U114*10^12+SUM('Mining Breakdown'!T175:T176)*10^12</f>
        <v>4915223335805032</v>
      </c>
      <c r="U3" s="23">
        <f>Refineries!V106+'Pipelines &amp; Military'!V114*10^12+SUM('Mining Breakdown'!U175:U176)*10^12</f>
        <v>4933173842797309</v>
      </c>
      <c r="V3" s="23">
        <f>Refineries!W106+'Pipelines &amp; Military'!W114*10^12+SUM('Mining Breakdown'!V175:V176)*10^12</f>
        <v>4950398487287654</v>
      </c>
      <c r="W3" s="23">
        <f>Refineries!X106+'Pipelines &amp; Military'!X114*10^12+SUM('Mining Breakdown'!W175:W176)*10^12</f>
        <v>5017221802762553</v>
      </c>
      <c r="X3" s="23">
        <f>Refineries!Y106+'Pipelines &amp; Military'!Y114*10^12+SUM('Mining Breakdown'!X175:X176)*10^12</f>
        <v>5050941051743244</v>
      </c>
      <c r="Y3" s="23">
        <f>Refineries!Z106+'Pipelines &amp; Military'!Z114*10^12+SUM('Mining Breakdown'!Y175:Y176)*10^12</f>
        <v>5079825643723935</v>
      </c>
      <c r="Z3" s="23">
        <f>Refineries!AA106+'Pipelines &amp; Military'!AA114*10^12+SUM('Mining Breakdown'!Z175:Z176)*10^12</f>
        <v>5107392654206557</v>
      </c>
      <c r="AA3" s="23">
        <f>Refineries!AB106+'Pipelines &amp; Military'!AB114*10^12+SUM('Mining Breakdown'!AA175:AA176)*10^12</f>
        <v>5135571329191110</v>
      </c>
      <c r="AB3" s="23">
        <f>Refineries!AC106+'Pipelines &amp; Military'!AC114*10^12+SUM('Mining Breakdown'!AB175:AB176)*10^12</f>
        <v>5170113886179525</v>
      </c>
      <c r="AC3" s="23">
        <f>Refineries!AD106+'Pipelines &amp; Military'!AD114*10^12+SUM('Mining Breakdown'!AC175:AC176)*10^12</f>
        <v>5167221917669870</v>
      </c>
      <c r="AD3" s="23">
        <f>Refineries!AE106+'Pipelines &amp; Military'!AE114*10^12+SUM('Mining Breakdown'!AD175:AD176)*10^12</f>
        <v>5251099872654423</v>
      </c>
      <c r="AE3" s="23">
        <f>Refineries!AF106+'Pipelines &amp; Military'!AF114*10^12+SUM('Mining Breakdown'!AE175:AE176)*10^12</f>
        <v>5302614456140907</v>
      </c>
      <c r="AF3" s="23">
        <f>Refineries!AG106+'Pipelines &amp; Military'!AG114*10^12+SUM('Mining Breakdown'!AF175:AF176)*10^12</f>
        <v>5337410262623529</v>
      </c>
      <c r="AG3" s="23">
        <f>Refineries!AH106+'Pipelines &amp; Military'!AH114*10^12+SUM('Mining Breakdown'!AG175:AG176)*10^12</f>
        <v>5320744042627391</v>
      </c>
      <c r="AH3" s="23"/>
      <c r="AI3" s="23"/>
    </row>
    <row r="4" spans="1:35" x14ac:dyDescent="0.45">
      <c r="A4" s="6" t="s">
        <v>540</v>
      </c>
      <c r="B4" s="23">
        <f>INDEX(Data!$C$38:$AJ$38,MATCH(B$1,Data!$C$1:$AJ$1,0))*10^12</f>
        <v>432400000000000</v>
      </c>
      <c r="C4" s="23">
        <f>INDEX(Data!$C$38:$AJ$38,MATCH(C$1,Data!$C$1:$AJ$1,0))*10^12</f>
        <v>458000000000000</v>
      </c>
      <c r="D4" s="23">
        <f>INDEX(Data!$C$38:$AJ$38,MATCH(D$1,Data!$C$1:$AJ$1,0))*10^12</f>
        <v>432200000000000</v>
      </c>
      <c r="E4" s="23">
        <f>INDEX(Data!$C$38:$AJ$38,MATCH(E$1,Data!$C$1:$AJ$1,0))*10^12</f>
        <v>426200000000000</v>
      </c>
      <c r="F4" s="23">
        <f>INDEX(Data!$C$38:$AJ$38,MATCH(F$1,Data!$C$1:$AJ$1,0))*10^12</f>
        <v>428700000000000</v>
      </c>
      <c r="G4" s="23">
        <f>INDEX(Data!$C$38:$AJ$38,MATCH(G$1,Data!$C$1:$AJ$1,0))*10^12</f>
        <v>431200000000000</v>
      </c>
      <c r="H4" s="23">
        <f>INDEX(Data!$C$38:$AJ$38,MATCH(H$1,Data!$C$1:$AJ$1,0))*10^12</f>
        <v>428800000000000</v>
      </c>
      <c r="I4" s="23">
        <f>INDEX(Data!$C$38:$AJ$38,MATCH(I$1,Data!$C$1:$AJ$1,0))*10^12</f>
        <v>424700000000000</v>
      </c>
      <c r="J4" s="23">
        <f>INDEX(Data!$C$38:$AJ$38,MATCH(J$1,Data!$C$1:$AJ$1,0))*10^12</f>
        <v>422400000000000</v>
      </c>
      <c r="K4" s="23">
        <f>INDEX(Data!$C$38:$AJ$38,MATCH(K$1,Data!$C$1:$AJ$1,0))*10^12</f>
        <v>420500000000000</v>
      </c>
      <c r="L4" s="23">
        <f>INDEX(Data!$C$38:$AJ$38,MATCH(L$1,Data!$C$1:$AJ$1,0))*10^12</f>
        <v>419200000000000</v>
      </c>
      <c r="M4" s="23">
        <f>INDEX(Data!$C$38:$AJ$38,MATCH(M$1,Data!$C$1:$AJ$1,0))*10^12</f>
        <v>418100000000000</v>
      </c>
      <c r="N4" s="23">
        <f>INDEX(Data!$C$38:$AJ$38,MATCH(N$1,Data!$C$1:$AJ$1,0))*10^12</f>
        <v>413400000000000</v>
      </c>
      <c r="O4" s="23">
        <f>INDEX(Data!$C$38:$AJ$38,MATCH(O$1,Data!$C$1:$AJ$1,0))*10^12</f>
        <v>401200000000000</v>
      </c>
      <c r="P4" s="23">
        <f>INDEX(Data!$C$38:$AJ$38,MATCH(P$1,Data!$C$1:$AJ$1,0))*10^12</f>
        <v>385900000000000</v>
      </c>
      <c r="Q4" s="23">
        <f>INDEX(Data!$C$38:$AJ$38,MATCH(Q$1,Data!$C$1:$AJ$1,0))*10^12</f>
        <v>372700000000000</v>
      </c>
      <c r="R4" s="23">
        <f>INDEX(Data!$C$38:$AJ$38,MATCH(R$1,Data!$C$1:$AJ$1,0))*10^12</f>
        <v>365300000000000</v>
      </c>
      <c r="S4" s="23">
        <f>INDEX(Data!$C$38:$AJ$38,MATCH(S$1,Data!$C$1:$AJ$1,0))*10^12</f>
        <v>362500000000000</v>
      </c>
      <c r="T4" s="23">
        <f>INDEX(Data!$C$38:$AJ$38,MATCH(T$1,Data!$C$1:$AJ$1,0))*10^12</f>
        <v>362700000000000</v>
      </c>
      <c r="U4" s="23">
        <f>INDEX(Data!$C$38:$AJ$38,MATCH(U$1,Data!$C$1:$AJ$1,0))*10^12</f>
        <v>363900000000000</v>
      </c>
      <c r="V4" s="23">
        <f>INDEX(Data!$C$38:$AJ$38,MATCH(V$1,Data!$C$1:$AJ$1,0))*10^12</f>
        <v>365600000000000</v>
      </c>
      <c r="W4" s="23">
        <f>INDEX(Data!$C$38:$AJ$38,MATCH(W$1,Data!$C$1:$AJ$1,0))*10^12</f>
        <v>368000000000000</v>
      </c>
      <c r="X4" s="23">
        <f>INDEX(Data!$C$38:$AJ$38,MATCH(X$1,Data!$C$1:$AJ$1,0))*10^12</f>
        <v>370000000000000</v>
      </c>
      <c r="Y4" s="23">
        <f>INDEX(Data!$C$38:$AJ$38,MATCH(Y$1,Data!$C$1:$AJ$1,0))*10^12</f>
        <v>371800000000000</v>
      </c>
      <c r="Z4" s="23">
        <f>INDEX(Data!$C$38:$AJ$38,MATCH(Z$1,Data!$C$1:$AJ$1,0))*10^12</f>
        <v>373800000000000</v>
      </c>
      <c r="AA4" s="23">
        <f>INDEX(Data!$C$38:$AJ$38,MATCH(AA$1,Data!$C$1:$AJ$1,0))*10^12</f>
        <v>375400000000000</v>
      </c>
      <c r="AB4" s="23">
        <f>INDEX(Data!$C$38:$AJ$38,MATCH(AB$1,Data!$C$1:$AJ$1,0))*10^12</f>
        <v>376600000000000</v>
      </c>
      <c r="AC4" s="23">
        <f>INDEX(Data!$C$38:$AJ$38,MATCH(AC$1,Data!$C$1:$AJ$1,0))*10^12</f>
        <v>377600000000000</v>
      </c>
      <c r="AD4" s="23">
        <f>INDEX(Data!$C$38:$AJ$38,MATCH(AD$1,Data!$C$1:$AJ$1,0))*10^12</f>
        <v>377300000000000</v>
      </c>
      <c r="AE4" s="23">
        <f>INDEX(Data!$C$38:$AJ$38,MATCH(AE$1,Data!$C$1:$AJ$1,0))*10^12</f>
        <v>376900000000000</v>
      </c>
      <c r="AF4" s="23">
        <f>INDEX(Data!$C$38:$AJ$38,MATCH(AF$1,Data!$C$1:$AJ$1,0))*10^12</f>
        <v>375400000000000</v>
      </c>
      <c r="AG4" s="23">
        <f>INDEX(Data!$C$38:$AJ$38,MATCH(AG$1,Data!$C$1:$AJ$1,0))*10^12</f>
        <v>372200000000000</v>
      </c>
      <c r="AH4" s="23"/>
      <c r="AI4" s="23"/>
    </row>
    <row r="5" spans="1:35" x14ac:dyDescent="0.45">
      <c r="A5" s="6" t="s">
        <v>541</v>
      </c>
      <c r="B5" s="23">
        <f>SUM(INDEX(Data!$C$54:$AJ$54,MATCH(B$1,Data!$C$1:$AJ$1,0)),INDEX(Data!$C$63:$AK$63,1,MATCH(B$1,Data!$C$1:$AJ$1,0)))*10^12</f>
        <v>3248000000000000</v>
      </c>
      <c r="C5" s="23">
        <f>SUM(INDEX(Data!$C$54:$AJ$54,MATCH(C$1,Data!$C$1:$AJ$1,0)),INDEX(Data!$C$63:$AK$63,1,MATCH(C$1,Data!$C$1:$AJ$1,0)))*10^12</f>
        <v>3282800000000000</v>
      </c>
      <c r="D5" s="23">
        <f>SUM(INDEX(Data!$C$54:$AJ$54,MATCH(D$1,Data!$C$1:$AJ$1,0)),INDEX(Data!$C$63:$AK$63,1,MATCH(D$1,Data!$C$1:$AJ$1,0)))*10^12</f>
        <v>3497400000000000</v>
      </c>
      <c r="E5" s="23">
        <f>SUM(INDEX(Data!$C$54:$AJ$54,MATCH(E$1,Data!$C$1:$AJ$1,0)),INDEX(Data!$C$63:$AK$63,1,MATCH(E$1,Data!$C$1:$AJ$1,0)))*10^12</f>
        <v>3672100000000000</v>
      </c>
      <c r="F5" s="23">
        <f>SUM(INDEX(Data!$C$54:$AJ$54,MATCH(F$1,Data!$C$1:$AJ$1,0)),INDEX(Data!$C$63:$AK$63,1,MATCH(F$1,Data!$C$1:$AJ$1,0)))*10^12</f>
        <v>3841900000000000</v>
      </c>
      <c r="G5" s="23">
        <f>SUM(INDEX(Data!$C$54:$AJ$54,MATCH(G$1,Data!$C$1:$AJ$1,0)),INDEX(Data!$C$63:$AK$63,1,MATCH(G$1,Data!$C$1:$AJ$1,0)))*10^12</f>
        <v>3975000000000000</v>
      </c>
      <c r="H5" s="23">
        <f>SUM(INDEX(Data!$C$54:$AJ$54,MATCH(H$1,Data!$C$1:$AJ$1,0)),INDEX(Data!$C$63:$AK$63,1,MATCH(H$1,Data!$C$1:$AJ$1,0)))*10^12</f>
        <v>4053300000000000</v>
      </c>
      <c r="I5" s="23">
        <f>SUM(INDEX(Data!$C$54:$AJ$54,MATCH(I$1,Data!$C$1:$AJ$1,0)),INDEX(Data!$C$63:$AK$63,1,MATCH(I$1,Data!$C$1:$AJ$1,0)))*10^12</f>
        <v>4043800000000000</v>
      </c>
      <c r="J5" s="23">
        <f>SUM(INDEX(Data!$C$54:$AJ$54,MATCH(J$1,Data!$C$1:$AJ$1,0)),INDEX(Data!$C$63:$AK$63,1,MATCH(J$1,Data!$C$1:$AJ$1,0)))*10^12</f>
        <v>4077900000000000</v>
      </c>
      <c r="K5" s="23">
        <f>SUM(INDEX(Data!$C$54:$AJ$54,MATCH(K$1,Data!$C$1:$AJ$1,0)),INDEX(Data!$C$63:$AK$63,1,MATCH(K$1,Data!$C$1:$AJ$1,0)))*10^12</f>
        <v>4102200000000000</v>
      </c>
      <c r="L5" s="23">
        <f>SUM(INDEX(Data!$C$54:$AJ$54,MATCH(L$1,Data!$C$1:$AJ$1,0)),INDEX(Data!$C$63:$AK$63,1,MATCH(L$1,Data!$C$1:$AJ$1,0)))*10^12</f>
        <v>4162100000000000.5</v>
      </c>
      <c r="M5" s="23">
        <f>SUM(INDEX(Data!$C$54:$AJ$54,MATCH(M$1,Data!$C$1:$AJ$1,0)),INDEX(Data!$C$63:$AK$63,1,MATCH(M$1,Data!$C$1:$AJ$1,0)))*10^12</f>
        <v>4224700000000000</v>
      </c>
      <c r="N5" s="23">
        <f>SUM(INDEX(Data!$C$54:$AJ$54,MATCH(N$1,Data!$C$1:$AJ$1,0)),INDEX(Data!$C$63:$AK$63,1,MATCH(N$1,Data!$C$1:$AJ$1,0)))*10^12</f>
        <v>4297700000000000</v>
      </c>
      <c r="O5" s="23">
        <f>SUM(INDEX(Data!$C$54:$AJ$54,MATCH(O$1,Data!$C$1:$AJ$1,0)),INDEX(Data!$C$63:$AK$63,1,MATCH(O$1,Data!$C$1:$AJ$1,0)))*10^12</f>
        <v>4360399999999999.5</v>
      </c>
      <c r="P5" s="23">
        <f>SUM(INDEX(Data!$C$54:$AJ$54,MATCH(P$1,Data!$C$1:$AJ$1,0)),INDEX(Data!$C$63:$AK$63,1,MATCH(P$1,Data!$C$1:$AJ$1,0)))*10^12</f>
        <v>4410300000000000</v>
      </c>
      <c r="Q5" s="23">
        <f>SUM(INDEX(Data!$C$54:$AJ$54,MATCH(Q$1,Data!$C$1:$AJ$1,0)),INDEX(Data!$C$63:$AK$63,1,MATCH(Q$1,Data!$C$1:$AJ$1,0)))*10^12</f>
        <v>4461500000000000</v>
      </c>
      <c r="R5" s="23">
        <f>SUM(INDEX(Data!$C$54:$AJ$54,MATCH(R$1,Data!$C$1:$AJ$1,0)),INDEX(Data!$C$63:$AK$63,1,MATCH(R$1,Data!$C$1:$AJ$1,0)))*10^12</f>
        <v>4529400000000000</v>
      </c>
      <c r="S5" s="23">
        <f>SUM(INDEX(Data!$C$54:$AJ$54,MATCH(S$1,Data!$C$1:$AJ$1,0)),INDEX(Data!$C$63:$AK$63,1,MATCH(S$1,Data!$C$1:$AJ$1,0)))*10^12</f>
        <v>4592400000000000</v>
      </c>
      <c r="T5" s="23">
        <f>SUM(INDEX(Data!$C$54:$AJ$54,MATCH(T$1,Data!$C$1:$AJ$1,0)),INDEX(Data!$C$63:$AK$63,1,MATCH(T$1,Data!$C$1:$AJ$1,0)))*10^12</f>
        <v>4651600000000000</v>
      </c>
      <c r="U5" s="23">
        <f>SUM(INDEX(Data!$C$54:$AJ$54,MATCH(U$1,Data!$C$1:$AJ$1,0)),INDEX(Data!$C$63:$AK$63,1,MATCH(U$1,Data!$C$1:$AJ$1,0)))*10^12</f>
        <v>4711800000000000</v>
      </c>
      <c r="V5" s="23">
        <f>SUM(INDEX(Data!$C$54:$AJ$54,MATCH(V$1,Data!$C$1:$AJ$1,0)),INDEX(Data!$C$63:$AK$63,1,MATCH(V$1,Data!$C$1:$AJ$1,0)))*10^12</f>
        <v>4782000000000000</v>
      </c>
      <c r="W5" s="23">
        <f>SUM(INDEX(Data!$C$54:$AJ$54,MATCH(W$1,Data!$C$1:$AJ$1,0)),INDEX(Data!$C$63:$AK$63,1,MATCH(W$1,Data!$C$1:$AJ$1,0)))*10^12</f>
        <v>4855700000000000</v>
      </c>
      <c r="X5" s="23">
        <f>SUM(INDEX(Data!$C$54:$AJ$54,MATCH(X$1,Data!$C$1:$AJ$1,0)),INDEX(Data!$C$63:$AK$63,1,MATCH(X$1,Data!$C$1:$AJ$1,0)))*10^12</f>
        <v>4924600000000000</v>
      </c>
      <c r="Y5" s="23">
        <f>SUM(INDEX(Data!$C$54:$AJ$54,MATCH(Y$1,Data!$C$1:$AJ$1,0)),INDEX(Data!$C$63:$AK$63,1,MATCH(Y$1,Data!$C$1:$AJ$1,0)))*10^12</f>
        <v>5001000000000000</v>
      </c>
      <c r="Z5" s="23">
        <f>SUM(INDEX(Data!$C$54:$AJ$54,MATCH(Z$1,Data!$C$1:$AJ$1,0)),INDEX(Data!$C$63:$AK$63,1,MATCH(Z$1,Data!$C$1:$AJ$1,0)))*10^12</f>
        <v>5067700000000000</v>
      </c>
      <c r="AA5" s="23">
        <f>SUM(INDEX(Data!$C$54:$AJ$54,MATCH(AA$1,Data!$C$1:$AJ$1,0)),INDEX(Data!$C$63:$AK$63,1,MATCH(AA$1,Data!$C$1:$AJ$1,0)))*10^12</f>
        <v>5140500000000000</v>
      </c>
      <c r="AB5" s="23">
        <f>SUM(INDEX(Data!$C$54:$AJ$54,MATCH(AB$1,Data!$C$1:$AJ$1,0)),INDEX(Data!$C$63:$AK$63,1,MATCH(AB$1,Data!$C$1:$AJ$1,0)))*10^12</f>
        <v>5211400000000000</v>
      </c>
      <c r="AC5" s="23">
        <f>SUM(INDEX(Data!$C$54:$AJ$54,MATCH(AC$1,Data!$C$1:$AJ$1,0)),INDEX(Data!$C$63:$AK$63,1,MATCH(AC$1,Data!$C$1:$AJ$1,0)))*10^12</f>
        <v>5299100000000000</v>
      </c>
      <c r="AD5" s="23">
        <f>SUM(INDEX(Data!$C$54:$AJ$54,MATCH(AD$1,Data!$C$1:$AJ$1,0)),INDEX(Data!$C$63:$AK$63,1,MATCH(AD$1,Data!$C$1:$AJ$1,0)))*10^12</f>
        <v>5368400000000000</v>
      </c>
      <c r="AE5" s="23">
        <f>SUM(INDEX(Data!$C$54:$AJ$54,MATCH(AE$1,Data!$C$1:$AJ$1,0)),INDEX(Data!$C$63:$AK$63,1,MATCH(AE$1,Data!$C$1:$AJ$1,0)))*10^12</f>
        <v>5447200000000001</v>
      </c>
      <c r="AF5" s="23">
        <f>SUM(INDEX(Data!$C$54:$AJ$54,MATCH(AF$1,Data!$C$1:$AJ$1,0)),INDEX(Data!$C$63:$AK$63,1,MATCH(AF$1,Data!$C$1:$AJ$1,0)))*10^12</f>
        <v>5542300000000000</v>
      </c>
      <c r="AG5" s="23">
        <f>SUM(INDEX(Data!$C$54:$AJ$54,MATCH(AG$1,Data!$C$1:$AJ$1,0)),INDEX(Data!$C$63:$AK$63,1,MATCH(AG$1,Data!$C$1:$AJ$1,0)))*10^12</f>
        <v>5620799999999999</v>
      </c>
      <c r="AH5" s="23"/>
      <c r="AI5" s="23"/>
    </row>
    <row r="6" spans="1:35" x14ac:dyDescent="0.45">
      <c r="A6" s="6" t="s">
        <v>542</v>
      </c>
      <c r="B6" s="23">
        <f>SUM('Mining Breakdown'!B187:B188)*10^12</f>
        <v>58700615030375.367</v>
      </c>
      <c r="C6" s="23">
        <f>SUM('Mining Breakdown'!C187:C188)*10^12</f>
        <v>73382635963335.422</v>
      </c>
      <c r="D6" s="23">
        <f>SUM('Mining Breakdown'!D187:D188)*10^12</f>
        <v>72998074142827.594</v>
      </c>
      <c r="E6" s="23">
        <f>SUM('Mining Breakdown'!E187:E188)*10^12</f>
        <v>72270153554009.188</v>
      </c>
      <c r="F6" s="23">
        <f>SUM('Mining Breakdown'!F187:F188)*10^12</f>
        <v>71761982576909.531</v>
      </c>
      <c r="G6" s="23">
        <f>SUM('Mining Breakdown'!G187:G188)*10^12</f>
        <v>71253811599809.875</v>
      </c>
      <c r="H6" s="23">
        <f>SUM('Mining Breakdown'!H187:H188)*10^12</f>
        <v>70745640622710.234</v>
      </c>
      <c r="I6" s="23">
        <f>SUM('Mining Breakdown'!I187:I188)*10^12</f>
        <v>70264938347075.445</v>
      </c>
      <c r="J6" s="23">
        <f>SUM('Mining Breakdown'!J187:J188)*10^12</f>
        <v>69907845228032.445</v>
      </c>
      <c r="K6" s="23">
        <f>SUM('Mining Breakdown'!K187:K188)*10^12</f>
        <v>69564486459721.859</v>
      </c>
      <c r="L6" s="23">
        <f>SUM('Mining Breakdown'!L187:L188)*10^12</f>
        <v>69248596392876.141</v>
      </c>
      <c r="M6" s="23">
        <f>SUM('Mining Breakdown'!M187:M188)*10^12</f>
        <v>68905237624565.57</v>
      </c>
      <c r="N6" s="23">
        <f>SUM('Mining Breakdown'!N187:N188)*10^12</f>
        <v>68850300221635.875</v>
      </c>
      <c r="O6" s="23">
        <f>SUM('Mining Breakdown'!O187:O188)*10^12</f>
        <v>68836565870903.453</v>
      </c>
      <c r="P6" s="23">
        <f>SUM('Mining Breakdown'!P187:P188)*10^12</f>
        <v>68822831520171.039</v>
      </c>
      <c r="Q6" s="23">
        <f>SUM('Mining Breakdown'!Q187:Q188)*10^12</f>
        <v>68877768923100.719</v>
      </c>
      <c r="R6" s="23">
        <f>SUM('Mining Breakdown'!R187:R188)*10^12</f>
        <v>68918971975297.992</v>
      </c>
      <c r="S6" s="23">
        <f>SUM('Mining Breakdown'!S187:S188)*10^12</f>
        <v>68932706326030.414</v>
      </c>
      <c r="T6" s="23">
        <f>SUM('Mining Breakdown'!T187:T188)*10^12</f>
        <v>68960175027495.266</v>
      </c>
      <c r="U6" s="23">
        <f>SUM('Mining Breakdown'!U187:U188)*10^12</f>
        <v>69015112430424.953</v>
      </c>
      <c r="V6" s="23">
        <f>SUM('Mining Breakdown'!V187:V188)*10^12</f>
        <v>69083784184087.063</v>
      </c>
      <c r="W6" s="23">
        <f>SUM('Mining Breakdown'!W187:W188)*10^12</f>
        <v>69262330743608.555</v>
      </c>
      <c r="X6" s="23">
        <f>SUM('Mining Breakdown'!X187:X188)*10^12</f>
        <v>69399674250932.789</v>
      </c>
      <c r="Y6" s="23">
        <f>SUM('Mining Breakdown'!Y187:Y188)*10^12</f>
        <v>69537017758257.023</v>
      </c>
      <c r="Z6" s="23">
        <f>SUM('Mining Breakdown'!Z187:Z188)*10^12</f>
        <v>69660626914848.82</v>
      </c>
      <c r="AA6" s="23">
        <f>SUM('Mining Breakdown'!AA187:AA188)*10^12</f>
        <v>69770501720708.211</v>
      </c>
      <c r="AB6" s="23">
        <f>SUM('Mining Breakdown'!AB187:AB188)*10^12</f>
        <v>69852907825102.75</v>
      </c>
      <c r="AC6" s="23">
        <f>SUM('Mining Breakdown'!AC187:AC188)*10^12</f>
        <v>69921579578764.859</v>
      </c>
      <c r="AD6" s="23">
        <f>SUM('Mining Breakdown'!AD187:AD188)*10^12</f>
        <v>70031454384624.242</v>
      </c>
      <c r="AE6" s="23">
        <f>SUM('Mining Breakdown'!AE187:AE188)*10^12</f>
        <v>70127594839751.211</v>
      </c>
      <c r="AF6" s="23">
        <f>SUM('Mining Breakdown'!AF187:AF188)*10^12</f>
        <v>70251203996343.008</v>
      </c>
      <c r="AG6" s="23">
        <f>SUM('Mining Breakdown'!AG187:AG188)*10^12</f>
        <v>70223735294878.164</v>
      </c>
      <c r="AH6" s="23"/>
      <c r="AI6" s="23"/>
    </row>
    <row r="7" spans="1:35" x14ac:dyDescent="0.45">
      <c r="A7" s="6" t="s">
        <v>543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/>
      <c r="AI7" s="23"/>
    </row>
    <row r="8" spans="1:35" x14ac:dyDescent="0.45">
      <c r="A8" s="6" t="s">
        <v>544</v>
      </c>
      <c r="B8" s="23">
        <f>INDEX(Data!$C$90:$AJ$90,MATCH(B$1,Data!$C$1:$AJ$1,0))*10^12</f>
        <v>179500000000000</v>
      </c>
      <c r="C8" s="23">
        <f>INDEX(Data!$C$90:$AJ$90,MATCH(C$1,Data!$C$1:$AJ$1,0))*10^12</f>
        <v>195200000000000</v>
      </c>
      <c r="D8" s="23">
        <f>INDEX(Data!$C$90:$AJ$90,MATCH(D$1,Data!$C$1:$AJ$1,0))*10^12</f>
        <v>193500000000000</v>
      </c>
      <c r="E8" s="23">
        <f>INDEX(Data!$C$90:$AJ$90,MATCH(E$1,Data!$C$1:$AJ$1,0))*10^12</f>
        <v>191800000000000</v>
      </c>
      <c r="F8" s="23">
        <f>INDEX(Data!$C$90:$AJ$90,MATCH(F$1,Data!$C$1:$AJ$1,0))*10^12</f>
        <v>191000000000000</v>
      </c>
      <c r="G8" s="23">
        <f>INDEX(Data!$C$90:$AJ$90,MATCH(G$1,Data!$C$1:$AJ$1,0))*10^12</f>
        <v>190500000000000</v>
      </c>
      <c r="H8" s="23">
        <f>INDEX(Data!$C$90:$AJ$90,MATCH(H$1,Data!$C$1:$AJ$1,0))*10^12</f>
        <v>190000000000000</v>
      </c>
      <c r="I8" s="23">
        <f>INDEX(Data!$C$90:$AJ$90,MATCH(I$1,Data!$C$1:$AJ$1,0))*10^12</f>
        <v>189300000000000</v>
      </c>
      <c r="J8" s="23">
        <f>INDEX(Data!$C$90:$AJ$90,MATCH(J$1,Data!$C$1:$AJ$1,0))*10^12</f>
        <v>189500000000000</v>
      </c>
      <c r="K8" s="23">
        <f>INDEX(Data!$C$90:$AJ$90,MATCH(K$1,Data!$C$1:$AJ$1,0))*10^12</f>
        <v>189600000000000</v>
      </c>
      <c r="L8" s="23">
        <f>INDEX(Data!$C$90:$AJ$90,MATCH(L$1,Data!$C$1:$AJ$1,0))*10^12</f>
        <v>190000000000000</v>
      </c>
      <c r="M8" s="23">
        <f>INDEX(Data!$C$90:$AJ$90,MATCH(M$1,Data!$C$1:$AJ$1,0))*10^12</f>
        <v>190200000000000</v>
      </c>
      <c r="N8" s="23">
        <f>INDEX(Data!$C$90:$AJ$90,MATCH(N$1,Data!$C$1:$AJ$1,0))*10^12</f>
        <v>191700000000000</v>
      </c>
      <c r="O8" s="23">
        <f>INDEX(Data!$C$90:$AJ$90,MATCH(O$1,Data!$C$1:$AJ$1,0))*10^12</f>
        <v>193500000000000</v>
      </c>
      <c r="P8" s="23">
        <f>INDEX(Data!$C$90:$AJ$90,MATCH(P$1,Data!$C$1:$AJ$1,0))*10^12</f>
        <v>194700000000000</v>
      </c>
      <c r="Q8" s="23">
        <f>INDEX(Data!$C$90:$AJ$90,MATCH(Q$1,Data!$C$1:$AJ$1,0))*10^12</f>
        <v>196100000000000</v>
      </c>
      <c r="R8" s="23">
        <f>INDEX(Data!$C$90:$AJ$90,MATCH(R$1,Data!$C$1:$AJ$1,0))*10^12</f>
        <v>197500000000000</v>
      </c>
      <c r="S8" s="23">
        <f>INDEX(Data!$C$90:$AJ$90,MATCH(S$1,Data!$C$1:$AJ$1,0))*10^12</f>
        <v>198700000000000</v>
      </c>
      <c r="T8" s="23">
        <f>INDEX(Data!$C$90:$AJ$90,MATCH(T$1,Data!$C$1:$AJ$1,0))*10^12</f>
        <v>200000000000000</v>
      </c>
      <c r="U8" s="23">
        <f>INDEX(Data!$C$90:$AJ$90,MATCH(U$1,Data!$C$1:$AJ$1,0))*10^12</f>
        <v>201300000000000</v>
      </c>
      <c r="V8" s="23">
        <f>INDEX(Data!$C$90:$AJ$90,MATCH(V$1,Data!$C$1:$AJ$1,0))*10^12</f>
        <v>202500000000000</v>
      </c>
      <c r="W8" s="23">
        <f>INDEX(Data!$C$90:$AJ$90,MATCH(W$1,Data!$C$1:$AJ$1,0))*10^12</f>
        <v>203800000000000</v>
      </c>
      <c r="X8" s="23">
        <f>INDEX(Data!$C$90:$AJ$90,MATCH(X$1,Data!$C$1:$AJ$1,0))*10^12</f>
        <v>205100000000000</v>
      </c>
      <c r="Y8" s="23">
        <f>INDEX(Data!$C$90:$AJ$90,MATCH(Y$1,Data!$C$1:$AJ$1,0))*10^12</f>
        <v>206400000000000</v>
      </c>
      <c r="Z8" s="23">
        <f>INDEX(Data!$C$90:$AJ$90,MATCH(Z$1,Data!$C$1:$AJ$1,0))*10^12</f>
        <v>207700000000000</v>
      </c>
      <c r="AA8" s="23">
        <f>INDEX(Data!$C$90:$AJ$90,MATCH(AA$1,Data!$C$1:$AJ$1,0))*10^12</f>
        <v>209200000000000</v>
      </c>
      <c r="AB8" s="23">
        <f>INDEX(Data!$C$90:$AJ$90,MATCH(AB$1,Data!$C$1:$AJ$1,0))*10^12</f>
        <v>210700000000000</v>
      </c>
      <c r="AC8" s="23">
        <f>INDEX(Data!$C$90:$AJ$90,MATCH(AC$1,Data!$C$1:$AJ$1,0))*10^12</f>
        <v>212300000000000</v>
      </c>
      <c r="AD8" s="23">
        <f>INDEX(Data!$C$90:$AJ$90,MATCH(AD$1,Data!$C$1:$AJ$1,0))*10^12</f>
        <v>213800000000000</v>
      </c>
      <c r="AE8" s="23">
        <f>INDEX(Data!$C$90:$AJ$90,MATCH(AE$1,Data!$C$1:$AJ$1,0))*10^12</f>
        <v>215500000000000</v>
      </c>
      <c r="AF8" s="23">
        <f>INDEX(Data!$C$90:$AJ$90,MATCH(AF$1,Data!$C$1:$AJ$1,0))*10^12</f>
        <v>217100000000000</v>
      </c>
      <c r="AG8" s="23">
        <f>INDEX(Data!$C$90:$AJ$90,MATCH(AG$1,Data!$C$1:$AJ$1,0))*10^12</f>
        <v>218800000000000</v>
      </c>
      <c r="AH8" s="23"/>
      <c r="AI8" s="23"/>
    </row>
    <row r="9" spans="1:35" x14ac:dyDescent="0.45">
      <c r="A9" s="6" t="s">
        <v>545</v>
      </c>
      <c r="B9" s="23">
        <f>INDEX(Data!$C$137:$AJ$137,MATCH(B$1,Data!$C$1:$AJ$1,0))*10^15-INDEX(Data!$C$136:$AJ$136,MATCH(B$1,Data!$C$1:$AJ$1,0))*10^15-SUM(B2:B8)</f>
        <v>3010022222222223</v>
      </c>
      <c r="C9" s="23">
        <f>INDEX(Data!$C$137:$AJ$137,MATCH(C$1,Data!$C$1:$AJ$1,0))*10^15-INDEX(Data!$C$136:$AJ$136,MATCH(C$1,Data!$C$1:$AJ$1,0))*10^15-SUM(C2:C8)</f>
        <v>3164949539853379</v>
      </c>
      <c r="D9" s="23">
        <f>INDEX(Data!$C$137:$AJ$137,MATCH(D$1,Data!$C$1:$AJ$1,0))*10^15-INDEX(Data!$C$136:$AJ$136,MATCH(D$1,Data!$C$1:$AJ$1,0))*10^15-SUM(D2:D8)</f>
        <v>3188730863619822</v>
      </c>
      <c r="E9" s="23">
        <f>INDEX(Data!$C$137:$AJ$137,MATCH(E$1,Data!$C$1:$AJ$1,0))*10^15-INDEX(Data!$C$136:$AJ$136,MATCH(E$1,Data!$C$1:$AJ$1,0))*10^15-SUM(E2:E8)</f>
        <v>3222624083606304</v>
      </c>
      <c r="F9" s="23">
        <f>INDEX(Data!$C$137:$AJ$137,MATCH(F$1,Data!$C$1:$AJ$1,0))*10^15-INDEX(Data!$C$136:$AJ$136,MATCH(F$1,Data!$C$1:$AJ$1,0))*10^15-SUM(F2:F8)</f>
        <v>3251313690011956</v>
      </c>
      <c r="G9" s="23">
        <f>INDEX(Data!$C$137:$AJ$137,MATCH(G$1,Data!$C$1:$AJ$1,0))*10^15-INDEX(Data!$C$136:$AJ$136,MATCH(G$1,Data!$C$1:$AJ$1,0))*10^15-SUM(G2:G8)</f>
        <v>3257103296417616</v>
      </c>
      <c r="H9" s="23">
        <f>INDEX(Data!$C$137:$AJ$137,MATCH(H$1,Data!$C$1:$AJ$1,0))*10^15-INDEX(Data!$C$136:$AJ$136,MATCH(H$1,Data!$C$1:$AJ$1,0))*10^15-SUM(H2:H8)</f>
        <v>3260692902823274</v>
      </c>
      <c r="I9" s="23">
        <f>INDEX(Data!$C$137:$AJ$137,MATCH(I$1,Data!$C$1:$AJ$1,0))*10^15-INDEX(Data!$C$136:$AJ$136,MATCH(I$1,Data!$C$1:$AJ$1,0))*10^15-SUM(I2:I8)</f>
        <v>3219969557531326</v>
      </c>
      <c r="J9" s="23">
        <f>INDEX(Data!$C$137:$AJ$137,MATCH(J$1,Data!$C$1:$AJ$1,0))*10^15-INDEX(Data!$C$136:$AJ$136,MATCH(J$1,Data!$C$1:$AJ$1,0))*10^15-SUM(J2:J8)</f>
        <v>3210637929600170</v>
      </c>
      <c r="K9" s="23">
        <f>INDEX(Data!$C$137:$AJ$137,MATCH(K$1,Data!$C$1:$AJ$1,0))*10^15-INDEX(Data!$C$136:$AJ$136,MATCH(K$1,Data!$C$1:$AJ$1,0))*10^15-SUM(K2:K8)</f>
        <v>3208349825820208</v>
      </c>
      <c r="L9" s="23">
        <f>INDEX(Data!$C$137:$AJ$137,MATCH(L$1,Data!$C$1:$AJ$1,0))*10^15-INDEX(Data!$C$136:$AJ$136,MATCH(L$1,Data!$C$1:$AJ$1,0))*10^15-SUM(L2:L8)</f>
        <v>3220048770342640</v>
      </c>
      <c r="M9" s="23">
        <f>INDEX(Data!$C$137:$AJ$137,MATCH(M$1,Data!$C$1:$AJ$1,0))*10^15-INDEX(Data!$C$136:$AJ$136,MATCH(M$1,Data!$C$1:$AJ$1,0))*10^15-SUM(M2:M8)</f>
        <v>3221060666562680</v>
      </c>
      <c r="N9" s="23">
        <f>INDEX(Data!$C$137:$AJ$137,MATCH(N$1,Data!$C$1:$AJ$1,0))*10^15-INDEX(Data!$C$136:$AJ$136,MATCH(N$1,Data!$C$1:$AJ$1,0))*10^15-SUM(N2:N8)</f>
        <v>3251086569957884</v>
      </c>
      <c r="O9" s="23">
        <f>INDEX(Data!$C$137:$AJ$137,MATCH(O$1,Data!$C$1:$AJ$1,0))*10^15-INDEX(Data!$C$136:$AJ$136,MATCH(O$1,Data!$C$1:$AJ$1,0))*10^15-SUM(O2:O8)</f>
        <v>3268343045806686</v>
      </c>
      <c r="P9" s="23">
        <f>INDEX(Data!$C$137:$AJ$137,MATCH(P$1,Data!$C$1:$AJ$1,0))*10^15-INDEX(Data!$C$136:$AJ$136,MATCH(P$1,Data!$C$1:$AJ$1,0))*10^15-SUM(P2:P8)</f>
        <v>3290099521655484</v>
      </c>
      <c r="Q9" s="23">
        <f>INDEX(Data!$C$137:$AJ$137,MATCH(Q$1,Data!$C$1:$AJ$1,0))*10^15-INDEX(Data!$C$136:$AJ$136,MATCH(Q$1,Data!$C$1:$AJ$1,0))*10^15-SUM(Q2:Q8)</f>
        <v>3309173618260280</v>
      </c>
      <c r="R9" s="23">
        <f>INDEX(Data!$C$137:$AJ$137,MATCH(R$1,Data!$C$1:$AJ$1,0))*10^15-INDEX(Data!$C$136:$AJ$136,MATCH(R$1,Data!$C$1:$AJ$1,0))*10^15-SUM(R2:R8)</f>
        <v>3329804190713880</v>
      </c>
      <c r="S9" s="23">
        <f>INDEX(Data!$C$137:$AJ$137,MATCH(S$1,Data!$C$1:$AJ$1,0))*10^15-INDEX(Data!$C$136:$AJ$136,MATCH(S$1,Data!$C$1:$AJ$1,0))*10^15-SUM(S2:S8)</f>
        <v>3360247714865078</v>
      </c>
      <c r="T9" s="23">
        <f>INDEX(Data!$C$137:$AJ$137,MATCH(T$1,Data!$C$1:$AJ$1,0))*10^15-INDEX(Data!$C$136:$AJ$136,MATCH(T$1,Data!$C$1:$AJ$1,0))*10^15-SUM(T2:T8)</f>
        <v>3377734763167472</v>
      </c>
      <c r="U9" s="23">
        <f>INDEX(Data!$C$137:$AJ$137,MATCH(U$1,Data!$C$1:$AJ$1,0))*10^15-INDEX(Data!$C$136:$AJ$136,MATCH(U$1,Data!$C$1:$AJ$1,0))*10^15-SUM(U2:U8)</f>
        <v>3408208859772268</v>
      </c>
      <c r="V9" s="23">
        <f>INDEX(Data!$C$137:$AJ$137,MATCH(V$1,Data!$C$1:$AJ$1,0))*10^15-INDEX(Data!$C$136:$AJ$136,MATCH(V$1,Data!$C$1:$AJ$1,0))*10^15-SUM(V2:V8)</f>
        <v>3428526480528256</v>
      </c>
      <c r="W9" s="23">
        <f>INDEX(Data!$C$137:$AJ$137,MATCH(W$1,Data!$C$1:$AJ$1,0))*10^15-INDEX(Data!$C$136:$AJ$136,MATCH(W$1,Data!$C$1:$AJ$1,0))*10^15-SUM(W2:W8)</f>
        <v>3457592294493840</v>
      </c>
      <c r="X9" s="23">
        <f>INDEX(Data!$C$137:$AJ$137,MATCH(X$1,Data!$C$1:$AJ$1,0))*10^15-INDEX(Data!$C$136:$AJ$136,MATCH(X$1,Data!$C$1:$AJ$1,0))*10^15-SUM(X2:X8)</f>
        <v>3498527536005824</v>
      </c>
      <c r="Y9" s="23">
        <f>INDEX(Data!$C$137:$AJ$137,MATCH(Y$1,Data!$C$1:$AJ$1,0))*10^15-INDEX(Data!$C$136:$AJ$136,MATCH(Y$1,Data!$C$1:$AJ$1,0))*10^15-SUM(Y2:Y8)</f>
        <v>3531362777517806</v>
      </c>
      <c r="Z9" s="23">
        <f>INDEX(Data!$C$137:$AJ$137,MATCH(Z$1,Data!$C$1:$AJ$1,0))*10^15-INDEX(Data!$C$136:$AJ$136,MATCH(Z$1,Data!$C$1:$AJ$1,0))*10^15-SUM(Z2:Z8)</f>
        <v>3553254494878598</v>
      </c>
      <c r="AA9" s="23">
        <f>INDEX(Data!$C$137:$AJ$137,MATCH(AA$1,Data!$C$1:$AJ$1,0))*10^15-INDEX(Data!$C$136:$AJ$136,MATCH(AA$1,Data!$C$1:$AJ$1,0))*10^15-SUM(AA2:AA8)</f>
        <v>3594202688088180</v>
      </c>
      <c r="AB9" s="23">
        <f>INDEX(Data!$C$137:$AJ$137,MATCH(AB$1,Data!$C$1:$AJ$1,0))*10^15-INDEX(Data!$C$136:$AJ$136,MATCH(AB$1,Data!$C$1:$AJ$1,0))*10^15-SUM(AB2:AB8)</f>
        <v>3634063832995372</v>
      </c>
      <c r="AC9" s="23">
        <f>INDEX(Data!$C$137:$AJ$137,MATCH(AC$1,Data!$C$1:$AJ$1,0))*10^15-INDEX(Data!$C$136:$AJ$136,MATCH(AC$1,Data!$C$1:$AJ$1,0))*10^15-SUM(AC2:AC8)</f>
        <v>3670181453751366</v>
      </c>
      <c r="AD9" s="23">
        <f>INDEX(Data!$C$137:$AJ$137,MATCH(AD$1,Data!$C$1:$AJ$1,0))*10^15-INDEX(Data!$C$136:$AJ$136,MATCH(AD$1,Data!$C$1:$AJ$1,0))*10^15-SUM(AD2:AD8)</f>
        <v>3705629646960950</v>
      </c>
      <c r="AE9" s="23">
        <f>INDEX(Data!$C$137:$AJ$137,MATCH(AE$1,Data!$C$1:$AJ$1,0))*10^15-INDEX(Data!$C$136:$AJ$136,MATCH(AE$1,Data!$C$1:$AJ$1,0))*10^15-SUM(AE2:AE8)</f>
        <v>3748634316019338</v>
      </c>
      <c r="AF9" s="23">
        <f>INDEX(Data!$C$137:$AJ$137,MATCH(AF$1,Data!$C$1:$AJ$1,0))*10^15-INDEX(Data!$C$136:$AJ$136,MATCH(AF$1,Data!$C$1:$AJ$1,0))*10^15-SUM(AF2:AF8)</f>
        <v>3780926033380126</v>
      </c>
      <c r="AG9" s="23">
        <f>INDEX(Data!$C$137:$AJ$137,MATCH(AG$1,Data!$C$1:$AJ$1,0))*10^15-INDEX(Data!$C$136:$AJ$136,MATCH(AG$1,Data!$C$1:$AJ$1,0))*10^15-SUM(AG2:AG8)</f>
        <v>3815838985077734</v>
      </c>
      <c r="AH9" s="23"/>
      <c r="AI9" s="23"/>
    </row>
    <row r="11" spans="1:35" x14ac:dyDescent="0.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Refineries</vt:lpstr>
      <vt:lpstr>Pipelines &amp; Military</vt:lpstr>
      <vt:lpstr>AEO Table 72</vt:lpstr>
      <vt:lpstr>Data</vt:lpstr>
      <vt:lpstr>Mining Breakdown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2020-07-08T19:58:26Z</dcterms:modified>
</cp:coreProperties>
</file>