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DRC/"/>
    </mc:Choice>
  </mc:AlternateContent>
  <xr:revisionPtr revIDLastSave="24" documentId="8_{F6579E86-7F66-4694-86BB-E8168D84B406}" xr6:coauthVersionLast="47" xr6:coauthVersionMax="47" xr10:uidLastSave="{FB48CFAB-99D2-4170-B356-130C39D71776}"/>
  <bookViews>
    <workbookView xWindow="14295" yWindow="0" windowWidth="14610" windowHeight="15585" xr2:uid="{0D9C7344-E787-40B2-B7DE-DEC07562ADC3}"/>
  </bookViews>
  <sheets>
    <sheet name="About" sheetId="5" r:id="rId1"/>
    <sheet name="Raw data" sheetId="6" r:id="rId2"/>
    <sheet name="DRC-BDRC" sheetId="1" r:id="rId3"/>
    <sheet name="DRC-PADRC" sheetId="2" r:id="rId4"/>
    <sheet name="DRC-HoDRAUMCUpY" sheetId="3" r:id="rId5"/>
    <sheet name="DRC-ADRHpDRE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5" i="6"/>
  <c r="C35" i="6" s="1"/>
  <c r="D35" i="6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D33" i="6" l="1"/>
  <c r="D36" i="6" s="1"/>
  <c r="L2" i="2" s="1"/>
  <c r="B24" i="6" l="1"/>
  <c r="B33" i="6" s="1"/>
  <c r="B36" i="6" s="1"/>
  <c r="B11" i="6"/>
  <c r="C33" i="6" l="1"/>
  <c r="C36" i="6" s="1"/>
  <c r="B2" i="2" s="1"/>
  <c r="C4" i="6"/>
  <c r="C3" i="6"/>
  <c r="C1" i="2" l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D1" i="2" l="1"/>
  <c r="E1" i="2" s="1"/>
  <c r="F1" i="2" l="1"/>
  <c r="G1" i="2" l="1"/>
  <c r="H1" i="2" l="1"/>
  <c r="I1" i="2" l="1"/>
  <c r="J1" i="2" l="1"/>
  <c r="K1" i="2" l="1"/>
  <c r="L1" i="2" s="1"/>
  <c r="M1" i="2" l="1"/>
  <c r="H2" i="2"/>
  <c r="C2" i="2"/>
  <c r="J2" i="2"/>
  <c r="D2" i="2"/>
  <c r="I2" i="2"/>
  <c r="G2" i="2"/>
  <c r="F2" i="2"/>
  <c r="E2" i="2"/>
  <c r="K2" i="2"/>
  <c r="M2" i="2" l="1"/>
  <c r="N1" i="2"/>
  <c r="O1" i="2" s="1"/>
  <c r="P1" i="2" s="1"/>
  <c r="N2" i="2" l="1"/>
  <c r="O2" i="2" s="1"/>
  <c r="Q1" i="2"/>
  <c r="P2" i="2" l="1"/>
  <c r="Q2" i="2" s="1"/>
  <c r="R1" i="2"/>
  <c r="R2" i="2" l="1"/>
  <c r="S1" i="2"/>
  <c r="S2" i="2" l="1"/>
  <c r="T1" i="2"/>
  <c r="T2" i="2" l="1"/>
  <c r="U1" i="2"/>
  <c r="U2" i="2" l="1"/>
  <c r="V1" i="2"/>
  <c r="W1" i="2" l="1"/>
  <c r="X1" i="2" l="1"/>
  <c r="Y1" i="2" l="1"/>
  <c r="Z1" i="2" l="1"/>
  <c r="AA1" i="2" l="1"/>
  <c r="AB1" i="2" l="1"/>
  <c r="AC1" i="2" l="1"/>
  <c r="AD1" i="2" l="1"/>
  <c r="AE1" i="2" s="1"/>
  <c r="AF1" i="2" s="1"/>
  <c r="V2" i="2" s="1"/>
  <c r="W2" i="2" l="1"/>
  <c r="X2" i="2"/>
  <c r="Y2" i="2"/>
  <c r="Z2" i="2"/>
  <c r="AA2" i="2"/>
  <c r="AB2" i="2"/>
  <c r="AC2" i="2"/>
  <c r="AD2" i="2"/>
  <c r="AE2" i="2" s="1"/>
  <c r="AF2" i="2" s="1"/>
</calcChain>
</file>

<file path=xl/sharedStrings.xml><?xml version="1.0" encoding="utf-8"?>
<sst xmlns="http://schemas.openxmlformats.org/spreadsheetml/2006/main" count="67" uniqueCount="51">
  <si>
    <t>DRC BAU Demand Response Capacity</t>
  </si>
  <si>
    <t>DRC Potential Additional Demand Response Capacity</t>
  </si>
  <si>
    <t>DRC Hours of DR Average Utility May Call Upon per Year</t>
  </si>
  <si>
    <t>DRC Average DR Hours per DR Event</t>
  </si>
  <si>
    <t>Sources:</t>
  </si>
  <si>
    <t>DR historical data</t>
  </si>
  <si>
    <t>Sia Partners, Demand Response : A study of its potential in Europe, figure 3</t>
  </si>
  <si>
    <t>DR forecast data</t>
  </si>
  <si>
    <t>SmartEN page 17 and 18</t>
  </si>
  <si>
    <t xml:space="preserve">Notes: </t>
  </si>
  <si>
    <t>Demand response is defined as the potential to shift usage during peak</t>
  </si>
  <si>
    <t>periods in response to time-based rates or other financial incentives.</t>
  </si>
  <si>
    <t>Only load shifting is considered here (not load sheeding)</t>
  </si>
  <si>
    <t>Data about the total number of hours of DR the average utility may call upon per year</t>
  </si>
  <si>
    <t>and the typical length of each DR event in hours are also required.  These are used to apportion the DR capacity to different</t>
  </si>
  <si>
    <t>days and hours correctly in the model.</t>
  </si>
  <si>
    <t>Same data as in the EPS US model is used for these two variables</t>
  </si>
  <si>
    <t>Load shedding (finally not considered here)</t>
  </si>
  <si>
    <t>Upward flexible power (MW)</t>
  </si>
  <si>
    <t>Industrial DSR</t>
  </si>
  <si>
    <t>Total Available flexible power</t>
  </si>
  <si>
    <t>Upward felxibility (GWh)</t>
  </si>
  <si>
    <t xml:space="preserve">Total activated flexibility </t>
  </si>
  <si>
    <t>Number of hours of industrial DSR</t>
  </si>
  <si>
    <t>SmartEN</t>
  </si>
  <si>
    <t>Interpolated</t>
  </si>
  <si>
    <t>Load shifting</t>
  </si>
  <si>
    <t>Only load shifting is considered in this variable</t>
  </si>
  <si>
    <t>DR total (GW)</t>
  </si>
  <si>
    <t xml:space="preserve">Tertiary </t>
  </si>
  <si>
    <t>Residential (except water heating)</t>
  </si>
  <si>
    <t xml:space="preserve">Residential Water heating among Residential </t>
  </si>
  <si>
    <t xml:space="preserve">BESS </t>
  </si>
  <si>
    <t>-</t>
  </si>
  <si>
    <t>Smart Charging</t>
  </si>
  <si>
    <t>V2G</t>
  </si>
  <si>
    <t xml:space="preserve">Residential electric heating </t>
  </si>
  <si>
    <t>Industrial electric heating</t>
  </si>
  <si>
    <t>Industrial heating CHP</t>
  </si>
  <si>
    <t>District heating CHP</t>
  </si>
  <si>
    <t>Total DR (GW)</t>
  </si>
  <si>
    <t>DR Capacity (GW)</t>
  </si>
  <si>
    <t>DR Potential (GW)</t>
  </si>
  <si>
    <t xml:space="preserve">Residential Water heating  is considered as an already available demand response capacity and not as a potential. </t>
  </si>
  <si>
    <t>Year</t>
  </si>
  <si>
    <t>DR Capacity (MW)</t>
  </si>
  <si>
    <t>Potential Additionnal DR Capacity (MW)</t>
  </si>
  <si>
    <t>Unit: hours</t>
  </si>
  <si>
    <t>Hours per Year</t>
  </si>
  <si>
    <t>DR Hours per Year</t>
  </si>
  <si>
    <t>DR Hours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</si>
</sst>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8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6" fillId="0" borderId="0" xfId="0" applyFont="1"/>
    <xf numFmtId="1" fontId="0" fillId="3" borderId="0" xfId="0" applyNumberFormat="1" applyFill="1"/>
    <xf numFmtId="1" fontId="0" fillId="0" borderId="0" xfId="0" applyNumberFormat="1"/>
    <xf numFmtId="0" fontId="0" fillId="3" borderId="0" xfId="0" applyFill="1"/>
    <xf numFmtId="0" fontId="5" fillId="3" borderId="0" xfId="1" applyFont="1" applyFill="1"/>
    <xf numFmtId="0" fontId="5" fillId="4" borderId="0" xfId="1" applyFont="1" applyFill="1"/>
    <xf numFmtId="0" fontId="0" fillId="4" borderId="0" xfId="0" applyFill="1"/>
    <xf numFmtId="0" fontId="7" fillId="2" borderId="0" xfId="0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164" fontId="0" fillId="0" borderId="0" xfId="2" applyFont="1" applyFill="1"/>
    <xf numFmtId="164" fontId="1" fillId="0" borderId="0" xfId="2" applyFont="1" applyFill="1"/>
    <xf numFmtId="165" fontId="0" fillId="0" borderId="0" xfId="0" applyNumberFormat="1"/>
    <xf numFmtId="0" fontId="3" fillId="6" borderId="0" xfId="0" applyFont="1" applyFill="1"/>
    <xf numFmtId="166" fontId="0" fillId="0" borderId="0" xfId="2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5" xfId="0" applyNumberFormat="1" applyFont="1" applyBorder="1"/>
    <xf numFmtId="0" fontId="1" fillId="0" borderId="6" xfId="0" applyFont="1" applyBorder="1"/>
    <xf numFmtId="0" fontId="9" fillId="5" borderId="0" xfId="0" applyFont="1" applyFill="1" applyAlignment="1">
      <alignment horizontal="center"/>
    </xf>
    <xf numFmtId="0" fontId="5" fillId="0" borderId="0" xfId="1" applyFont="1" applyFill="1"/>
    <xf numFmtId="0" fontId="0" fillId="0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755650</xdr:colOff>
      <xdr:row>1</xdr:row>
      <xdr:rowOff>123092</xdr:rowOff>
    </xdr:from>
    <xdr:to>
      <xdr:col>3</xdr:col>
      <xdr:colOff>266700</xdr:colOff>
      <xdr:row>6</xdr:row>
      <xdr:rowOff>59591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A873E3-C6DA-456E-8701-12D6B49E3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307242"/>
          <a:ext cx="2127250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379778</xdr:colOff>
      <xdr:row>0</xdr:row>
      <xdr:rowOff>114300</xdr:rowOff>
    </xdr:from>
    <xdr:to>
      <xdr:col>8</xdr:col>
      <xdr:colOff>607020</xdr:colOff>
      <xdr:row>7</xdr:row>
      <xdr:rowOff>135255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E0236DB3-DCCA-48A7-B746-A427944F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7778" y="114300"/>
          <a:ext cx="3275242" cy="131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ia-partners.com/system/files/document_download/file/2020-06/20141218_Article_DR-potential-in-Europe-1.pdf" TargetMode="External"/><Relationship Id="rId1" Type="http://schemas.openxmlformats.org/officeDocument/2006/relationships/hyperlink" Target="https://smarten.eu/wp-content/uploads/2022/09/SmartEN-DSF-benefits-2030-Report_DIGITA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marten.eu/wp-content/uploads/2022/09/SmartEN-DSF-benefits-2030-Report_DIGITAL.pdf" TargetMode="External"/><Relationship Id="rId2" Type="http://schemas.openxmlformats.org/officeDocument/2006/relationships/hyperlink" Target="https://www.sia-partners.com/system/files/document_download/file/2020-06/20141218_Article_DR-potential-in-Europe-1.pdf" TargetMode="External"/><Relationship Id="rId1" Type="http://schemas.openxmlformats.org/officeDocument/2006/relationships/hyperlink" Target="https://smarten.eu/wp-content/uploads/2022/09/SmartEN-DSF-benefits-2030-Report_DIGITA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ia-partners.com/system/files/document_download/file/2020-06/20141218_Article_DR-potential-in-Europe-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E3F-F1D1-4A93-AA23-0A3DD481C17A}">
  <sheetPr codeName="Feuil1"/>
  <dimension ref="B10:D27"/>
  <sheetViews>
    <sheetView tabSelected="1" workbookViewId="0">
      <selection activeCell="C21" sqref="C21"/>
    </sheetView>
  </sheetViews>
  <sheetFormatPr defaultColWidth="10.85546875" defaultRowHeight="15" x14ac:dyDescent="0.25"/>
  <cols>
    <col min="1" max="2" width="10.85546875" style="5"/>
    <col min="3" max="3" width="15.5703125" style="5" bestFit="1" customWidth="1"/>
    <col min="4" max="16384" width="10.85546875" style="5"/>
  </cols>
  <sheetData>
    <row r="10" spans="2:4" x14ac:dyDescent="0.25">
      <c r="B10" s="4" t="s">
        <v>0</v>
      </c>
    </row>
    <row r="11" spans="2:4" x14ac:dyDescent="0.25">
      <c r="B11" s="4" t="s">
        <v>1</v>
      </c>
    </row>
    <row r="12" spans="2:4" x14ac:dyDescent="0.25">
      <c r="B12" s="4" t="s">
        <v>2</v>
      </c>
    </row>
    <row r="13" spans="2:4" x14ac:dyDescent="0.25">
      <c r="B13" s="4" t="s">
        <v>3</v>
      </c>
    </row>
    <row r="15" spans="2:4" x14ac:dyDescent="0.25">
      <c r="B15" s="6" t="s">
        <v>4</v>
      </c>
      <c r="C15" s="6" t="s">
        <v>5</v>
      </c>
      <c r="D15" s="1" t="s">
        <v>6</v>
      </c>
    </row>
    <row r="16" spans="2:4" x14ac:dyDescent="0.25">
      <c r="C16" s="6" t="s">
        <v>7</v>
      </c>
      <c r="D16" s="1" t="s">
        <v>8</v>
      </c>
    </row>
    <row r="18" spans="2:3" x14ac:dyDescent="0.25">
      <c r="C18" s="7"/>
    </row>
    <row r="19" spans="2:3" x14ac:dyDescent="0.25">
      <c r="B19" s="6" t="s">
        <v>9</v>
      </c>
    </row>
    <row r="20" spans="2:3" x14ac:dyDescent="0.25">
      <c r="B20" s="15" t="s">
        <v>10</v>
      </c>
    </row>
    <row r="21" spans="2:3" x14ac:dyDescent="0.25">
      <c r="B21" s="15" t="s">
        <v>11</v>
      </c>
    </row>
    <row r="22" spans="2:3" x14ac:dyDescent="0.25">
      <c r="B22" s="15" t="s">
        <v>12</v>
      </c>
    </row>
    <row r="23" spans="2:3" x14ac:dyDescent="0.25">
      <c r="B23" s="15"/>
    </row>
    <row r="24" spans="2:3" x14ac:dyDescent="0.25">
      <c r="B24" s="15" t="s">
        <v>13</v>
      </c>
    </row>
    <row r="25" spans="2:3" x14ac:dyDescent="0.25">
      <c r="B25" s="15" t="s">
        <v>14</v>
      </c>
    </row>
    <row r="26" spans="2:3" x14ac:dyDescent="0.25">
      <c r="B26" s="15" t="s">
        <v>15</v>
      </c>
    </row>
    <row r="27" spans="2:3" x14ac:dyDescent="0.25">
      <c r="B27" s="7" t="s">
        <v>16</v>
      </c>
    </row>
  </sheetData>
  <hyperlinks>
    <hyperlink ref="D16" r:id="rId1" display="SmartEN" xr:uid="{846474C0-D7A1-4381-9203-D7E02FA8FD76}"/>
    <hyperlink ref="D15" r:id="rId2" display="Sia Partners. Ca me semble très élevé compar à 2030 .." xr:uid="{DBCEF38A-5D82-4986-8204-E745CF3143F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062E-FFE7-4BE9-A00F-B134B6D3A31D}">
  <sheetPr codeName="Feuil2"/>
  <dimension ref="A1:I61"/>
  <sheetViews>
    <sheetView zoomScale="81" workbookViewId="0">
      <selection activeCell="D36" sqref="D36"/>
    </sheetView>
  </sheetViews>
  <sheetFormatPr defaultColWidth="11.42578125" defaultRowHeight="15" x14ac:dyDescent="0.25"/>
  <cols>
    <col min="1" max="1" width="30.140625" bestFit="1" customWidth="1"/>
    <col min="2" max="2" width="25.85546875" bestFit="1" customWidth="1"/>
    <col min="3" max="3" width="25.85546875" customWidth="1"/>
    <col min="4" max="4" width="11.140625" bestFit="1" customWidth="1"/>
    <col min="9" max="9" width="14.42578125" bestFit="1" customWidth="1"/>
  </cols>
  <sheetData>
    <row r="1" spans="1:9" ht="18.75" x14ac:dyDescent="0.3">
      <c r="A1" s="31" t="s">
        <v>17</v>
      </c>
      <c r="B1" s="31"/>
      <c r="C1" s="31"/>
      <c r="D1" s="31"/>
    </row>
    <row r="2" spans="1:9" x14ac:dyDescent="0.25">
      <c r="A2" s="2" t="s">
        <v>18</v>
      </c>
      <c r="B2" s="2">
        <v>2014</v>
      </c>
      <c r="C2" s="2">
        <v>2020</v>
      </c>
      <c r="D2" s="2">
        <v>2030</v>
      </c>
    </row>
    <row r="3" spans="1:9" x14ac:dyDescent="0.25">
      <c r="A3" t="s">
        <v>19</v>
      </c>
      <c r="B3" s="9">
        <v>16330</v>
      </c>
      <c r="C3" s="17">
        <f>(D3-B3)/($D$2-$B$2)*6+B3</f>
        <v>18355.375</v>
      </c>
      <c r="D3" s="14">
        <v>21731</v>
      </c>
    </row>
    <row r="4" spans="1:9" x14ac:dyDescent="0.25">
      <c r="A4" t="s">
        <v>20</v>
      </c>
      <c r="B4" s="11">
        <v>52350</v>
      </c>
      <c r="C4" s="17">
        <f>(D4-B4)/($D$2-$B$2)*6+B4</f>
        <v>94120.5</v>
      </c>
      <c r="D4" s="14">
        <v>163738</v>
      </c>
    </row>
    <row r="5" spans="1:9" x14ac:dyDescent="0.25">
      <c r="C5" s="8"/>
    </row>
    <row r="6" spans="1:9" x14ac:dyDescent="0.25">
      <c r="A6" s="2" t="s">
        <v>21</v>
      </c>
      <c r="C6" s="8"/>
    </row>
    <row r="7" spans="1:9" x14ac:dyDescent="0.25">
      <c r="A7" t="s">
        <v>19</v>
      </c>
      <c r="D7" s="14">
        <v>1071</v>
      </c>
    </row>
    <row r="8" spans="1:9" x14ac:dyDescent="0.25">
      <c r="A8" t="s">
        <v>22</v>
      </c>
      <c r="D8" s="14">
        <v>396974</v>
      </c>
    </row>
    <row r="10" spans="1:9" x14ac:dyDescent="0.25">
      <c r="I10" s="23"/>
    </row>
    <row r="11" spans="1:9" x14ac:dyDescent="0.25">
      <c r="A11" s="2" t="s">
        <v>23</v>
      </c>
      <c r="B11">
        <f>D7*1000/D3</f>
        <v>49.284432377709265</v>
      </c>
      <c r="I11" s="23"/>
    </row>
    <row r="12" spans="1:9" x14ac:dyDescent="0.25">
      <c r="I12" s="23"/>
    </row>
    <row r="14" spans="1:9" x14ac:dyDescent="0.25">
      <c r="A14" s="3" t="s">
        <v>4</v>
      </c>
    </row>
    <row r="15" spans="1:9" x14ac:dyDescent="0.25">
      <c r="A15" s="13" t="s">
        <v>24</v>
      </c>
    </row>
    <row r="16" spans="1:9" x14ac:dyDescent="0.25">
      <c r="A16" s="12" t="s">
        <v>6</v>
      </c>
      <c r="B16" s="2"/>
      <c r="C16" s="2"/>
    </row>
    <row r="17" spans="1:5" x14ac:dyDescent="0.25">
      <c r="A17" s="22" t="s">
        <v>25</v>
      </c>
    </row>
    <row r="19" spans="1:5" x14ac:dyDescent="0.25">
      <c r="A19" s="8"/>
    </row>
    <row r="21" spans="1:5" ht="18.75" x14ac:dyDescent="0.3">
      <c r="A21" s="31" t="s">
        <v>26</v>
      </c>
      <c r="B21" s="31"/>
      <c r="C21" s="31"/>
      <c r="D21" s="31"/>
      <c r="E21" s="3" t="s">
        <v>27</v>
      </c>
    </row>
    <row r="22" spans="1:5" x14ac:dyDescent="0.25">
      <c r="A22" s="18" t="s">
        <v>28</v>
      </c>
      <c r="B22" s="18">
        <v>2014</v>
      </c>
      <c r="C22" s="18">
        <v>2020</v>
      </c>
      <c r="D22" s="18">
        <v>2030</v>
      </c>
    </row>
    <row r="23" spans="1:5" x14ac:dyDescent="0.25">
      <c r="A23" t="s">
        <v>29</v>
      </c>
      <c r="B23" s="11">
        <v>13.9</v>
      </c>
    </row>
    <row r="24" spans="1:5" x14ac:dyDescent="0.25">
      <c r="A24" t="s">
        <v>30</v>
      </c>
      <c r="B24" s="11">
        <f>22.11-7.32</f>
        <v>14.79</v>
      </c>
    </row>
    <row r="25" spans="1:5" x14ac:dyDescent="0.25">
      <c r="A25" s="3" t="s">
        <v>31</v>
      </c>
      <c r="B25" s="11">
        <v>7.32</v>
      </c>
    </row>
    <row r="26" spans="1:5" x14ac:dyDescent="0.25">
      <c r="A26" t="s">
        <v>32</v>
      </c>
      <c r="B26" t="s">
        <v>33</v>
      </c>
      <c r="D26" s="14">
        <v>10.85</v>
      </c>
    </row>
    <row r="27" spans="1:5" x14ac:dyDescent="0.25">
      <c r="A27" t="s">
        <v>34</v>
      </c>
      <c r="B27" t="s">
        <v>33</v>
      </c>
      <c r="D27" s="14">
        <v>48.704000000000001</v>
      </c>
    </row>
    <row r="28" spans="1:5" x14ac:dyDescent="0.25">
      <c r="A28" t="s">
        <v>35</v>
      </c>
      <c r="B28" t="s">
        <v>33</v>
      </c>
      <c r="D28" s="14">
        <v>25.594000000000001</v>
      </c>
    </row>
    <row r="29" spans="1:5" x14ac:dyDescent="0.25">
      <c r="A29" t="s">
        <v>36</v>
      </c>
      <c r="B29" t="s">
        <v>33</v>
      </c>
      <c r="D29" s="14">
        <v>32.841000000000001</v>
      </c>
    </row>
    <row r="30" spans="1:5" x14ac:dyDescent="0.25">
      <c r="A30" t="s">
        <v>37</v>
      </c>
      <c r="B30" t="s">
        <v>33</v>
      </c>
      <c r="D30" s="14">
        <v>7.0819999999999999</v>
      </c>
    </row>
    <row r="31" spans="1:5" x14ac:dyDescent="0.25">
      <c r="A31" t="s">
        <v>38</v>
      </c>
      <c r="B31" t="s">
        <v>33</v>
      </c>
      <c r="D31" s="14">
        <v>6.3550000000000004</v>
      </c>
    </row>
    <row r="32" spans="1:5" x14ac:dyDescent="0.25">
      <c r="A32" t="s">
        <v>39</v>
      </c>
      <c r="B32" t="s">
        <v>33</v>
      </c>
      <c r="D32" s="14">
        <v>10.581</v>
      </c>
    </row>
    <row r="33" spans="1:6" x14ac:dyDescent="0.25">
      <c r="A33" s="2" t="s">
        <v>40</v>
      </c>
      <c r="B33" s="2">
        <f>SUM(B23:B32)</f>
        <v>36.01</v>
      </c>
      <c r="C33" s="16">
        <f>(D33-B33)/(D22-B22)*(C22-B22)+B33</f>
        <v>75.758874999999989</v>
      </c>
      <c r="D33" s="2">
        <f>SUM(D23:D32)</f>
        <v>142.00699999999998</v>
      </c>
    </row>
    <row r="34" spans="1:6" ht="15.75" thickBot="1" x14ac:dyDescent="0.3"/>
    <row r="35" spans="1:6" x14ac:dyDescent="0.25">
      <c r="A35" s="24" t="s">
        <v>41</v>
      </c>
      <c r="B35" s="25">
        <f>B25</f>
        <v>7.32</v>
      </c>
      <c r="C35" s="25">
        <f>B35</f>
        <v>7.32</v>
      </c>
      <c r="D35" s="26">
        <f>C35</f>
        <v>7.32</v>
      </c>
    </row>
    <row r="36" spans="1:6" ht="15.75" thickBot="1" x14ac:dyDescent="0.3">
      <c r="A36" s="27" t="s">
        <v>42</v>
      </c>
      <c r="B36" s="28">
        <f>B33-B35</f>
        <v>28.689999999999998</v>
      </c>
      <c r="C36" s="29">
        <f>C33-C35</f>
        <v>68.438874999999996</v>
      </c>
      <c r="D36" s="30">
        <f>D33-D35</f>
        <v>134.68699999999998</v>
      </c>
    </row>
    <row r="37" spans="1:6" x14ac:dyDescent="0.25">
      <c r="A37" s="3" t="s">
        <v>43</v>
      </c>
    </row>
    <row r="39" spans="1:6" x14ac:dyDescent="0.25">
      <c r="A39" s="3" t="s">
        <v>4</v>
      </c>
    </row>
    <row r="40" spans="1:6" x14ac:dyDescent="0.25">
      <c r="A40" s="12" t="s">
        <v>6</v>
      </c>
      <c r="C40" s="19"/>
    </row>
    <row r="41" spans="1:6" x14ac:dyDescent="0.25">
      <c r="A41" s="13" t="s">
        <v>24</v>
      </c>
      <c r="C41" s="19"/>
      <c r="F41" s="8"/>
    </row>
    <row r="42" spans="1:6" x14ac:dyDescent="0.25">
      <c r="A42" s="22" t="s">
        <v>25</v>
      </c>
      <c r="C42" s="19"/>
    </row>
    <row r="43" spans="1:6" x14ac:dyDescent="0.25">
      <c r="C43" s="19"/>
    </row>
    <row r="44" spans="1:6" x14ac:dyDescent="0.25">
      <c r="C44" s="19"/>
    </row>
    <row r="45" spans="1:6" x14ac:dyDescent="0.25">
      <c r="C45" s="19"/>
    </row>
    <row r="46" spans="1:6" x14ac:dyDescent="0.25">
      <c r="A46" s="2"/>
      <c r="B46" s="2"/>
      <c r="C46" s="19"/>
    </row>
    <row r="47" spans="1:6" x14ac:dyDescent="0.25">
      <c r="C47" s="20"/>
      <c r="D47" s="2"/>
    </row>
    <row r="50" spans="1:6" x14ac:dyDescent="0.25">
      <c r="A50" s="2"/>
      <c r="F50" s="8"/>
    </row>
    <row r="55" spans="1:6" x14ac:dyDescent="0.25">
      <c r="C55" s="21"/>
    </row>
    <row r="56" spans="1:6" x14ac:dyDescent="0.25">
      <c r="C56" s="21"/>
    </row>
    <row r="57" spans="1:6" x14ac:dyDescent="0.25">
      <c r="C57" s="21"/>
    </row>
    <row r="58" spans="1:6" x14ac:dyDescent="0.25">
      <c r="C58" s="21"/>
    </row>
    <row r="59" spans="1:6" x14ac:dyDescent="0.25">
      <c r="C59" s="21"/>
    </row>
    <row r="60" spans="1:6" x14ac:dyDescent="0.25">
      <c r="C60" s="21"/>
    </row>
    <row r="61" spans="1:6" x14ac:dyDescent="0.25">
      <c r="C61" s="21"/>
    </row>
  </sheetData>
  <mergeCells count="2">
    <mergeCell ref="A1:D1"/>
    <mergeCell ref="A21:D21"/>
  </mergeCells>
  <hyperlinks>
    <hyperlink ref="A15" r:id="rId1" xr:uid="{06A4A916-48F9-4C77-B14B-7295BF08D808}"/>
    <hyperlink ref="A16" r:id="rId2" display="Sia Partners. Ca me semble très élevé compar à 2030 .." xr:uid="{E853B727-5F0B-4FEB-BBDE-3E7D1AD20A3F}"/>
    <hyperlink ref="A41" r:id="rId3" xr:uid="{3242E431-5482-4F6A-8A35-58BECA2A4D66}"/>
    <hyperlink ref="A40" r:id="rId4" display="Sia Partners. Ca me semble très élevé compar à 2030 .." xr:uid="{4A977F57-8069-44A5-A807-5EA9465F2CE0}"/>
  </hyperlinks>
  <pageMargins left="0.7" right="0.7" top="0.75" bottom="0.75" header="0.3" footer="0.3"/>
  <pageSetup paperSize="9" orientation="portrait" r:id="rId5"/>
  <ignoredErrors>
    <ignoredError sqref="D33" formulaRange="1"/>
    <ignoredError sqref="C33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BDDB-9288-488B-B95B-DC108E48CC6C}">
  <sheetPr codeName="Feuil3">
    <tabColor theme="4"/>
  </sheetPr>
  <dimension ref="A1:AF2"/>
  <sheetViews>
    <sheetView workbookViewId="0">
      <selection activeCell="B3" sqref="B3"/>
    </sheetView>
  </sheetViews>
  <sheetFormatPr defaultColWidth="11.42578125" defaultRowHeight="15" x14ac:dyDescent="0.25"/>
  <cols>
    <col min="1" max="1" width="16.140625" bestFit="1" customWidth="1"/>
    <col min="2" max="2" width="12.140625" customWidth="1"/>
  </cols>
  <sheetData>
    <row r="1" spans="1:32" x14ac:dyDescent="0.25">
      <c r="A1" t="s">
        <v>44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>AC1+1</f>
        <v>2048</v>
      </c>
      <c r="AE1">
        <f t="shared" si="0"/>
        <v>2049</v>
      </c>
      <c r="AF1">
        <f>AE1+1</f>
        <v>2050</v>
      </c>
    </row>
    <row r="2" spans="1:32" x14ac:dyDescent="0.25">
      <c r="A2" t="s">
        <v>45</v>
      </c>
      <c r="B2">
        <f>'Raw data'!C35*1000</f>
        <v>7320</v>
      </c>
      <c r="C2">
        <f>B2</f>
        <v>7320</v>
      </c>
      <c r="D2">
        <f t="shared" ref="D2:AF2" si="1">C2</f>
        <v>7320</v>
      </c>
      <c r="E2">
        <f t="shared" si="1"/>
        <v>7320</v>
      </c>
      <c r="F2">
        <f t="shared" si="1"/>
        <v>7320</v>
      </c>
      <c r="G2">
        <f t="shared" si="1"/>
        <v>7320</v>
      </c>
      <c r="H2">
        <f t="shared" si="1"/>
        <v>7320</v>
      </c>
      <c r="I2">
        <f t="shared" si="1"/>
        <v>7320</v>
      </c>
      <c r="J2">
        <f t="shared" si="1"/>
        <v>7320</v>
      </c>
      <c r="K2">
        <f t="shared" si="1"/>
        <v>7320</v>
      </c>
      <c r="L2">
        <f t="shared" si="1"/>
        <v>7320</v>
      </c>
      <c r="M2">
        <f t="shared" si="1"/>
        <v>7320</v>
      </c>
      <c r="N2">
        <f t="shared" si="1"/>
        <v>7320</v>
      </c>
      <c r="O2">
        <f t="shared" si="1"/>
        <v>7320</v>
      </c>
      <c r="P2">
        <f t="shared" si="1"/>
        <v>7320</v>
      </c>
      <c r="Q2">
        <f t="shared" si="1"/>
        <v>7320</v>
      </c>
      <c r="R2">
        <f t="shared" si="1"/>
        <v>7320</v>
      </c>
      <c r="S2">
        <f t="shared" si="1"/>
        <v>7320</v>
      </c>
      <c r="T2">
        <f t="shared" si="1"/>
        <v>7320</v>
      </c>
      <c r="U2">
        <f t="shared" si="1"/>
        <v>7320</v>
      </c>
      <c r="V2">
        <f t="shared" si="1"/>
        <v>7320</v>
      </c>
      <c r="W2">
        <f t="shared" si="1"/>
        <v>7320</v>
      </c>
      <c r="X2">
        <f t="shared" si="1"/>
        <v>7320</v>
      </c>
      <c r="Y2">
        <f t="shared" si="1"/>
        <v>7320</v>
      </c>
      <c r="Z2">
        <f t="shared" si="1"/>
        <v>7320</v>
      </c>
      <c r="AA2">
        <f t="shared" si="1"/>
        <v>7320</v>
      </c>
      <c r="AB2">
        <f t="shared" si="1"/>
        <v>7320</v>
      </c>
      <c r="AC2">
        <f t="shared" si="1"/>
        <v>7320</v>
      </c>
      <c r="AD2">
        <f t="shared" si="1"/>
        <v>7320</v>
      </c>
      <c r="AE2">
        <f t="shared" si="1"/>
        <v>7320</v>
      </c>
      <c r="AF2">
        <f t="shared" si="1"/>
        <v>7320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3E45-1B6B-499A-956C-AFB9119A2835}">
  <sheetPr codeName="Feuil4">
    <tabColor theme="4"/>
  </sheetPr>
  <dimension ref="A1:AF7"/>
  <sheetViews>
    <sheetView workbookViewId="0">
      <selection activeCell="B2" sqref="B2"/>
    </sheetView>
  </sheetViews>
  <sheetFormatPr defaultColWidth="11.42578125" defaultRowHeight="15" x14ac:dyDescent="0.25"/>
  <cols>
    <col min="1" max="1" width="35.140625" bestFit="1" customWidth="1"/>
  </cols>
  <sheetData>
    <row r="1" spans="1:32" x14ac:dyDescent="0.25">
      <c r="A1" t="s">
        <v>44</v>
      </c>
      <c r="B1" s="33">
        <v>2020</v>
      </c>
      <c r="C1" s="33">
        <f>B1+1</f>
        <v>2021</v>
      </c>
      <c r="D1" s="33">
        <f t="shared" ref="D1:AE1" si="0">C1+1</f>
        <v>2022</v>
      </c>
      <c r="E1" s="33">
        <f t="shared" si="0"/>
        <v>2023</v>
      </c>
      <c r="F1" s="33">
        <f t="shared" si="0"/>
        <v>2024</v>
      </c>
      <c r="G1" s="33">
        <f t="shared" si="0"/>
        <v>2025</v>
      </c>
      <c r="H1" s="33">
        <f t="shared" si="0"/>
        <v>2026</v>
      </c>
      <c r="I1" s="33">
        <f t="shared" si="0"/>
        <v>2027</v>
      </c>
      <c r="J1" s="33">
        <f t="shared" si="0"/>
        <v>2028</v>
      </c>
      <c r="K1" s="33">
        <f t="shared" si="0"/>
        <v>2029</v>
      </c>
      <c r="L1" s="33">
        <f t="shared" si="0"/>
        <v>2030</v>
      </c>
      <c r="M1" s="33">
        <f t="shared" si="0"/>
        <v>2031</v>
      </c>
      <c r="N1" s="33">
        <f t="shared" si="0"/>
        <v>2032</v>
      </c>
      <c r="O1" s="33">
        <f t="shared" si="0"/>
        <v>2033</v>
      </c>
      <c r="P1" s="33">
        <f t="shared" si="0"/>
        <v>2034</v>
      </c>
      <c r="Q1" s="33">
        <f t="shared" si="0"/>
        <v>2035</v>
      </c>
      <c r="R1" s="33">
        <f t="shared" si="0"/>
        <v>2036</v>
      </c>
      <c r="S1" s="33">
        <f t="shared" si="0"/>
        <v>2037</v>
      </c>
      <c r="T1" s="33">
        <f t="shared" si="0"/>
        <v>2038</v>
      </c>
      <c r="U1" s="33">
        <f t="shared" si="0"/>
        <v>2039</v>
      </c>
      <c r="V1" s="33">
        <f t="shared" si="0"/>
        <v>2040</v>
      </c>
      <c r="W1" s="33">
        <f t="shared" si="0"/>
        <v>2041</v>
      </c>
      <c r="X1" s="33">
        <f t="shared" si="0"/>
        <v>2042</v>
      </c>
      <c r="Y1" s="33">
        <f t="shared" si="0"/>
        <v>2043</v>
      </c>
      <c r="Z1" s="33">
        <f t="shared" si="0"/>
        <v>2044</v>
      </c>
      <c r="AA1" s="33">
        <f t="shared" si="0"/>
        <v>2045</v>
      </c>
      <c r="AB1" s="33">
        <f t="shared" si="0"/>
        <v>2046</v>
      </c>
      <c r="AC1" s="33">
        <f t="shared" si="0"/>
        <v>2047</v>
      </c>
      <c r="AD1" s="33">
        <f>AC1+1</f>
        <v>2048</v>
      </c>
      <c r="AE1" s="33">
        <f t="shared" si="0"/>
        <v>2049</v>
      </c>
      <c r="AF1" s="33">
        <f>AE1+1</f>
        <v>2050</v>
      </c>
    </row>
    <row r="2" spans="1:32" x14ac:dyDescent="0.25">
      <c r="A2" t="s">
        <v>46</v>
      </c>
      <c r="B2" s="10">
        <f>'Raw data'!C36*1000</f>
        <v>68438.875</v>
      </c>
      <c r="C2" s="10">
        <f>($L$2-$B$2)/($L$1-$B$1)*(C1-$B$1)+$B$2</f>
        <v>75063.6875</v>
      </c>
      <c r="D2" s="10">
        <f t="shared" ref="D2:K2" si="1">($L$2-$B$2)/($L$1-$B$1)*(D1-$B$1)+$B$2</f>
        <v>81688.5</v>
      </c>
      <c r="E2" s="10">
        <f t="shared" si="1"/>
        <v>88313.3125</v>
      </c>
      <c r="F2" s="10">
        <f t="shared" si="1"/>
        <v>94938.124999999985</v>
      </c>
      <c r="G2" s="10">
        <f t="shared" si="1"/>
        <v>101562.93749999999</v>
      </c>
      <c r="H2" s="10">
        <f t="shared" si="1"/>
        <v>108187.74999999999</v>
      </c>
      <c r="I2" s="10">
        <f t="shared" si="1"/>
        <v>114812.56249999997</v>
      </c>
      <c r="J2" s="10">
        <f t="shared" si="1"/>
        <v>121437.37499999997</v>
      </c>
      <c r="K2" s="10">
        <f t="shared" si="1"/>
        <v>128062.18749999997</v>
      </c>
      <c r="L2" s="10">
        <f>'Raw data'!D36*1000</f>
        <v>134686.99999999997</v>
      </c>
      <c r="M2" s="10">
        <f>TREND(B2:L2,B1:L1,M1:$AF$1)</f>
        <v>141311.8125</v>
      </c>
      <c r="N2" s="10">
        <f>TREND(C2:M2,C1:M1,N1:$AF$1)</f>
        <v>147936.625</v>
      </c>
      <c r="O2" s="10">
        <f>TREND(D2:N2,D1:N1,O1:$AF$1)</f>
        <v>154561.4375</v>
      </c>
      <c r="P2" s="10">
        <f>TREND(E2:O2,E1:O1,P1:$AF$1)</f>
        <v>161186.25</v>
      </c>
      <c r="Q2" s="10">
        <f>TREND(F2:P2,F1:P1,Q1:$AF$1)</f>
        <v>167811.0625</v>
      </c>
      <c r="R2" s="10">
        <f>TREND(G2:Q2,G1:Q1,R1:$AF$1)</f>
        <v>174435.875</v>
      </c>
      <c r="S2" s="10">
        <f>TREND(H2:R2,H1:R1,S1:$AF$1)</f>
        <v>181060.6875</v>
      </c>
      <c r="T2" s="10">
        <f>TREND(I2:S2,I1:S1,T1:$AF$1)</f>
        <v>187685.5</v>
      </c>
      <c r="U2" s="10">
        <f>TREND(J2:T2,J1:T1,U1:$AF$1)</f>
        <v>194310.3125</v>
      </c>
      <c r="V2" s="10">
        <f>TREND(K2:U2,K1:U1,V1:$AF$1)</f>
        <v>200935.125</v>
      </c>
      <c r="W2" s="10">
        <f>TREND(L2:V2,L1:V1,W1:$AF$1)</f>
        <v>207559.9375</v>
      </c>
      <c r="X2" s="10">
        <f>TREND(M2:W2,M1:W1,X1:$AF$1)</f>
        <v>214184.75</v>
      </c>
      <c r="Y2" s="10">
        <f>TREND(N2:X2,N1:X1,Y1:$AF$1)</f>
        <v>220809.5625</v>
      </c>
      <c r="Z2" s="10">
        <f>TREND(O2:Y2,O1:Y1,Z1:$AF$1)</f>
        <v>227434.375</v>
      </c>
      <c r="AA2" s="10">
        <f>TREND(P2:Z2,P1:Z1,AA1:$AF$1)</f>
        <v>234059.1875</v>
      </c>
      <c r="AB2" s="10">
        <f>TREND(Q2:AA2,Q1:AA1,AB1:$AF$1)</f>
        <v>240684</v>
      </c>
      <c r="AC2" s="10">
        <f>TREND(R2:AB2,R1:AB1,AC1:$AF$1)</f>
        <v>247308.8125</v>
      </c>
      <c r="AD2" s="10">
        <f>TREND(S2:AC2,S1:AC1,AD1:$AF$1)</f>
        <v>253933.625</v>
      </c>
      <c r="AE2" s="10">
        <f>TREND(T2:AD2,T1:AD1,AE1:$AF$1)</f>
        <v>260558.4375</v>
      </c>
      <c r="AF2" s="10">
        <f>TREND(U2:AE2,U1:AE1,AF1:$AF$1)</f>
        <v>267183.25</v>
      </c>
    </row>
    <row r="4" spans="1:32" x14ac:dyDescent="0.25">
      <c r="A4" s="32"/>
    </row>
    <row r="5" spans="1:32" x14ac:dyDescent="0.25">
      <c r="A5" s="33"/>
    </row>
    <row r="6" spans="1:32" x14ac:dyDescent="0.25">
      <c r="A6" s="33"/>
    </row>
    <row r="7" spans="1:32" x14ac:dyDescent="0.25">
      <c r="A7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E05C-E933-43ED-B4DE-C58E35B5F535}">
  <sheetPr codeName="Feuil5">
    <tabColor theme="4"/>
  </sheetPr>
  <dimension ref="A1:B5"/>
  <sheetViews>
    <sheetView workbookViewId="0">
      <selection activeCell="F16" sqref="F16"/>
    </sheetView>
  </sheetViews>
  <sheetFormatPr defaultColWidth="11.42578125" defaultRowHeight="15" x14ac:dyDescent="0.25"/>
  <cols>
    <col min="1" max="1" width="21" customWidth="1"/>
    <col min="2" max="2" width="13.140625" bestFit="1" customWidth="1"/>
  </cols>
  <sheetData>
    <row r="1" spans="1:2" x14ac:dyDescent="0.25">
      <c r="A1" s="3" t="s">
        <v>47</v>
      </c>
      <c r="B1" t="s">
        <v>48</v>
      </c>
    </row>
    <row r="2" spans="1:2" x14ac:dyDescent="0.25">
      <c r="A2" t="s">
        <v>49</v>
      </c>
      <c r="B2">
        <v>96</v>
      </c>
    </row>
    <row r="4" spans="1:2" x14ac:dyDescent="0.25">
      <c r="A4" s="3"/>
    </row>
    <row r="5" spans="1:2" x14ac:dyDescent="0.25">
      <c r="A5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C587-2025-43FF-829B-0FF6F652CD7B}">
  <sheetPr codeName="Feuil6">
    <tabColor theme="4"/>
  </sheetPr>
  <dimension ref="A1:B5"/>
  <sheetViews>
    <sheetView workbookViewId="0">
      <selection activeCell="A2" sqref="A2"/>
    </sheetView>
  </sheetViews>
  <sheetFormatPr defaultColWidth="11.42578125" defaultRowHeight="15" x14ac:dyDescent="0.25"/>
  <cols>
    <col min="1" max="1" width="16.140625" bestFit="1" customWidth="1"/>
    <col min="2" max="2" width="13.42578125" bestFit="1" customWidth="1"/>
  </cols>
  <sheetData>
    <row r="1" spans="1:2" x14ac:dyDescent="0.25">
      <c r="A1" s="3" t="s">
        <v>47</v>
      </c>
      <c r="B1" t="s">
        <v>48</v>
      </c>
    </row>
    <row r="2" spans="1:2" x14ac:dyDescent="0.25">
      <c r="A2" t="s">
        <v>50</v>
      </c>
      <c r="B2">
        <v>4</v>
      </c>
    </row>
    <row r="5" spans="1:2" x14ac:dyDescent="0.25">
      <c r="A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57F792-2104-4D19-AF60-B96533267AAC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0836B1C2-007B-4E97-A0C7-B6C4325F7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DC7878-BCA7-4FE9-9234-2974A3DDF4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Raw data</vt:lpstr>
      <vt:lpstr>DRC-BDRC</vt:lpstr>
      <vt:lpstr>DRC-PADRC</vt:lpstr>
      <vt:lpstr>DRC-HoDRAUMCUpY</vt:lpstr>
      <vt:lpstr>DRC-ADRHpDRE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2023-09-26T09:06:28Z</dcterms:created>
  <dcterms:modified xsi:type="dcterms:W3CDTF">2023-12-12T19:55:55Z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