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European Union\Models\eps-eu\InputData\elec\MPCbS\"/>
    </mc:Choice>
  </mc:AlternateContent>
  <xr:revisionPtr revIDLastSave="0" documentId="13_ncr:1_{9914D0F2-E9AA-47F2-92BA-4EACB2EC18F5}" xr6:coauthVersionLast="47" xr6:coauthVersionMax="47" xr10:uidLastSave="{00000000-0000-0000-0000-000000000000}"/>
  <bookViews>
    <workbookView xWindow="22815" yWindow="1515" windowWidth="26730" windowHeight="20460" xr2:uid="{71D11893-D720-4AA3-BC8D-614DC6713DDA}"/>
  </bookViews>
  <sheets>
    <sheet name="About" sheetId="3" r:id="rId1"/>
    <sheet name="Wind and PV" sheetId="6" r:id="rId2"/>
    <sheet name="Geothermal" sheetId="4" r:id="rId3"/>
    <sheet name="Biomass" sheetId="9" r:id="rId4"/>
    <sheet name="MPCb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0" i="1"/>
  <c r="B21" i="1" s="1"/>
  <c r="B8" i="1"/>
  <c r="B7" i="1"/>
  <c r="B11" i="1"/>
  <c r="B9" i="1"/>
  <c r="B25" i="6"/>
  <c r="C25" i="6" s="1"/>
  <c r="D25" i="6" s="1"/>
  <c r="E25" i="6" s="1"/>
  <c r="F25" i="6" s="1"/>
  <c r="G25" i="6" s="1"/>
  <c r="B34" i="6" s="1"/>
  <c r="B26" i="6"/>
  <c r="C26" i="6" s="1"/>
  <c r="D26" i="6" s="1"/>
  <c r="E26" i="6" s="1"/>
  <c r="F26" i="6" s="1"/>
  <c r="G26" i="6" s="1"/>
  <c r="B27" i="6"/>
  <c r="C27" i="6" s="1"/>
  <c r="D27" i="6" s="1"/>
  <c r="E27" i="6" s="1"/>
  <c r="F27" i="6" s="1"/>
  <c r="G27" i="6" s="1"/>
  <c r="B28" i="6"/>
  <c r="C28" i="6" s="1"/>
  <c r="D28" i="6" s="1"/>
  <c r="E28" i="6" s="1"/>
  <c r="F28" i="6" s="1"/>
  <c r="G28" i="6" s="1"/>
  <c r="B29" i="6"/>
  <c r="C29" i="6" s="1"/>
  <c r="D29" i="6" s="1"/>
  <c r="E29" i="6" s="1"/>
  <c r="F29" i="6" s="1"/>
  <c r="G29" i="6" s="1"/>
  <c r="G7" i="9"/>
  <c r="F7" i="9"/>
  <c r="E7" i="9"/>
  <c r="D7" i="9"/>
  <c r="C7" i="9"/>
  <c r="B7" i="9"/>
  <c r="B29" i="4" l="1"/>
</calcChain>
</file>

<file path=xl/sharedStrings.xml><?xml version="1.0" encoding="utf-8"?>
<sst xmlns="http://schemas.openxmlformats.org/spreadsheetml/2006/main" count="113" uniqueCount="98">
  <si>
    <t>Notes:</t>
  </si>
  <si>
    <t>These maximums reflect the available resource potential for hydro, wind, solar, and biomass power.</t>
  </si>
  <si>
    <t>Maximums for fossil fuels and nuclear are not imposed, as these power types are unlikely to</t>
  </si>
  <si>
    <t>be geographically resource-constrained. (An arbitrarily high number is chosen here, to ensure</t>
  </si>
  <si>
    <t>this limit doesn't come into play for these electricity sources.)</t>
  </si>
  <si>
    <t>Electricity Source</t>
  </si>
  <si>
    <t>Max Potential Capacity (MW)</t>
  </si>
  <si>
    <t>hard coal</t>
  </si>
  <si>
    <t>nuclear</t>
  </si>
  <si>
    <t>hydro</t>
  </si>
  <si>
    <t>onshore wind</t>
  </si>
  <si>
    <t>biomass</t>
  </si>
  <si>
    <t>geothermal</t>
  </si>
  <si>
    <t>lignite</t>
  </si>
  <si>
    <t>offshore wind</t>
  </si>
  <si>
    <t>crude oil</t>
  </si>
  <si>
    <t>municipal solid waste</t>
  </si>
  <si>
    <t>Solar roof fleet</t>
  </si>
  <si>
    <t>Wind offshore fleet</t>
  </si>
  <si>
    <t>Wind onshore fleet</t>
  </si>
  <si>
    <t xml:space="preserve">Sources : </t>
  </si>
  <si>
    <t>MPCbS Maximum Potential Capacity by Sources</t>
  </si>
  <si>
    <t xml:space="preserve">Country </t>
  </si>
  <si>
    <t>Belgium</t>
  </si>
  <si>
    <t>Croatia</t>
  </si>
  <si>
    <t xml:space="preserve">Czech </t>
  </si>
  <si>
    <t>Denmark</t>
  </si>
  <si>
    <t>France</t>
  </si>
  <si>
    <t xml:space="preserve">Germany </t>
  </si>
  <si>
    <t>Greece</t>
  </si>
  <si>
    <t>Hungary</t>
  </si>
  <si>
    <t>Estonia</t>
  </si>
  <si>
    <t>Bulgaria</t>
  </si>
  <si>
    <t>Austria</t>
  </si>
  <si>
    <t>Cyprus</t>
  </si>
  <si>
    <t xml:space="preserve">Finland </t>
  </si>
  <si>
    <t>Ireland</t>
  </si>
  <si>
    <t>Italy</t>
  </si>
  <si>
    <t>Latvia</t>
  </si>
  <si>
    <t>Lithuania</t>
  </si>
  <si>
    <t>Luxemburg</t>
  </si>
  <si>
    <t>Poland</t>
  </si>
  <si>
    <t>Portugal</t>
  </si>
  <si>
    <t>Romania</t>
  </si>
  <si>
    <t>Slovakia</t>
  </si>
  <si>
    <t>Slovenia</t>
  </si>
  <si>
    <t>Spain</t>
  </si>
  <si>
    <t xml:space="preserve">Sweden </t>
  </si>
  <si>
    <t>Nertherlands</t>
  </si>
  <si>
    <t xml:space="preserve">Malta </t>
  </si>
  <si>
    <t>Total UE27</t>
  </si>
  <si>
    <t>Geoelec prospective study 2011 page 95</t>
  </si>
  <si>
    <t>Geoelec prospective study 2013 page 27</t>
  </si>
  <si>
    <t>we set their maximum new capacity to 0</t>
  </si>
  <si>
    <t>solar thermal (CSP)</t>
  </si>
  <si>
    <t>"Overview of the Enablers and Barriers for a Wider Deployment", Fabio Maria Aprà, Sander Smit, Raymond Sterling and Tatiana Loureiro
of CSP Tower Technology in Europe</t>
  </si>
  <si>
    <t>Techno</t>
  </si>
  <si>
    <t>Wind floating fleet</t>
  </si>
  <si>
    <t>cap max (n) = (min(pmaxmax(n); capamax(n-1) + pmaxinstall(n))</t>
  </si>
  <si>
    <t xml:space="preserve">Since hydro, municipal solid waste and other renewable are scenarized in BPMCCS we their maximum installation capacity is set to 0 (with no decommission, positive installed capacities in BPMCCS) </t>
  </si>
  <si>
    <t>Maximum potential capacity per year</t>
  </si>
  <si>
    <t>CSP maximum potential</t>
  </si>
  <si>
    <t>Geothermal maximum potential</t>
  </si>
  <si>
    <t>Unit: MW</t>
  </si>
  <si>
    <t>Capacity Max (MW) 2050 LCOE &lt; 200€/MWh study 2013</t>
  </si>
  <si>
    <t>heavy or residual fuel oil</t>
  </si>
  <si>
    <t>natural gas peaker</t>
  </si>
  <si>
    <t>petroleum</t>
  </si>
  <si>
    <t>solar utility scale PV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</si>
  <si>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</si>
  <si>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</si>
  <si>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</si>
  <si>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</si>
  <si>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</si>
  <si>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</si>
  <si>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</si>
  <si>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</si>
  <si>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</si>
  <si>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Using the yearly mean Capacity factor see SHCF (assumed constant)</t>
  </si>
  <si>
    <t>Biomass is treated separately since its potential is limited by the primary ressource availability (which means that the potential is not a capacity (MW) but rather an amount of energy (GWh/year)</t>
  </si>
  <si>
    <t>Biomass yield (MWh elec/MWh biomass) - see BHRaSYC variable</t>
  </si>
  <si>
    <t>GEXIT project conducted by Artelys on behalf of Agora Energiewende, based on JRC ENSPRESO database</t>
  </si>
  <si>
    <t>GEXIT project</t>
  </si>
  <si>
    <t>Biomass energy potential (MWh /year)</t>
  </si>
  <si>
    <t>Biomass potential capacity in MW</t>
  </si>
  <si>
    <t>Maximum potential by year taking into account both the static and the dynamic criteria</t>
  </si>
  <si>
    <t>Static potential - overall maximum installed capacity</t>
  </si>
  <si>
    <t>Dynamic potential - maximum installation between two consecutive years</t>
  </si>
  <si>
    <t>Final result kept</t>
  </si>
  <si>
    <t>Solar ground fleet</t>
  </si>
  <si>
    <t>Sources</t>
  </si>
  <si>
    <t>GEXIT project (based on JRC ENSPRESO potentials)</t>
  </si>
  <si>
    <r>
      <rPr>
        <i/>
        <sz val="11"/>
        <color theme="10"/>
        <rFont val="Calibri"/>
        <family val="2"/>
        <scheme val="minor"/>
      </rPr>
      <t>"Enablers and barriers for the dev of CSP in Europe", F.M. Aprà, S. Smit, R. Sterling &amp; T. Loureiro</t>
    </r>
    <r>
      <rPr>
        <i/>
        <u/>
        <sz val="11"/>
        <color theme="10"/>
        <rFont val="Calibri"/>
        <family val="2"/>
        <scheme val="minor"/>
      </rPr>
      <t xml:space="preserve">
</t>
    </r>
  </si>
  <si>
    <t>Solar thermal total capacity (MW)</t>
  </si>
  <si>
    <t>Solar ground PV (excl. CSP)</t>
  </si>
  <si>
    <r>
      <t xml:space="preserve">Unit: </t>
    </r>
    <r>
      <rPr>
        <i/>
        <sz val="11"/>
        <rFont val="Calibri"/>
        <family val="2"/>
        <scheme val="minor"/>
      </rPr>
      <t>MW/</t>
    </r>
    <r>
      <rPr>
        <b/>
        <i/>
        <sz val="11"/>
        <rFont val="Calibri"/>
        <family val="2"/>
        <scheme val="minor"/>
      </rPr>
      <t>5</t>
    </r>
    <r>
      <rPr>
        <i/>
        <sz val="11"/>
        <rFont val="Calibri"/>
        <family val="2"/>
        <scheme val="minor"/>
      </rPr>
      <t>yr</t>
    </r>
  </si>
  <si>
    <r>
      <rPr>
        <i/>
        <u/>
        <sz val="11"/>
        <color theme="1"/>
        <rFont val="Calibri"/>
        <family val="2"/>
        <scheme val="minor"/>
      </rPr>
      <t>Note</t>
    </r>
    <r>
      <rPr>
        <i/>
        <sz val="11"/>
        <color theme="1"/>
        <rFont val="Calibri"/>
        <family val="2"/>
        <scheme val="minor"/>
      </rPr>
      <t>: for solar, the most constraining constraint is the static potential)</t>
    </r>
  </si>
  <si>
    <r>
      <rPr>
        <i/>
        <u/>
        <sz val="11"/>
        <color theme="1"/>
        <rFont val="Calibri"/>
        <family val="2"/>
        <scheme val="minor"/>
      </rPr>
      <t>Note</t>
    </r>
    <r>
      <rPr>
        <i/>
        <sz val="11"/>
        <color theme="1"/>
        <rFont val="Calibri"/>
        <family val="2"/>
        <scheme val="minor"/>
      </rPr>
      <t>: for wind, the most constraining constraint is the dynamic potential - cumulative of the max installation rates)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</si>
</sst>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4"/>
      <name val="Calibri"/>
      <family val="2"/>
    </font>
    <font>
      <sz val="14"/>
      <color theme="1"/>
      <name val="Calibri"/>
      <family val="2"/>
      <scheme val="minor"/>
    </font>
    <font>
      <i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164" fontId="9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0" fillId="5" borderId="1" xfId="0" applyFill="1" applyBorder="1"/>
    <xf numFmtId="0" fontId="0" fillId="5" borderId="2" xfId="0" applyFill="1" applyBorder="1"/>
    <xf numFmtId="0" fontId="6" fillId="0" borderId="0" xfId="1"/>
    <xf numFmtId="0" fontId="10" fillId="0" borderId="3" xfId="0" applyFont="1" applyBorder="1" applyAlignment="1">
      <alignment horizontal="center" vertical="top"/>
    </xf>
    <xf numFmtId="0" fontId="4" fillId="2" borderId="0" xfId="0" applyFont="1" applyFill="1"/>
    <xf numFmtId="0" fontId="4" fillId="3" borderId="0" xfId="0" applyFont="1" applyFill="1"/>
    <xf numFmtId="0" fontId="6" fillId="2" borderId="0" xfId="1" applyFill="1" applyAlignment="1">
      <alignment vertical="top" wrapText="1"/>
    </xf>
    <xf numFmtId="0" fontId="11" fillId="0" borderId="0" xfId="0" applyFont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4" fillId="7" borderId="0" xfId="0" applyFont="1" applyFill="1"/>
    <xf numFmtId="0" fontId="10" fillId="0" borderId="0" xfId="0" applyFont="1" applyAlignment="1">
      <alignment horizontal="left" vertical="top"/>
    </xf>
    <xf numFmtId="0" fontId="11" fillId="0" borderId="8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0" fillId="0" borderId="6" xfId="0" applyBorder="1"/>
    <xf numFmtId="0" fontId="12" fillId="0" borderId="7" xfId="0" applyFont="1" applyBorder="1" applyAlignment="1">
      <alignment horizontal="center" vertical="top"/>
    </xf>
    <xf numFmtId="0" fontId="10" fillId="0" borderId="7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0" fillId="0" borderId="12" xfId="0" applyBorder="1"/>
    <xf numFmtId="0" fontId="0" fillId="0" borderId="4" xfId="0" applyBorder="1"/>
    <xf numFmtId="0" fontId="10" fillId="0" borderId="11" xfId="0" applyFont="1" applyBorder="1" applyAlignment="1">
      <alignment horizontal="center" vertical="top"/>
    </xf>
    <xf numFmtId="165" fontId="0" fillId="0" borderId="0" xfId="2" applyNumberFormat="1" applyFont="1"/>
    <xf numFmtId="165" fontId="0" fillId="0" borderId="6" xfId="2" applyNumberFormat="1" applyFont="1" applyBorder="1"/>
    <xf numFmtId="0" fontId="14" fillId="8" borderId="0" xfId="0" applyFont="1" applyFill="1" applyAlignment="1">
      <alignment horizontal="left" vertical="top"/>
    </xf>
    <xf numFmtId="0" fontId="15" fillId="8" borderId="0" xfId="0" applyFont="1" applyFill="1"/>
    <xf numFmtId="165" fontId="0" fillId="0" borderId="0" xfId="0" applyNumberFormat="1"/>
    <xf numFmtId="0" fontId="10" fillId="5" borderId="3" xfId="0" applyFont="1" applyFill="1" applyBorder="1" applyAlignment="1">
      <alignment horizontal="center" vertical="top"/>
    </xf>
    <xf numFmtId="165" fontId="0" fillId="5" borderId="0" xfId="0" applyNumberFormat="1" applyFill="1"/>
    <xf numFmtId="165" fontId="0" fillId="6" borderId="0" xfId="2" applyNumberFormat="1" applyFont="1" applyFill="1"/>
    <xf numFmtId="165" fontId="0" fillId="5" borderId="0" xfId="2" applyNumberFormat="1" applyFont="1" applyFill="1"/>
    <xf numFmtId="0" fontId="5" fillId="4" borderId="0" xfId="0" applyFont="1" applyFill="1"/>
    <xf numFmtId="0" fontId="7" fillId="6" borderId="0" xfId="1" applyFont="1" applyFill="1" applyAlignment="1"/>
    <xf numFmtId="0" fontId="17" fillId="0" borderId="0" xfId="0" applyFont="1"/>
    <xf numFmtId="165" fontId="0" fillId="4" borderId="0" xfId="2" applyNumberFormat="1" applyFont="1" applyFill="1"/>
    <xf numFmtId="0" fontId="5" fillId="5" borderId="0" xfId="0" applyFont="1" applyFill="1"/>
    <xf numFmtId="165" fontId="13" fillId="4" borderId="0" xfId="2" applyNumberFormat="1" applyFont="1" applyFill="1"/>
    <xf numFmtId="0" fontId="18" fillId="0" borderId="0" xfId="0" applyFont="1"/>
    <xf numFmtId="0" fontId="7" fillId="0" borderId="0" xfId="1" applyFont="1" applyFill="1"/>
    <xf numFmtId="0" fontId="6" fillId="0" borderId="0" xfId="1" applyFill="1" applyAlignment="1">
      <alignment wrapText="1"/>
    </xf>
    <xf numFmtId="1" fontId="3" fillId="0" borderId="0" xfId="2" applyNumberFormat="1" applyFont="1" applyFill="1"/>
    <xf numFmtId="1" fontId="8" fillId="0" borderId="0" xfId="2" applyNumberFormat="1" applyFont="1" applyFill="1"/>
    <xf numFmtId="1" fontId="0" fillId="0" borderId="0" xfId="2" applyNumberFormat="1" applyFont="1" applyFill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754428</xdr:colOff>
      <xdr:row>0</xdr:row>
      <xdr:rowOff>44450</xdr:rowOff>
    </xdr:from>
    <xdr:to>
      <xdr:col>8</xdr:col>
      <xdr:colOff>229195</xdr:colOff>
      <xdr:row>7</xdr:row>
      <xdr:rowOff>78105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59BC353D-6DE3-49FB-B945-8B28F19E6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6653" y="44450"/>
          <a:ext cx="3284767" cy="1300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50800</xdr:colOff>
      <xdr:row>1</xdr:row>
      <xdr:rowOff>146050</xdr:rowOff>
    </xdr:from>
    <xdr:to>
      <xdr:col>2</xdr:col>
      <xdr:colOff>1511300</xdr:colOff>
      <xdr:row>6</xdr:row>
      <xdr:rowOff>69849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E3AD945-A287-47D0-AAA2-EAA89B02E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800" y="330200"/>
          <a:ext cx="2222500" cy="838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researchgate.net/publication/351025478_Overview_of_the_Enablers_and_Barriers_for_a_Wider_Deployment_of_CSP_Tower_Technology_in_Europe" TargetMode="External"/><Relationship Id="rId1" Type="http://schemas.openxmlformats.org/officeDocument/2006/relationships/hyperlink" Target="http://www.geoelec.eu/wp-content/uploads/2011/09/D-2.5-GEOELEC-prospective-study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searchgate.net/publication/351025478_Overview_of_the_Enablers_and_Barriers_for_a_Wider_Deployment_of_CSP_Tower_Technology_in_Europ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oelec.eu/wp-content/uploads/2013/11/Deliverable-2.5-A-prospective-study-on-the-geothermal-potential-in-Europ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09FC-3DA0-4158-BA09-B02EF0382DDC}">
  <dimension ref="B11:D32"/>
  <sheetViews>
    <sheetView tabSelected="1" workbookViewId="0">
      <selection activeCell="A21" sqref="A21"/>
    </sheetView>
  </sheetViews>
  <sheetFormatPr defaultColWidth="10.85546875" defaultRowHeight="15" x14ac:dyDescent="0.25"/>
  <cols>
    <col min="1" max="2" width="10.85546875" style="6"/>
    <col min="3" max="3" width="32.85546875" style="6" bestFit="1" customWidth="1"/>
    <col min="4" max="16384" width="10.85546875" style="6"/>
  </cols>
  <sheetData>
    <row r="11" spans="2:4" x14ac:dyDescent="0.25">
      <c r="B11" s="1" t="s">
        <v>21</v>
      </c>
    </row>
    <row r="12" spans="2:4" x14ac:dyDescent="0.25">
      <c r="B12" s="8"/>
    </row>
    <row r="13" spans="2:4" x14ac:dyDescent="0.25">
      <c r="B13" s="8" t="s">
        <v>20</v>
      </c>
      <c r="C13" s="8" t="s">
        <v>60</v>
      </c>
      <c r="D13" s="6" t="s">
        <v>81</v>
      </c>
    </row>
    <row r="14" spans="2:4" x14ac:dyDescent="0.25">
      <c r="C14" s="8" t="s">
        <v>62</v>
      </c>
      <c r="D14" s="12" t="s">
        <v>51</v>
      </c>
    </row>
    <row r="15" spans="2:4" ht="15.6" customHeight="1" x14ac:dyDescent="0.25">
      <c r="C15" s="8" t="s">
        <v>61</v>
      </c>
      <c r="D15" s="16" t="s">
        <v>55</v>
      </c>
    </row>
    <row r="16" spans="2:4" x14ac:dyDescent="0.25">
      <c r="B16" s="7" t="s">
        <v>0</v>
      </c>
    </row>
    <row r="17" spans="2:3" x14ac:dyDescent="0.25">
      <c r="B17" s="14" t="s">
        <v>1</v>
      </c>
      <c r="C17" s="9"/>
    </row>
    <row r="18" spans="2:3" x14ac:dyDescent="0.25">
      <c r="B18" s="14" t="s">
        <v>2</v>
      </c>
      <c r="C18" s="9"/>
    </row>
    <row r="19" spans="2:3" x14ac:dyDescent="0.25">
      <c r="B19" s="14" t="s">
        <v>3</v>
      </c>
      <c r="C19" s="9"/>
    </row>
    <row r="20" spans="2:3" x14ac:dyDescent="0.25">
      <c r="B20" s="14" t="s">
        <v>4</v>
      </c>
      <c r="C20" s="9"/>
    </row>
    <row r="21" spans="2:3" x14ac:dyDescent="0.25">
      <c r="B21" s="15"/>
      <c r="C21" s="9"/>
    </row>
    <row r="22" spans="2:3" x14ac:dyDescent="0.25">
      <c r="B22" s="14" t="s">
        <v>59</v>
      </c>
      <c r="C22" s="9"/>
    </row>
    <row r="23" spans="2:3" x14ac:dyDescent="0.25">
      <c r="B23" s="14" t="s">
        <v>53</v>
      </c>
      <c r="C23" s="9"/>
    </row>
    <row r="24" spans="2:3" x14ac:dyDescent="0.25">
      <c r="B24" s="9"/>
      <c r="C24" s="9"/>
    </row>
    <row r="25" spans="2:3" x14ac:dyDescent="0.25">
      <c r="B25" s="7"/>
      <c r="C25" s="9"/>
    </row>
    <row r="26" spans="2:3" x14ac:dyDescent="0.25">
      <c r="B26" s="20"/>
      <c r="C26" s="20"/>
    </row>
    <row r="27" spans="2:3" x14ac:dyDescent="0.25">
      <c r="B27" s="20"/>
      <c r="C27" s="20"/>
    </row>
    <row r="28" spans="2:3" x14ac:dyDescent="0.25">
      <c r="B28" s="20"/>
      <c r="C28" s="20"/>
    </row>
    <row r="29" spans="2:3" x14ac:dyDescent="0.25">
      <c r="B29" s="20"/>
      <c r="C29" s="20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</sheetData>
  <hyperlinks>
    <hyperlink ref="D14" r:id="rId1" display="Geoelec prospective study " xr:uid="{26DCF1F0-0195-452B-9D4D-43155EEFDBAD}"/>
    <hyperlink ref="D15" r:id="rId2" display="https://www.researchgate.net/publication/351025478_Overview_of_the_Enablers_and_Barriers_for_a_Wider_Deployment_of_CSP_Tower_Technology_in_Europe" xr:uid="{7F4094F0-48EF-4A19-A0A4-807135E822DB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CFE1-68DB-415B-B464-66EDB5527AA3}">
  <dimension ref="A1:H40"/>
  <sheetViews>
    <sheetView topLeftCell="A12" workbookViewId="0">
      <selection activeCell="A37" sqref="A37:A38"/>
    </sheetView>
  </sheetViews>
  <sheetFormatPr defaultColWidth="8.85546875" defaultRowHeight="15" x14ac:dyDescent="0.25"/>
  <cols>
    <col min="1" max="1" width="31" customWidth="1"/>
    <col min="2" max="2" width="14.140625" bestFit="1" customWidth="1"/>
    <col min="3" max="7" width="12.5703125" bestFit="1" customWidth="1"/>
  </cols>
  <sheetData>
    <row r="1" spans="1:7" ht="18.75" x14ac:dyDescent="0.3">
      <c r="A1" s="34" t="s">
        <v>86</v>
      </c>
      <c r="B1" s="35"/>
      <c r="C1" s="35"/>
      <c r="D1" s="35"/>
      <c r="E1" s="35"/>
      <c r="F1" s="35"/>
      <c r="G1" s="35"/>
    </row>
    <row r="2" spans="1:7" x14ac:dyDescent="0.25">
      <c r="A2" s="5" t="s">
        <v>63</v>
      </c>
    </row>
    <row r="3" spans="1:7" x14ac:dyDescent="0.25">
      <c r="A3" s="13" t="s">
        <v>56</v>
      </c>
      <c r="B3" s="13">
        <v>2025</v>
      </c>
      <c r="C3" s="13">
        <v>2030</v>
      </c>
      <c r="D3" s="13">
        <v>2035</v>
      </c>
      <c r="E3" s="13">
        <v>2040</v>
      </c>
      <c r="F3" s="13">
        <v>2045</v>
      </c>
      <c r="G3" s="13">
        <v>2050</v>
      </c>
    </row>
    <row r="4" spans="1:7" x14ac:dyDescent="0.25">
      <c r="A4" s="13" t="s">
        <v>89</v>
      </c>
      <c r="B4" s="44">
        <v>7627084.2000000011</v>
      </c>
      <c r="C4" s="44">
        <v>7627084.2000000011</v>
      </c>
      <c r="D4" s="44">
        <v>7627084.2000000011</v>
      </c>
      <c r="E4" s="44">
        <v>7626982.2000000011</v>
      </c>
      <c r="F4" s="44">
        <v>7623360.2000000011</v>
      </c>
      <c r="G4" s="46">
        <v>7608472.2000000011</v>
      </c>
    </row>
    <row r="5" spans="1:7" x14ac:dyDescent="0.25">
      <c r="A5" s="13" t="s">
        <v>17</v>
      </c>
      <c r="B5" s="44">
        <v>1097922.8259000001</v>
      </c>
      <c r="C5" s="44">
        <v>1097922.8259000001</v>
      </c>
      <c r="D5" s="44">
        <v>1097922.8259000001</v>
      </c>
      <c r="E5" s="44">
        <v>1095950.8259000001</v>
      </c>
      <c r="F5" s="44">
        <v>1078957.8259000001</v>
      </c>
      <c r="G5" s="46">
        <v>1046367.8259000001</v>
      </c>
    </row>
    <row r="6" spans="1:7" x14ac:dyDescent="0.25">
      <c r="A6" s="13" t="s">
        <v>57</v>
      </c>
      <c r="B6" s="44">
        <v>4426669.5439999998</v>
      </c>
      <c r="C6" s="44">
        <v>4426669.5439999998</v>
      </c>
      <c r="D6" s="44">
        <v>4426669.5439999998</v>
      </c>
      <c r="E6" s="44">
        <v>4426669.5439999998</v>
      </c>
      <c r="F6" s="44">
        <v>4426669.5439999998</v>
      </c>
      <c r="G6" s="44">
        <v>4426669.5439999998</v>
      </c>
    </row>
    <row r="7" spans="1:7" x14ac:dyDescent="0.25">
      <c r="A7" s="13" t="s">
        <v>18</v>
      </c>
      <c r="B7" s="44">
        <v>3392870.4726</v>
      </c>
      <c r="C7" s="44">
        <v>3392870.4726</v>
      </c>
      <c r="D7" s="44">
        <v>3392426.4726</v>
      </c>
      <c r="E7" s="44">
        <v>3392086.4726</v>
      </c>
      <c r="F7" s="44">
        <v>3389948.4726</v>
      </c>
      <c r="G7" s="44">
        <v>3382357.4726</v>
      </c>
    </row>
    <row r="8" spans="1:7" x14ac:dyDescent="0.25">
      <c r="A8" s="13" t="s">
        <v>19</v>
      </c>
      <c r="B8" s="44">
        <v>7007000.2467999998</v>
      </c>
      <c r="C8" s="44">
        <v>7007000.2467999998</v>
      </c>
      <c r="D8" s="44">
        <v>6980803.2467999998</v>
      </c>
      <c r="E8" s="44">
        <v>6951520.2467999998</v>
      </c>
      <c r="F8" s="44">
        <v>6907670.2467999998</v>
      </c>
      <c r="G8" s="44">
        <v>6860359.2467999998</v>
      </c>
    </row>
    <row r="10" spans="1:7" x14ac:dyDescent="0.25">
      <c r="A10" s="17"/>
    </row>
    <row r="11" spans="1:7" ht="18.75" x14ac:dyDescent="0.3">
      <c r="A11" s="34" t="s">
        <v>87</v>
      </c>
      <c r="B11" s="35"/>
      <c r="C11" s="35"/>
      <c r="D11" s="35"/>
      <c r="E11" s="35"/>
      <c r="F11" s="35"/>
      <c r="G11" s="35"/>
    </row>
    <row r="12" spans="1:7" x14ac:dyDescent="0.25">
      <c r="A12" s="5" t="s">
        <v>95</v>
      </c>
    </row>
    <row r="13" spans="1:7" x14ac:dyDescent="0.25">
      <c r="A13" s="18" t="s">
        <v>56</v>
      </c>
      <c r="B13" s="18">
        <v>2025</v>
      </c>
      <c r="C13" s="18">
        <v>2030</v>
      </c>
      <c r="D13" s="18">
        <v>2035</v>
      </c>
      <c r="E13" s="18">
        <v>2040</v>
      </c>
      <c r="F13" s="18">
        <v>2045</v>
      </c>
      <c r="G13" s="18">
        <v>2050</v>
      </c>
    </row>
    <row r="14" spans="1:7" x14ac:dyDescent="0.25">
      <c r="A14" s="13" t="s">
        <v>89</v>
      </c>
      <c r="B14" s="44">
        <v>176489.46679999999</v>
      </c>
      <c r="C14" s="44">
        <v>1493161.4346</v>
      </c>
      <c r="D14" s="44">
        <v>1496890.9346</v>
      </c>
      <c r="E14" s="44">
        <v>1500222.9346</v>
      </c>
      <c r="F14" s="44">
        <v>1505129.9346</v>
      </c>
      <c r="G14" s="44">
        <v>1515685.9346</v>
      </c>
    </row>
    <row r="15" spans="1:7" x14ac:dyDescent="0.25">
      <c r="A15" s="18" t="s">
        <v>17</v>
      </c>
      <c r="B15" s="44">
        <v>196924.4485</v>
      </c>
      <c r="C15" s="44">
        <v>142128.57999999999</v>
      </c>
      <c r="D15" s="44">
        <v>143059.43160000001</v>
      </c>
      <c r="E15" s="44">
        <v>145317.43160000001</v>
      </c>
      <c r="F15" s="44">
        <v>146910.43160000001</v>
      </c>
      <c r="G15" s="44">
        <v>150992.48300000001</v>
      </c>
    </row>
    <row r="16" spans="1:7" x14ac:dyDescent="0.25">
      <c r="A16" s="18" t="s">
        <v>57</v>
      </c>
      <c r="B16" s="46">
        <v>0</v>
      </c>
      <c r="C16" s="46">
        <v>1924.5</v>
      </c>
      <c r="D16" s="46">
        <v>43603.881000000008</v>
      </c>
      <c r="E16" s="46">
        <v>43603.881000000008</v>
      </c>
      <c r="F16" s="46">
        <v>218019.40520000001</v>
      </c>
      <c r="G16" s="46">
        <v>218019.40520000001</v>
      </c>
    </row>
    <row r="17" spans="1:8" x14ac:dyDescent="0.25">
      <c r="A17" s="18" t="s">
        <v>18</v>
      </c>
      <c r="B17" s="46">
        <v>74980.320000000007</v>
      </c>
      <c r="C17" s="46">
        <v>135840.64499999999</v>
      </c>
      <c r="D17" s="46">
        <v>143661.3474</v>
      </c>
      <c r="E17" s="46">
        <v>140826.68890000001</v>
      </c>
      <c r="F17" s="46">
        <v>140877.94649999999</v>
      </c>
      <c r="G17" s="46">
        <v>142377.94649999999</v>
      </c>
    </row>
    <row r="18" spans="1:8" x14ac:dyDescent="0.25">
      <c r="A18" s="18" t="s">
        <v>19</v>
      </c>
      <c r="B18" s="46">
        <v>306955.88500000001</v>
      </c>
      <c r="C18" s="46">
        <v>376156.98499999999</v>
      </c>
      <c r="D18" s="46">
        <v>383588.36499999999</v>
      </c>
      <c r="E18" s="46">
        <v>353851.08299999998</v>
      </c>
      <c r="F18" s="46">
        <v>365969.3616</v>
      </c>
      <c r="G18" s="46">
        <v>369133.36540000001</v>
      </c>
    </row>
    <row r="21" spans="1:8" ht="18.75" x14ac:dyDescent="0.3">
      <c r="A21" s="34" t="s">
        <v>85</v>
      </c>
      <c r="B21" s="35"/>
      <c r="C21" s="35"/>
      <c r="D21" s="35"/>
      <c r="E21" s="35"/>
      <c r="F21" s="35"/>
      <c r="G21" s="35"/>
    </row>
    <row r="22" spans="1:8" x14ac:dyDescent="0.25">
      <c r="A22" s="4" t="s">
        <v>58</v>
      </c>
    </row>
    <row r="23" spans="1:8" x14ac:dyDescent="0.25">
      <c r="A23" s="5" t="s">
        <v>63</v>
      </c>
    </row>
    <row r="24" spans="1:8" x14ac:dyDescent="0.25">
      <c r="A24" s="13" t="s">
        <v>56</v>
      </c>
      <c r="B24" s="13">
        <v>2025</v>
      </c>
      <c r="C24" s="13">
        <v>2030</v>
      </c>
      <c r="D24" s="13">
        <v>2035</v>
      </c>
      <c r="E24" s="13">
        <v>2040</v>
      </c>
      <c r="F24" s="13">
        <v>2045</v>
      </c>
      <c r="G24" s="37">
        <v>2050</v>
      </c>
    </row>
    <row r="25" spans="1:8" x14ac:dyDescent="0.25">
      <c r="A25" s="13" t="s">
        <v>89</v>
      </c>
      <c r="B25" s="36">
        <f>MIN('Wind and PV'!B4,'Wind and PV'!B14)</f>
        <v>176489.46679999999</v>
      </c>
      <c r="C25" s="36">
        <f>MIN('Wind and PV'!C4,('Wind and PV'!B25+'Wind and PV'!C14))</f>
        <v>1669650.9014000001</v>
      </c>
      <c r="D25" s="36">
        <f>MIN('Wind and PV'!D4,('Wind and PV'!C25+'Wind and PV'!D14))</f>
        <v>3166541.8360000001</v>
      </c>
      <c r="E25" s="36">
        <f>MIN('Wind and PV'!E4,('Wind and PV'!D25+'Wind and PV'!E14))</f>
        <v>4666764.7706000004</v>
      </c>
      <c r="F25" s="36">
        <f>MIN('Wind and PV'!F4,('Wind and PV'!E25+'Wind and PV'!F14))</f>
        <v>6171894.7052000007</v>
      </c>
      <c r="G25" s="36">
        <f>MIN('Wind and PV'!G4,('Wind and PV'!F25+'Wind and PV'!G14))</f>
        <v>7608472.2000000011</v>
      </c>
      <c r="H25" s="5" t="s">
        <v>96</v>
      </c>
    </row>
    <row r="26" spans="1:8" x14ac:dyDescent="0.25">
      <c r="A26" s="13" t="s">
        <v>17</v>
      </c>
      <c r="B26" s="36">
        <f>MIN('Wind and PV'!B5,'Wind and PV'!B15)</f>
        <v>196924.4485</v>
      </c>
      <c r="C26" s="36">
        <f>MIN('Wind and PV'!C5,('Wind and PV'!B26+'Wind and PV'!C15))</f>
        <v>339053.02850000001</v>
      </c>
      <c r="D26" s="36">
        <f>MIN('Wind and PV'!D5,('Wind and PV'!C26+'Wind and PV'!D15))</f>
        <v>482112.46010000003</v>
      </c>
      <c r="E26" s="36">
        <f>MIN('Wind and PV'!E5,('Wind and PV'!D26+'Wind and PV'!E15))</f>
        <v>627429.89170000004</v>
      </c>
      <c r="F26" s="36">
        <f>MIN('Wind and PV'!F5,('Wind and PV'!E26+'Wind and PV'!F15))</f>
        <v>774340.32330000005</v>
      </c>
      <c r="G26" s="38">
        <f>MIN('Wind and PV'!G5,('Wind and PV'!F26+'Wind and PV'!G15))</f>
        <v>925332.80630000005</v>
      </c>
    </row>
    <row r="27" spans="1:8" x14ac:dyDescent="0.25">
      <c r="A27" s="13" t="s">
        <v>57</v>
      </c>
      <c r="B27" s="36">
        <f>MIN('Wind and PV'!B6,'Wind and PV'!B16)</f>
        <v>0</v>
      </c>
      <c r="C27" s="36">
        <f>MIN('Wind and PV'!C6,('Wind and PV'!B27+'Wind and PV'!C16))</f>
        <v>1924.5</v>
      </c>
      <c r="D27" s="36">
        <f>MIN('Wind and PV'!D6,('Wind and PV'!C27+'Wind and PV'!D16))</f>
        <v>45528.381000000008</v>
      </c>
      <c r="E27" s="36">
        <f>MIN('Wind and PV'!E6,('Wind and PV'!D27+'Wind and PV'!E16))</f>
        <v>89132.262000000017</v>
      </c>
      <c r="F27" s="36">
        <f>MIN('Wind and PV'!F6,('Wind and PV'!E27+'Wind and PV'!F16))</f>
        <v>307151.66720000003</v>
      </c>
      <c r="G27" s="38">
        <f>MIN('Wind and PV'!G6,('Wind and PV'!F27+'Wind and PV'!G16))</f>
        <v>525171.07240000006</v>
      </c>
      <c r="H27" s="5" t="s">
        <v>97</v>
      </c>
    </row>
    <row r="28" spans="1:8" x14ac:dyDescent="0.25">
      <c r="A28" s="13" t="s">
        <v>18</v>
      </c>
      <c r="B28" s="36">
        <f>MIN('Wind and PV'!B7,'Wind and PV'!B17)</f>
        <v>74980.320000000007</v>
      </c>
      <c r="C28" s="36">
        <f>MIN('Wind and PV'!C7,('Wind and PV'!B28+'Wind and PV'!C17))</f>
        <v>210820.965</v>
      </c>
      <c r="D28" s="36">
        <f>MIN('Wind and PV'!D7,('Wind and PV'!C28+'Wind and PV'!D17))</f>
        <v>354482.3124</v>
      </c>
      <c r="E28" s="36">
        <f>MIN('Wind and PV'!E7,('Wind and PV'!D28+'Wind and PV'!E17))</f>
        <v>495309.0013</v>
      </c>
      <c r="F28" s="36">
        <f>MIN('Wind and PV'!F7,('Wind and PV'!E28+'Wind and PV'!F17))</f>
        <v>636186.94779999997</v>
      </c>
      <c r="G28" s="38">
        <f>MIN('Wind and PV'!G7,('Wind and PV'!F28+'Wind and PV'!G17))</f>
        <v>778564.89429999993</v>
      </c>
    </row>
    <row r="29" spans="1:8" x14ac:dyDescent="0.25">
      <c r="A29" s="13" t="s">
        <v>19</v>
      </c>
      <c r="B29" s="36">
        <f>MIN('Wind and PV'!B8,'Wind and PV'!B18)</f>
        <v>306955.88500000001</v>
      </c>
      <c r="C29" s="36">
        <f>MIN('Wind and PV'!C8,('Wind and PV'!B29+'Wind and PV'!C18))</f>
        <v>683112.87</v>
      </c>
      <c r="D29" s="36">
        <f>MIN('Wind and PV'!D8,('Wind and PV'!C29+'Wind and PV'!D18))</f>
        <v>1066701.2349999999</v>
      </c>
      <c r="E29" s="36">
        <f>MIN('Wind and PV'!E8,('Wind and PV'!D29+'Wind and PV'!E18))</f>
        <v>1420552.318</v>
      </c>
      <c r="F29" s="36">
        <f>MIN('Wind and PV'!F8,('Wind and PV'!E29+'Wind and PV'!F18))</f>
        <v>1786521.6795999999</v>
      </c>
      <c r="G29" s="38">
        <f>MIN('Wind and PV'!G8,('Wind and PV'!F29+'Wind and PV'!G18))</f>
        <v>2155655.0449999999</v>
      </c>
    </row>
    <row r="33" spans="1:2" x14ac:dyDescent="0.25">
      <c r="A33" s="4" t="s">
        <v>93</v>
      </c>
      <c r="B33" s="39">
        <v>30000</v>
      </c>
    </row>
    <row r="34" spans="1:2" x14ac:dyDescent="0.25">
      <c r="A34" s="4" t="s">
        <v>94</v>
      </c>
      <c r="B34" s="40">
        <f>G25-B33</f>
        <v>7578472.2000000011</v>
      </c>
    </row>
    <row r="37" spans="1:2" x14ac:dyDescent="0.25">
      <c r="A37" s="43" t="s">
        <v>90</v>
      </c>
    </row>
    <row r="38" spans="1:2" x14ac:dyDescent="0.25">
      <c r="A38" s="41" t="s">
        <v>91</v>
      </c>
    </row>
    <row r="39" spans="1:2" x14ac:dyDescent="0.25">
      <c r="A39" s="42" t="s">
        <v>92</v>
      </c>
    </row>
    <row r="40" spans="1:2" x14ac:dyDescent="0.25">
      <c r="A40" s="45" t="s">
        <v>88</v>
      </c>
    </row>
  </sheetData>
  <hyperlinks>
    <hyperlink ref="A39" r:id="rId1" display="https://www.researchgate.net/publication/351025478_Overview_of_the_Enablers_and_Barriers_for_a_Wider_Deployment_of_CSP_Tower_Technology_in_Europe" xr:uid="{D34902D3-FF7E-4BDB-BDE6-6FD9751D81CE}"/>
  </hyperlinks>
  <pageMargins left="0.75" right="0.75" top="1" bottom="1" header="0.5" footer="0.5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2402-401F-4D4C-9C92-F38166BE573F}">
  <dimension ref="A1:B31"/>
  <sheetViews>
    <sheetView zoomScale="80" zoomScaleNormal="80" workbookViewId="0">
      <selection activeCell="B13" sqref="B13"/>
    </sheetView>
  </sheetViews>
  <sheetFormatPr defaultColWidth="11.42578125" defaultRowHeight="15" x14ac:dyDescent="0.25"/>
  <cols>
    <col min="2" max="2" width="44.140625" bestFit="1" customWidth="1"/>
  </cols>
  <sheetData>
    <row r="1" spans="1:2" x14ac:dyDescent="0.25">
      <c r="A1" s="4" t="s">
        <v>22</v>
      </c>
      <c r="B1" s="4" t="s">
        <v>64</v>
      </c>
    </row>
    <row r="2" spans="1:2" x14ac:dyDescent="0.25">
      <c r="A2" t="s">
        <v>33</v>
      </c>
      <c r="B2">
        <v>20</v>
      </c>
    </row>
    <row r="3" spans="1:2" x14ac:dyDescent="0.25">
      <c r="A3" t="s">
        <v>23</v>
      </c>
      <c r="B3">
        <v>8</v>
      </c>
    </row>
    <row r="4" spans="1:2" x14ac:dyDescent="0.25">
      <c r="A4" t="s">
        <v>32</v>
      </c>
      <c r="B4">
        <v>23</v>
      </c>
    </row>
    <row r="5" spans="1:2" x14ac:dyDescent="0.25">
      <c r="A5" t="s">
        <v>34</v>
      </c>
      <c r="B5">
        <v>0</v>
      </c>
    </row>
    <row r="6" spans="1:2" x14ac:dyDescent="0.25">
      <c r="A6" t="s">
        <v>24</v>
      </c>
      <c r="B6">
        <v>15</v>
      </c>
    </row>
    <row r="7" spans="1:2" x14ac:dyDescent="0.25">
      <c r="A7" t="s">
        <v>25</v>
      </c>
      <c r="B7">
        <v>13</v>
      </c>
    </row>
    <row r="8" spans="1:2" x14ac:dyDescent="0.25">
      <c r="A8" t="s">
        <v>26</v>
      </c>
      <c r="B8">
        <v>10</v>
      </c>
    </row>
    <row r="9" spans="1:2" x14ac:dyDescent="0.25">
      <c r="A9" t="s">
        <v>31</v>
      </c>
      <c r="B9">
        <v>1</v>
      </c>
    </row>
    <row r="10" spans="1:2" x14ac:dyDescent="0.25">
      <c r="A10" t="s">
        <v>35</v>
      </c>
      <c r="B10">
        <v>3</v>
      </c>
    </row>
    <row r="11" spans="1:2" x14ac:dyDescent="0.25">
      <c r="A11" t="s">
        <v>27</v>
      </c>
      <c r="B11">
        <v>180</v>
      </c>
    </row>
    <row r="12" spans="1:2" x14ac:dyDescent="0.25">
      <c r="A12" t="s">
        <v>28</v>
      </c>
      <c r="B12">
        <v>95</v>
      </c>
    </row>
    <row r="13" spans="1:2" x14ac:dyDescent="0.25">
      <c r="A13" t="s">
        <v>29</v>
      </c>
      <c r="B13">
        <v>25</v>
      </c>
    </row>
    <row r="14" spans="1:2" x14ac:dyDescent="0.25">
      <c r="A14" t="s">
        <v>30</v>
      </c>
      <c r="B14">
        <v>45</v>
      </c>
    </row>
    <row r="15" spans="1:2" x14ac:dyDescent="0.25">
      <c r="A15" t="s">
        <v>36</v>
      </c>
      <c r="B15">
        <v>8</v>
      </c>
    </row>
    <row r="16" spans="1:2" x14ac:dyDescent="0.25">
      <c r="A16" t="s">
        <v>37</v>
      </c>
      <c r="B16">
        <v>68</v>
      </c>
    </row>
    <row r="17" spans="1:2" x14ac:dyDescent="0.25">
      <c r="A17" t="s">
        <v>38</v>
      </c>
      <c r="B17">
        <v>2</v>
      </c>
    </row>
    <row r="18" spans="1:2" x14ac:dyDescent="0.25">
      <c r="A18" t="s">
        <v>39</v>
      </c>
      <c r="B18">
        <v>8</v>
      </c>
    </row>
    <row r="19" spans="1:2" x14ac:dyDescent="0.25">
      <c r="A19" t="s">
        <v>40</v>
      </c>
      <c r="B19">
        <v>1</v>
      </c>
    </row>
    <row r="20" spans="1:2" x14ac:dyDescent="0.25">
      <c r="A20" t="s">
        <v>41</v>
      </c>
      <c r="B20">
        <v>45</v>
      </c>
    </row>
    <row r="21" spans="1:2" x14ac:dyDescent="0.25">
      <c r="A21" t="s">
        <v>42</v>
      </c>
      <c r="B21">
        <v>20</v>
      </c>
    </row>
    <row r="22" spans="1:2" x14ac:dyDescent="0.25">
      <c r="A22" t="s">
        <v>43</v>
      </c>
      <c r="B22">
        <v>35</v>
      </c>
    </row>
    <row r="23" spans="1:2" x14ac:dyDescent="0.25">
      <c r="A23" t="s">
        <v>44</v>
      </c>
      <c r="B23">
        <v>15</v>
      </c>
    </row>
    <row r="24" spans="1:2" x14ac:dyDescent="0.25">
      <c r="A24" t="s">
        <v>45</v>
      </c>
      <c r="B24">
        <v>5</v>
      </c>
    </row>
    <row r="25" spans="1:2" x14ac:dyDescent="0.25">
      <c r="A25" t="s">
        <v>46</v>
      </c>
      <c r="B25">
        <v>105</v>
      </c>
    </row>
    <row r="26" spans="1:2" x14ac:dyDescent="0.25">
      <c r="A26" t="s">
        <v>47</v>
      </c>
      <c r="B26">
        <v>12</v>
      </c>
    </row>
    <row r="27" spans="1:2" x14ac:dyDescent="0.25">
      <c r="A27" t="s">
        <v>48</v>
      </c>
      <c r="B27">
        <v>13</v>
      </c>
    </row>
    <row r="28" spans="1:2" ht="15.75" thickBot="1" x14ac:dyDescent="0.3">
      <c r="A28" t="s">
        <v>49</v>
      </c>
      <c r="B28">
        <v>0</v>
      </c>
    </row>
    <row r="29" spans="1:2" ht="15.75" thickBot="1" x14ac:dyDescent="0.3">
      <c r="A29" s="10" t="s">
        <v>50</v>
      </c>
      <c r="B29" s="11">
        <f>SUM(B2:B28)</f>
        <v>775</v>
      </c>
    </row>
    <row r="31" spans="1:2" x14ac:dyDescent="0.25">
      <c r="A31" s="5" t="s">
        <v>20</v>
      </c>
      <c r="B31" s="12" t="s">
        <v>52</v>
      </c>
    </row>
  </sheetData>
  <hyperlinks>
    <hyperlink ref="B31" r:id="rId1" xr:uid="{29AF190A-295D-4288-9FDC-EA553095CE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9688-7680-45ED-B17E-A3FEEA351CAA}">
  <dimension ref="A1:G10"/>
  <sheetViews>
    <sheetView workbookViewId="0">
      <selection activeCell="A19" sqref="A19"/>
    </sheetView>
  </sheetViews>
  <sheetFormatPr defaultColWidth="11.42578125" defaultRowHeight="15" x14ac:dyDescent="0.25"/>
  <cols>
    <col min="1" max="1" width="60.5703125" customWidth="1"/>
    <col min="2" max="7" width="12.140625" bestFit="1" customWidth="1"/>
  </cols>
  <sheetData>
    <row r="1" spans="1:7" ht="15.75" thickBot="1" x14ac:dyDescent="0.3">
      <c r="A1" s="21" t="s">
        <v>79</v>
      </c>
    </row>
    <row r="2" spans="1:7" x14ac:dyDescent="0.25">
      <c r="A2" s="22"/>
      <c r="B2" s="23">
        <v>2025</v>
      </c>
      <c r="C2" s="23">
        <v>2030</v>
      </c>
      <c r="D2" s="23">
        <v>2035</v>
      </c>
      <c r="E2" s="23">
        <v>2040</v>
      </c>
      <c r="F2" s="23">
        <v>2045</v>
      </c>
      <c r="G2" s="24">
        <v>2050</v>
      </c>
    </row>
    <row r="3" spans="1:7" x14ac:dyDescent="0.25">
      <c r="A3" s="31" t="s">
        <v>83</v>
      </c>
      <c r="B3" s="32">
        <v>502511333.62830001</v>
      </c>
      <c r="C3" s="32">
        <v>472779014.13040012</v>
      </c>
      <c r="D3" s="32">
        <v>336296700.8545</v>
      </c>
      <c r="E3" s="32">
        <v>286329227.84179997</v>
      </c>
      <c r="F3" s="32">
        <v>450564079.70789999</v>
      </c>
      <c r="G3" s="33">
        <v>536618615.25349998</v>
      </c>
    </row>
    <row r="4" spans="1:7" x14ac:dyDescent="0.25">
      <c r="A4" s="26"/>
      <c r="G4" s="25"/>
    </row>
    <row r="5" spans="1:7" x14ac:dyDescent="0.25">
      <c r="A5" s="27" t="s">
        <v>80</v>
      </c>
      <c r="B5">
        <v>0.318</v>
      </c>
      <c r="C5">
        <v>0.318</v>
      </c>
      <c r="D5">
        <v>0.318</v>
      </c>
      <c r="E5">
        <v>0.318</v>
      </c>
      <c r="F5">
        <v>0.318</v>
      </c>
      <c r="G5" s="25">
        <v>0.318</v>
      </c>
    </row>
    <row r="6" spans="1:7" x14ac:dyDescent="0.25">
      <c r="A6" s="27" t="s">
        <v>78</v>
      </c>
      <c r="B6">
        <v>0.44</v>
      </c>
      <c r="C6">
        <v>0.44</v>
      </c>
      <c r="D6">
        <v>0.44</v>
      </c>
      <c r="E6">
        <v>0.44</v>
      </c>
      <c r="F6">
        <v>0.44</v>
      </c>
      <c r="G6" s="25">
        <v>0.44</v>
      </c>
    </row>
    <row r="7" spans="1:7" ht="15.75" thickBot="1" x14ac:dyDescent="0.3">
      <c r="A7" s="28" t="s">
        <v>84</v>
      </c>
      <c r="B7" s="29">
        <f t="shared" ref="B7:G7" si="0">B3*B5/(B6*8760)</f>
        <v>41458.749505448162</v>
      </c>
      <c r="C7" s="29">
        <f t="shared" si="0"/>
        <v>39005.740580496895</v>
      </c>
      <c r="D7" s="29">
        <f t="shared" si="0"/>
        <v>27745.524821432908</v>
      </c>
      <c r="E7" s="29">
        <f t="shared" si="0"/>
        <v>23623.052732900684</v>
      </c>
      <c r="F7" s="29">
        <f t="shared" si="0"/>
        <v>37172.939328329237</v>
      </c>
      <c r="G7" s="30">
        <f t="shared" si="0"/>
        <v>44272.706426580793</v>
      </c>
    </row>
    <row r="9" spans="1:7" x14ac:dyDescent="0.25">
      <c r="A9" s="43" t="s">
        <v>90</v>
      </c>
    </row>
    <row r="10" spans="1:7" x14ac:dyDescent="0.25">
      <c r="A10" s="41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D4FD7-4943-483F-BBD7-2208DFEB4E72}">
  <sheetPr>
    <tabColor theme="4"/>
  </sheetPr>
  <dimension ref="A1:G34"/>
  <sheetViews>
    <sheetView workbookViewId="0">
      <selection activeCell="A32" sqref="A32"/>
    </sheetView>
  </sheetViews>
  <sheetFormatPr defaultColWidth="11.42578125" defaultRowHeight="15" x14ac:dyDescent="0.25"/>
  <cols>
    <col min="1" max="1" width="33" customWidth="1"/>
    <col min="2" max="2" width="26.140625" bestFit="1" customWidth="1"/>
  </cols>
  <sheetData>
    <row r="1" spans="1:7" x14ac:dyDescent="0.25">
      <c r="A1" s="1" t="s">
        <v>5</v>
      </c>
      <c r="B1" s="1" t="s">
        <v>6</v>
      </c>
      <c r="C1" s="2"/>
    </row>
    <row r="2" spans="1:7" x14ac:dyDescent="0.25">
      <c r="A2" s="2" t="s">
        <v>7</v>
      </c>
      <c r="B2" s="50">
        <v>9000000000000</v>
      </c>
      <c r="C2" s="2"/>
    </row>
    <row r="3" spans="1:7" x14ac:dyDescent="0.25">
      <c r="A3" s="2" t="s">
        <v>69</v>
      </c>
      <c r="B3" s="50">
        <v>9000000000000</v>
      </c>
      <c r="C3" s="2"/>
    </row>
    <row r="4" spans="1:7" x14ac:dyDescent="0.25">
      <c r="A4" s="2" t="s">
        <v>70</v>
      </c>
      <c r="B4" s="50">
        <v>9000000000000</v>
      </c>
      <c r="C4" s="2"/>
    </row>
    <row r="5" spans="1:7" x14ac:dyDescent="0.25">
      <c r="A5" s="2" t="s">
        <v>8</v>
      </c>
      <c r="B5" s="50">
        <v>9000000000000</v>
      </c>
      <c r="C5" s="2"/>
    </row>
    <row r="6" spans="1:7" x14ac:dyDescent="0.25">
      <c r="A6" s="2" t="s">
        <v>9</v>
      </c>
      <c r="B6" s="51">
        <v>0</v>
      </c>
      <c r="C6" s="2"/>
      <c r="G6" s="2"/>
    </row>
    <row r="7" spans="1:7" x14ac:dyDescent="0.25">
      <c r="A7" s="2" t="s">
        <v>10</v>
      </c>
      <c r="B7" s="50">
        <f>'Wind and PV'!G29</f>
        <v>2155655.0449999999</v>
      </c>
      <c r="C7" s="3"/>
      <c r="G7" s="2"/>
    </row>
    <row r="8" spans="1:7" x14ac:dyDescent="0.25">
      <c r="A8" s="2" t="s">
        <v>68</v>
      </c>
      <c r="B8" s="51">
        <f>'Wind and PV'!B34</f>
        <v>7578472.2000000011</v>
      </c>
      <c r="C8" s="2"/>
      <c r="G8" s="2"/>
    </row>
    <row r="9" spans="1:7" x14ac:dyDescent="0.25">
      <c r="A9" s="2" t="s">
        <v>54</v>
      </c>
      <c r="B9" s="51">
        <f>'Wind and PV'!B33</f>
        <v>30000</v>
      </c>
      <c r="C9" s="2"/>
      <c r="G9" s="2"/>
    </row>
    <row r="10" spans="1:7" x14ac:dyDescent="0.25">
      <c r="A10" s="2" t="s">
        <v>11</v>
      </c>
      <c r="B10" s="50">
        <f>MAX(Biomass!B7:G7)</f>
        <v>44272.706426580793</v>
      </c>
      <c r="C10" s="2"/>
      <c r="G10" s="2"/>
    </row>
    <row r="11" spans="1:7" x14ac:dyDescent="0.25">
      <c r="A11" s="2" t="s">
        <v>12</v>
      </c>
      <c r="B11" s="51">
        <f>Geothermal!B29</f>
        <v>775</v>
      </c>
      <c r="C11" s="2"/>
      <c r="G11" s="2"/>
    </row>
    <row r="12" spans="1:7" x14ac:dyDescent="0.25">
      <c r="A12" s="2" t="s">
        <v>67</v>
      </c>
      <c r="B12" s="50">
        <v>9000000000000</v>
      </c>
      <c r="C12" s="2"/>
      <c r="G12" s="2"/>
    </row>
    <row r="13" spans="1:7" x14ac:dyDescent="0.25">
      <c r="A13" s="2" t="s">
        <v>66</v>
      </c>
      <c r="B13" s="50">
        <v>9000000000000</v>
      </c>
    </row>
    <row r="14" spans="1:7" x14ac:dyDescent="0.25">
      <c r="A14" s="2" t="s">
        <v>13</v>
      </c>
      <c r="B14" s="50">
        <v>9000000000000</v>
      </c>
      <c r="C14" s="2"/>
      <c r="G14" s="2"/>
    </row>
    <row r="15" spans="1:7" x14ac:dyDescent="0.25">
      <c r="A15" s="2" t="s">
        <v>14</v>
      </c>
      <c r="B15" s="50">
        <f>SUM('Wind and PV'!G27:G28)</f>
        <v>1303735.9667</v>
      </c>
      <c r="C15" s="2"/>
      <c r="G15" s="2"/>
    </row>
    <row r="16" spans="1:7" x14ac:dyDescent="0.25">
      <c r="A16" s="2" t="s">
        <v>15</v>
      </c>
      <c r="B16" s="50">
        <v>9000000000000</v>
      </c>
      <c r="C16" s="3"/>
      <c r="G16" s="2"/>
    </row>
    <row r="17" spans="1:7" x14ac:dyDescent="0.25">
      <c r="A17" s="2" t="s">
        <v>65</v>
      </c>
      <c r="B17" s="50">
        <v>9000000000000</v>
      </c>
      <c r="C17" s="5"/>
      <c r="G17" s="2"/>
    </row>
    <row r="18" spans="1:7" x14ac:dyDescent="0.25">
      <c r="A18" s="2" t="s">
        <v>16</v>
      </c>
      <c r="B18" s="50">
        <v>0</v>
      </c>
      <c r="C18" s="5"/>
      <c r="G18" s="2"/>
    </row>
    <row r="19" spans="1:7" x14ac:dyDescent="0.25">
      <c r="A19" s="2" t="s">
        <v>71</v>
      </c>
      <c r="B19" s="50">
        <v>9000000000000</v>
      </c>
      <c r="G19" s="2"/>
    </row>
    <row r="20" spans="1:7" x14ac:dyDescent="0.25">
      <c r="A20" s="2" t="s">
        <v>72</v>
      </c>
      <c r="B20" s="50">
        <v>9000000000000</v>
      </c>
      <c r="G20" s="2"/>
    </row>
    <row r="21" spans="1:7" x14ac:dyDescent="0.25">
      <c r="A21" s="2" t="s">
        <v>73</v>
      </c>
      <c r="B21" s="52">
        <f>B10</f>
        <v>44272.706426580793</v>
      </c>
      <c r="G21" s="2"/>
    </row>
    <row r="22" spans="1:7" x14ac:dyDescent="0.25">
      <c r="A22" s="2" t="s">
        <v>74</v>
      </c>
      <c r="B22" s="50">
        <v>9000000000000</v>
      </c>
      <c r="G22" s="2"/>
    </row>
    <row r="23" spans="1:7" x14ac:dyDescent="0.25">
      <c r="A23" s="2" t="s">
        <v>75</v>
      </c>
      <c r="B23" s="50">
        <v>9000000000000</v>
      </c>
      <c r="G23" s="2"/>
    </row>
    <row r="24" spans="1:7" x14ac:dyDescent="0.25">
      <c r="A24" s="19" t="s">
        <v>76</v>
      </c>
      <c r="B24" s="50">
        <v>9000000000000</v>
      </c>
      <c r="G24" s="2"/>
    </row>
    <row r="25" spans="1:7" x14ac:dyDescent="0.25">
      <c r="A25" s="19" t="s">
        <v>77</v>
      </c>
      <c r="B25" s="50">
        <v>9000000000000</v>
      </c>
      <c r="G25" s="2"/>
    </row>
    <row r="26" spans="1:7" x14ac:dyDescent="0.25">
      <c r="G26" s="19"/>
    </row>
    <row r="27" spans="1:7" x14ac:dyDescent="0.25">
      <c r="G27" s="19"/>
    </row>
    <row r="28" spans="1:7" x14ac:dyDescent="0.25">
      <c r="C28" s="2"/>
      <c r="G28" s="2"/>
    </row>
    <row r="29" spans="1:7" x14ac:dyDescent="0.25">
      <c r="A29" s="2"/>
    </row>
    <row r="30" spans="1:7" x14ac:dyDescent="0.25">
      <c r="A30" s="47"/>
    </row>
    <row r="31" spans="1:7" x14ac:dyDescent="0.25">
      <c r="A31" s="3"/>
    </row>
    <row r="32" spans="1:7" x14ac:dyDescent="0.25">
      <c r="A32" s="48"/>
    </row>
    <row r="33" spans="1:1" x14ac:dyDescent="0.25">
      <c r="A33" s="5"/>
    </row>
    <row r="34" spans="1:1" x14ac:dyDescent="0.25">
      <c r="A34" s="4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12E20FE3-FE02-4A96-8AC9-1BF4AD6735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53B66E-86DF-4CEF-BE21-6123A53C32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BB8B6C-F6C7-4F68-8844-F75C23DF433A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Wind and PV</vt:lpstr>
      <vt:lpstr>Geothermal</vt:lpstr>
      <vt:lpstr>Biomass</vt:lpstr>
      <vt:lpstr>MPCbS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Batiste Fourniols</dc:creator>
  <cp:lastModifiedBy>Robbie Orvis</cp:lastModifiedBy>
  <dcterms:created xsi:type="dcterms:W3CDTF">2023-09-26T09:38:39Z</dcterms:created>
  <dcterms:modified xsi:type="dcterms:W3CDTF">2024-03-18T16:00:54Z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