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C:\Modeling\EPS\EU\eps-eu\InputData\trans\NBPoNVP\"/>
    </mc:Choice>
  </mc:AlternateContent>
  <xr:revisionPtr revIDLastSave="0" documentId="13_ncr:1_{D69433C5-FCE6-4158-815D-3D33E49A97C1}" xr6:coauthVersionLast="47" xr6:coauthVersionMax="47" xr10:uidLastSave="{00000000-0000-0000-0000-000000000000}"/>
  <bookViews>
    <workbookView xWindow="59700" yWindow="1095" windowWidth="25725" windowHeight="14595" xr2:uid="{A6C0074D-B751-45E1-970C-BFD3304E04F6}"/>
  </bookViews>
  <sheets>
    <sheet name="About" sheetId="1" r:id="rId1"/>
    <sheet name="ldv_psgr" sheetId="64" r:id="rId2"/>
    <sheet name="AVW_ldv_psgr_no_batt" sheetId="69" r:id="rId3"/>
    <sheet name="AVW_psgr_ldv_BEV" sheetId="68" r:id="rId4"/>
    <sheet name="ldv_freight" sheetId="65" r:id="rId5"/>
    <sheet name="hdv_freight" sheetId="66" state="hidden" r:id="rId6"/>
    <sheet name="AEO 2023 Table 38 Raw" sheetId="51" state="hidden" r:id="rId7"/>
    <sheet name="AEO 2023 Table 38" sheetId="44" state="hidden" r:id="rId8"/>
    <sheet name="AEO 2022 Table 38" sheetId="41" state="hidden" r:id="rId9"/>
    <sheet name="AEO 2023 Table 39 Raw" sheetId="52" state="hidden" r:id="rId10"/>
    <sheet name="AEO 2023 Table 39" sheetId="45" state="hidden" r:id="rId11"/>
    <sheet name="AEO 2022 Table 39" sheetId="26" state="hidden" r:id="rId12"/>
    <sheet name="AEO 2023 Table 42 Raw" sheetId="53" state="hidden" r:id="rId13"/>
    <sheet name="AEO 2023 Table 42" sheetId="46" state="hidden" r:id="rId14"/>
    <sheet name="AEO 2022 Table 42" sheetId="27" state="hidden" r:id="rId15"/>
    <sheet name="AEO 2023 Table 44 Raw" sheetId="54" state="hidden" r:id="rId16"/>
    <sheet name="AEO 2023 Table 44" sheetId="47" state="hidden" r:id="rId17"/>
    <sheet name="AEO 2022 Table 44" sheetId="39" state="hidden" r:id="rId18"/>
    <sheet name="AEO 2023 Table 49 Raw" sheetId="55" state="hidden" r:id="rId19"/>
    <sheet name="AEO 2023 Table 49" sheetId="48" state="hidden" r:id="rId20"/>
    <sheet name="AEO 2022 Table 49" sheetId="38" state="hidden" r:id="rId21"/>
    <sheet name="AEO 2023 Table 52 Raw" sheetId="56" state="hidden" r:id="rId22"/>
    <sheet name="AEO 2023 Table 52" sheetId="49" state="hidden" r:id="rId23"/>
    <sheet name="AEO 2022 Table 52" sheetId="19" state="hidden" r:id="rId24"/>
    <sheet name="AEO 2021 Table 52" sheetId="57" state="hidden" r:id="rId25"/>
    <sheet name="&gt;16t Tractor-trailer" sheetId="70" r:id="rId26"/>
    <sheet name="ICE Freight HDVs" sheetId="62" state="hidden" r:id="rId27"/>
    <sheet name="ICCT LDV Data" sheetId="58" state="hidden" r:id="rId28"/>
    <sheet name="ICCT MDV HDV Data" sheetId="59" r:id="rId29"/>
    <sheet name="ICCT LDV Calculations" sheetId="60" state="hidden" r:id="rId30"/>
    <sheet name="ICCT MDV HDV Calcs" sheetId="61" r:id="rId31"/>
    <sheet name="ICCT Diesel and FCV Prices" sheetId="63" state="hidden" r:id="rId32"/>
    <sheet name="NREL_ATB_2020" sheetId="42" state="hidden" r:id="rId33"/>
    <sheet name="NREL Calcs" sheetId="43" state="hidden" r:id="rId34"/>
    <sheet name="LDV Cost Calcs" sheetId="40" state="hidden" r:id="rId35"/>
    <sheet name="CARB ACT ISOR" sheetId="36" state="hidden" r:id="rId36"/>
    <sheet name="LDV Shares" sheetId="50" state="hidden" r:id="rId37"/>
    <sheet name="Hydrogen Vehicle Calcs" sheetId="31" state="hidden" r:id="rId38"/>
    <sheet name="Passenger Aircraft" sheetId="22" state="hidden" r:id="rId39"/>
    <sheet name="Ships" sheetId="25" r:id="rId40"/>
    <sheet name="Motorbikes" sheetId="23" state="hidden" r:id="rId41"/>
    <sheet name="NBPoNVP-LDVs-psgr" sheetId="2" r:id="rId42"/>
    <sheet name="NBPoNVP-LDVs-frgt" sheetId="8" r:id="rId43"/>
    <sheet name="NBPoNVP-HDVs-psgr" sheetId="9" r:id="rId44"/>
    <sheet name="NBPoNVP-HDVs-frgt" sheetId="10" r:id="rId45"/>
    <sheet name="NBPoNVP-aircraft-psgr" sheetId="11" r:id="rId46"/>
    <sheet name="NBPoNVP-aircraft-frgt" sheetId="12" r:id="rId47"/>
    <sheet name="NBPoNVP-rail-psgr" sheetId="13" r:id="rId48"/>
    <sheet name="NBPoNVP-rail-frgt" sheetId="14" r:id="rId49"/>
    <sheet name="NBPoNVP-ships-psgr" sheetId="15" r:id="rId50"/>
    <sheet name="NBPoNVP-ships-frgt" sheetId="16" r:id="rId51"/>
    <sheet name="NBPoNVP-motorbikes-psgr" sheetId="17" r:id="rId52"/>
    <sheet name="NBPoNVP-motorbikes-frgt" sheetId="18" r:id="rId53"/>
  </sheets>
  <externalReferences>
    <externalReference r:id="rId54"/>
    <externalReference r:id="rId55"/>
    <externalReference r:id="rId56"/>
    <externalReference r:id="rId57"/>
    <externalReference r:id="rId58"/>
    <externalReference r:id="rId59"/>
    <externalReference r:id="rId60"/>
  </externalReferences>
  <definedNames>
    <definedName name="_xlnm._FilterDatabase" localSheetId="32" hidden="1">NREL_ATB_2020!$A$1:$L$253</definedName>
    <definedName name="asdf" localSheetId="24">[1]About!$A$113</definedName>
    <definedName name="asdf">[2]About!$A$113</definedName>
    <definedName name="cpi_2010to2012" localSheetId="24">[3]About!#REF!</definedName>
    <definedName name="cpi_2010to2012" localSheetId="26">[4]About!#REF!</definedName>
    <definedName name="cpi_2010to2012" localSheetId="36">About!#REF!</definedName>
    <definedName name="cpi_2010to2012">About!#REF!</definedName>
    <definedName name="cpi_2013to2012">About!$A$133</definedName>
    <definedName name="cpi_2014to2012" localSheetId="24">[3]About!#REF!</definedName>
    <definedName name="cpi_2014to2012" localSheetId="26">[4]About!#REF!</definedName>
    <definedName name="cpi_2014to2012" localSheetId="36">About!#REF!</definedName>
    <definedName name="cpi_2014to2012">About!#REF!</definedName>
    <definedName name="cpi_2016to2012">About!$A$134</definedName>
    <definedName name="cpi_2017to2012" localSheetId="24">[3]About!$A$125</definedName>
    <definedName name="cpi_2017to2012" localSheetId="26">[4]About!$A$125</definedName>
    <definedName name="cpi_2017to2012" localSheetId="36">About!$A$135</definedName>
    <definedName name="cpi_2017to2012">About!$A$135</definedName>
    <definedName name="cpi_2018to2012" localSheetId="24">[3]About!$A$126</definedName>
    <definedName name="cpi_2018to2012" localSheetId="26">[4]About!$A$126</definedName>
    <definedName name="cpi_2018to2012" localSheetId="36">About!$A$136</definedName>
    <definedName name="cpi_2018to2012">About!$A$136</definedName>
    <definedName name="cpi_2019to2012" localSheetId="24">[3]About!$A$127</definedName>
    <definedName name="cpi_2019to2012" localSheetId="26">[4]About!$A$127</definedName>
    <definedName name="cpi_2019to2012" localSheetId="36">About!$A$137</definedName>
    <definedName name="cpi_2019to2012">About!$A$137</definedName>
    <definedName name="cpi_2020to2012" localSheetId="24">[3]About!$A$128</definedName>
    <definedName name="cpi_2020to2012" localSheetId="26">[4]About!$A$128</definedName>
    <definedName name="cpi_2020to2012" localSheetId="36">About!$A$138</definedName>
    <definedName name="cpi_2020to2012">About!$A$138</definedName>
    <definedName name="cpi_2021to2012" localSheetId="24">[3]About!$A$129</definedName>
    <definedName name="cpi_2021to2012" localSheetId="26">[4]About!$A$129</definedName>
    <definedName name="cpi_2021to2012">About!$A$139</definedName>
    <definedName name="cpi_2022to2012" localSheetId="26">[4]About!$A$130</definedName>
    <definedName name="cpi_2022to2012">About!$A$140</definedName>
    <definedName name="H2_kg_to_MMBtu" localSheetId="24">[5]Constants!$D$7</definedName>
    <definedName name="H2_kg_to_MMBtu">[6]Constants!$D$7</definedName>
    <definedName name="kWh_to_Btu" localSheetId="24">[5]Constants!$D$4</definedName>
    <definedName name="kWh_to_Btu">[6]Constants!$D$4</definedName>
    <definedName name="US_salestax" localSheetId="24">[3]About!$B$133</definedName>
    <definedName name="US_salestax" localSheetId="26">[4]About!$B$134</definedName>
    <definedName name="US_salestax">About!$B$147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17" l="1"/>
  <c r="E2" i="17" s="1"/>
  <c r="F2" i="17" s="1"/>
  <c r="G2" i="17" s="1"/>
  <c r="H2" i="17" s="1"/>
  <c r="I2" i="17" s="1"/>
  <c r="J2" i="17" s="1"/>
  <c r="K2" i="17" s="1"/>
  <c r="L2" i="17" s="1"/>
  <c r="M2" i="17" s="1"/>
  <c r="N2" i="17" s="1"/>
  <c r="O2" i="17" s="1"/>
  <c r="P2" i="17" s="1"/>
  <c r="Q2" i="17" s="1"/>
  <c r="R2" i="17" s="1"/>
  <c r="S2" i="17" s="1"/>
  <c r="T2" i="17" s="1"/>
  <c r="U2" i="17" s="1"/>
  <c r="V2" i="17" s="1"/>
  <c r="W2" i="17" s="1"/>
  <c r="X2" i="17" s="1"/>
  <c r="Y2" i="17" s="1"/>
  <c r="Z2" i="17" s="1"/>
  <c r="AA2" i="17" s="1"/>
  <c r="AB2" i="17" s="1"/>
  <c r="AC2" i="17" s="1"/>
  <c r="AD2" i="17" s="1"/>
  <c r="AE2" i="17" s="1"/>
  <c r="C2" i="17"/>
  <c r="H9" i="64"/>
  <c r="H10" i="64"/>
  <c r="H11" i="64"/>
  <c r="H21" i="64"/>
  <c r="W12" i="70"/>
  <c r="X12" i="70" s="1"/>
  <c r="V12" i="70"/>
  <c r="W9" i="70"/>
  <c r="X9" i="70" s="1"/>
  <c r="Y9" i="70" s="1"/>
  <c r="Z9" i="70" s="1"/>
  <c r="AA9" i="70" s="1"/>
  <c r="AB9" i="70" s="1"/>
  <c r="AC9" i="70" s="1"/>
  <c r="AD9" i="70" s="1"/>
  <c r="AE9" i="70" s="1"/>
  <c r="V9" i="70"/>
  <c r="W4" i="70"/>
  <c r="X4" i="70" s="1"/>
  <c r="Y4" i="70" s="1"/>
  <c r="Z4" i="70" s="1"/>
  <c r="AA4" i="70" s="1"/>
  <c r="AB4" i="70" s="1"/>
  <c r="AC4" i="70" s="1"/>
  <c r="AD4" i="70" s="1"/>
  <c r="AE4" i="70" s="1"/>
  <c r="W5" i="70"/>
  <c r="X5" i="70" s="1"/>
  <c r="Y5" i="70" s="1"/>
  <c r="Z5" i="70" s="1"/>
  <c r="AA5" i="70" s="1"/>
  <c r="AB5" i="70" s="1"/>
  <c r="AC5" i="70" s="1"/>
  <c r="AD5" i="70" s="1"/>
  <c r="AE5" i="70" s="1"/>
  <c r="W6" i="70"/>
  <c r="X6" i="70" s="1"/>
  <c r="Y6" i="70" s="1"/>
  <c r="Z6" i="70" s="1"/>
  <c r="AA6" i="70" s="1"/>
  <c r="AB6" i="70" s="1"/>
  <c r="AC6" i="70" s="1"/>
  <c r="AD6" i="70" s="1"/>
  <c r="AE6" i="70" s="1"/>
  <c r="W7" i="70"/>
  <c r="X7" i="70"/>
  <c r="Y7" i="70" s="1"/>
  <c r="Z7" i="70" s="1"/>
  <c r="AA7" i="70" s="1"/>
  <c r="AB7" i="70" s="1"/>
  <c r="AC7" i="70" s="1"/>
  <c r="AD7" i="70" s="1"/>
  <c r="AE7" i="70" s="1"/>
  <c r="V5" i="70"/>
  <c r="V6" i="70"/>
  <c r="V7" i="70"/>
  <c r="V4" i="70"/>
  <c r="W2" i="70"/>
  <c r="X2" i="70" s="1"/>
  <c r="Y2" i="70" s="1"/>
  <c r="Z2" i="70" s="1"/>
  <c r="AA2" i="70" s="1"/>
  <c r="AB2" i="70" s="1"/>
  <c r="AC2" i="70" s="1"/>
  <c r="AD2" i="70" s="1"/>
  <c r="AE2" i="70" s="1"/>
  <c r="V2" i="70"/>
  <c r="D16" i="70"/>
  <c r="G21" i="70" s="1"/>
  <c r="G2" i="10" s="1"/>
  <c r="O27" i="70" l="1"/>
  <c r="O8" i="10" s="1"/>
  <c r="F24" i="70"/>
  <c r="F5" i="10" s="1"/>
  <c r="L22" i="70"/>
  <c r="L3" i="10" s="1"/>
  <c r="X24" i="70"/>
  <c r="X5" i="10" s="1"/>
  <c r="M27" i="70"/>
  <c r="M8" i="10" s="1"/>
  <c r="E24" i="70"/>
  <c r="E5" i="10" s="1"/>
  <c r="K22" i="70"/>
  <c r="K3" i="10" s="1"/>
  <c r="W24" i="70"/>
  <c r="W5" i="10" s="1"/>
  <c r="F27" i="70"/>
  <c r="F8" i="10" s="1"/>
  <c r="D22" i="70"/>
  <c r="D3" i="10" s="1"/>
  <c r="U24" i="70"/>
  <c r="U5" i="10" s="1"/>
  <c r="L23" i="70"/>
  <c r="L4" i="10" s="1"/>
  <c r="F21" i="70"/>
  <c r="F2" i="10" s="1"/>
  <c r="AC27" i="70"/>
  <c r="AC8" i="10" s="1"/>
  <c r="AB22" i="70"/>
  <c r="AB3" i="10" s="1"/>
  <c r="V21" i="70"/>
  <c r="V2" i="10" s="1"/>
  <c r="N23" i="70"/>
  <c r="N4" i="10" s="1"/>
  <c r="D23" i="70"/>
  <c r="D4" i="10" s="1"/>
  <c r="O24" i="70"/>
  <c r="O5" i="10" s="1"/>
  <c r="J23" i="70"/>
  <c r="J4" i="10" s="1"/>
  <c r="E21" i="70"/>
  <c r="E2" i="10" s="1"/>
  <c r="V27" i="70"/>
  <c r="V8" i="10" s="1"/>
  <c r="AA22" i="70"/>
  <c r="AA3" i="10" s="1"/>
  <c r="AE21" i="70"/>
  <c r="AE2" i="10" s="1"/>
  <c r="G27" i="70"/>
  <c r="G8" i="10" s="1"/>
  <c r="S23" i="70"/>
  <c r="S4" i="10" s="1"/>
  <c r="T21" i="70"/>
  <c r="T2" i="10" s="1"/>
  <c r="Z23" i="70"/>
  <c r="Z4" i="10" s="1"/>
  <c r="S21" i="70"/>
  <c r="S2" i="10" s="1"/>
  <c r="AD27" i="70"/>
  <c r="AD8" i="10" s="1"/>
  <c r="D27" i="70"/>
  <c r="D8" i="10" s="1"/>
  <c r="N24" i="70"/>
  <c r="N5" i="10" s="1"/>
  <c r="U22" i="70"/>
  <c r="U3" i="10" s="1"/>
  <c r="AE24" i="70"/>
  <c r="AE5" i="10" s="1"/>
  <c r="X21" i="70"/>
  <c r="X2" i="10" s="1"/>
  <c r="Y23" i="70"/>
  <c r="Y4" i="10" s="1"/>
  <c r="P27" i="70"/>
  <c r="P8" i="10" s="1"/>
  <c r="K24" i="70"/>
  <c r="K5" i="10" s="1"/>
  <c r="T22" i="70"/>
  <c r="T3" i="10" s="1"/>
  <c r="AC24" i="70"/>
  <c r="AC5" i="10" s="1"/>
  <c r="W21" i="70"/>
  <c r="W2" i="10" s="1"/>
  <c r="Q21" i="70"/>
  <c r="Q2" i="10" s="1"/>
  <c r="AE23" i="70"/>
  <c r="AE4" i="10" s="1"/>
  <c r="D21" i="70"/>
  <c r="Q27" i="70"/>
  <c r="Q8" i="10" s="1"/>
  <c r="H27" i="70"/>
  <c r="H8" i="10" s="1"/>
  <c r="P24" i="70"/>
  <c r="P5" i="10" s="1"/>
  <c r="G24" i="70"/>
  <c r="G5" i="10" s="1"/>
  <c r="O23" i="70"/>
  <c r="O4" i="10" s="1"/>
  <c r="F23" i="70"/>
  <c r="F4" i="10" s="1"/>
  <c r="M22" i="70"/>
  <c r="M3" i="10" s="1"/>
  <c r="U21" i="70"/>
  <c r="U2" i="10" s="1"/>
  <c r="L21" i="70"/>
  <c r="L2" i="10" s="1"/>
  <c r="AE27" i="70"/>
  <c r="AE8" i="10" s="1"/>
  <c r="W27" i="70"/>
  <c r="W8" i="10" s="1"/>
  <c r="Y24" i="70"/>
  <c r="Y5" i="10" s="1"/>
  <c r="AA23" i="70"/>
  <c r="AA4" i="10" s="1"/>
  <c r="AC22" i="70"/>
  <c r="AC3" i="10" s="1"/>
  <c r="Y21" i="70"/>
  <c r="Y2" i="10" s="1"/>
  <c r="D24" i="70"/>
  <c r="N27" i="70"/>
  <c r="N8" i="10" s="1"/>
  <c r="E27" i="70"/>
  <c r="M24" i="70"/>
  <c r="M5" i="10" s="1"/>
  <c r="T23" i="70"/>
  <c r="T4" i="10" s="1"/>
  <c r="K23" i="70"/>
  <c r="K4" i="10" s="1"/>
  <c r="S22" i="70"/>
  <c r="S3" i="10" s="1"/>
  <c r="J22" i="70"/>
  <c r="J3" i="10" s="1"/>
  <c r="R21" i="70"/>
  <c r="R2" i="10" s="1"/>
  <c r="AB27" i="70"/>
  <c r="AB8" i="10" s="1"/>
  <c r="AD24" i="70"/>
  <c r="AD5" i="10" s="1"/>
  <c r="V24" i="70"/>
  <c r="V5" i="10" s="1"/>
  <c r="X23" i="70"/>
  <c r="X4" i="10" s="1"/>
  <c r="Z22" i="70"/>
  <c r="Z3" i="10" s="1"/>
  <c r="AD21" i="70"/>
  <c r="AD2" i="10" s="1"/>
  <c r="AC21" i="70"/>
  <c r="AC2" i="10" s="1"/>
  <c r="I22" i="70"/>
  <c r="I3" i="10" s="1"/>
  <c r="AA27" i="70"/>
  <c r="AA8" i="10" s="1"/>
  <c r="Y22" i="70"/>
  <c r="Y3" i="10" s="1"/>
  <c r="U27" i="70"/>
  <c r="U8" i="10" s="1"/>
  <c r="L27" i="70"/>
  <c r="L8" i="10" s="1"/>
  <c r="S24" i="70"/>
  <c r="S5" i="10" s="1"/>
  <c r="J24" i="70"/>
  <c r="J5" i="10" s="1"/>
  <c r="R23" i="70"/>
  <c r="R4" i="10" s="1"/>
  <c r="I23" i="70"/>
  <c r="I4" i="10" s="1"/>
  <c r="Q22" i="70"/>
  <c r="Q3" i="10" s="1"/>
  <c r="H22" i="70"/>
  <c r="H3" i="10" s="1"/>
  <c r="P21" i="70"/>
  <c r="P2" i="10" s="1"/>
  <c r="Z27" i="70"/>
  <c r="Z8" i="10" s="1"/>
  <c r="AB24" i="70"/>
  <c r="AB5" i="10" s="1"/>
  <c r="AD23" i="70"/>
  <c r="AD4" i="10" s="1"/>
  <c r="V23" i="70"/>
  <c r="V4" i="10" s="1"/>
  <c r="X22" i="70"/>
  <c r="X3" i="10" s="1"/>
  <c r="AB21" i="70"/>
  <c r="AB2" i="10" s="1"/>
  <c r="R22" i="70"/>
  <c r="R3" i="10" s="1"/>
  <c r="W23" i="70"/>
  <c r="W4" i="10" s="1"/>
  <c r="T27" i="70"/>
  <c r="T8" i="10" s="1"/>
  <c r="J27" i="70"/>
  <c r="J8" i="10" s="1"/>
  <c r="R24" i="70"/>
  <c r="R5" i="10" s="1"/>
  <c r="I24" i="70"/>
  <c r="I5" i="10" s="1"/>
  <c r="Q23" i="70"/>
  <c r="Q4" i="10" s="1"/>
  <c r="H23" i="70"/>
  <c r="H4" i="10" s="1"/>
  <c r="P22" i="70"/>
  <c r="P3" i="10" s="1"/>
  <c r="G22" i="70"/>
  <c r="G3" i="10" s="1"/>
  <c r="N21" i="70"/>
  <c r="N2" i="10" s="1"/>
  <c r="Y27" i="70"/>
  <c r="Y8" i="10" s="1"/>
  <c r="AA24" i="70"/>
  <c r="AA5" i="10" s="1"/>
  <c r="AC23" i="70"/>
  <c r="AC4" i="10" s="1"/>
  <c r="AE22" i="70"/>
  <c r="AE3" i="10" s="1"/>
  <c r="W22" i="70"/>
  <c r="W3" i="10" s="1"/>
  <c r="AA21" i="70"/>
  <c r="AA2" i="10" s="1"/>
  <c r="R27" i="70"/>
  <c r="R8" i="10" s="1"/>
  <c r="I27" i="70"/>
  <c r="I8" i="10" s="1"/>
  <c r="Q24" i="70"/>
  <c r="Q5" i="10" s="1"/>
  <c r="H24" i="70"/>
  <c r="H5" i="10" s="1"/>
  <c r="P23" i="70"/>
  <c r="P4" i="10" s="1"/>
  <c r="G23" i="70"/>
  <c r="G4" i="10" s="1"/>
  <c r="O22" i="70"/>
  <c r="O3" i="10" s="1"/>
  <c r="E22" i="70"/>
  <c r="E3" i="10" s="1"/>
  <c r="M21" i="70"/>
  <c r="M2" i="10" s="1"/>
  <c r="X27" i="70"/>
  <c r="X8" i="10" s="1"/>
  <c r="Z24" i="70"/>
  <c r="Z5" i="10" s="1"/>
  <c r="AB23" i="70"/>
  <c r="AB4" i="10" s="1"/>
  <c r="AD22" i="70"/>
  <c r="AD3" i="10" s="1"/>
  <c r="V22" i="70"/>
  <c r="V3" i="10" s="1"/>
  <c r="Z21" i="70"/>
  <c r="Z2" i="10" s="1"/>
  <c r="Y12" i="70"/>
  <c r="K21" i="70"/>
  <c r="K2" i="10" s="1"/>
  <c r="J21" i="70"/>
  <c r="J2" i="10" s="1"/>
  <c r="I21" i="70"/>
  <c r="I2" i="10" s="1"/>
  <c r="H21" i="70"/>
  <c r="H2" i="10" s="1"/>
  <c r="S27" i="70"/>
  <c r="S8" i="10" s="1"/>
  <c r="K27" i="70"/>
  <c r="K8" i="10" s="1"/>
  <c r="T24" i="70"/>
  <c r="T5" i="10" s="1"/>
  <c r="L24" i="70"/>
  <c r="L5" i="10" s="1"/>
  <c r="U23" i="70"/>
  <c r="U4" i="10" s="1"/>
  <c r="M23" i="70"/>
  <c r="M4" i="10" s="1"/>
  <c r="E23" i="70"/>
  <c r="E4" i="10" s="1"/>
  <c r="N22" i="70"/>
  <c r="N3" i="10" s="1"/>
  <c r="F22" i="70"/>
  <c r="F3" i="10" s="1"/>
  <c r="O21" i="70"/>
  <c r="O2" i="10" s="1"/>
  <c r="AH20" i="66"/>
  <c r="AG20" i="66"/>
  <c r="AF20" i="66"/>
  <c r="AE20" i="66"/>
  <c r="AD20" i="66"/>
  <c r="AC20" i="66"/>
  <c r="AB20" i="66"/>
  <c r="AA20" i="66"/>
  <c r="Z20" i="66"/>
  <c r="Y20" i="66"/>
  <c r="X20" i="66"/>
  <c r="W20" i="66"/>
  <c r="V20" i="66"/>
  <c r="U20" i="66"/>
  <c r="T20" i="66"/>
  <c r="S20" i="66"/>
  <c r="R20" i="66"/>
  <c r="Q20" i="66"/>
  <c r="P20" i="66"/>
  <c r="O20" i="66"/>
  <c r="N20" i="66"/>
  <c r="M20" i="66"/>
  <c r="L20" i="66"/>
  <c r="K20" i="66"/>
  <c r="J20" i="66"/>
  <c r="I20" i="66"/>
  <c r="H20" i="66"/>
  <c r="G20" i="66"/>
  <c r="F20" i="66"/>
  <c r="E20" i="66"/>
  <c r="D20" i="66"/>
  <c r="C20" i="66"/>
  <c r="AH19" i="66"/>
  <c r="AG19" i="66"/>
  <c r="AF19" i="66"/>
  <c r="AE19" i="66"/>
  <c r="AD19" i="66"/>
  <c r="AC19" i="66"/>
  <c r="AB19" i="66"/>
  <c r="AA19" i="66"/>
  <c r="Z19" i="66"/>
  <c r="Y19" i="66"/>
  <c r="X19" i="66"/>
  <c r="W19" i="66"/>
  <c r="V19" i="66"/>
  <c r="U19" i="66"/>
  <c r="T19" i="66"/>
  <c r="S19" i="66"/>
  <c r="R19" i="66"/>
  <c r="Q19" i="66"/>
  <c r="P19" i="66"/>
  <c r="O19" i="66"/>
  <c r="N19" i="66"/>
  <c r="M19" i="66"/>
  <c r="L19" i="66"/>
  <c r="K19" i="66"/>
  <c r="J19" i="66"/>
  <c r="I19" i="66"/>
  <c r="H19" i="66"/>
  <c r="G19" i="66"/>
  <c r="F19" i="66"/>
  <c r="E19" i="66"/>
  <c r="D19" i="66"/>
  <c r="C19" i="66"/>
  <c r="AH18" i="66"/>
  <c r="AG18" i="66"/>
  <c r="AF18" i="66"/>
  <c r="AE18" i="66"/>
  <c r="AD18" i="66"/>
  <c r="AC18" i="66"/>
  <c r="AB18" i="66"/>
  <c r="AA18" i="66"/>
  <c r="Z18" i="66"/>
  <c r="Y18" i="66"/>
  <c r="X18" i="66"/>
  <c r="W18" i="66"/>
  <c r="V18" i="66"/>
  <c r="U18" i="66"/>
  <c r="T18" i="66"/>
  <c r="S18" i="66"/>
  <c r="R18" i="66"/>
  <c r="Q18" i="66"/>
  <c r="P18" i="66"/>
  <c r="O18" i="66"/>
  <c r="N18" i="66"/>
  <c r="M18" i="66"/>
  <c r="L18" i="66"/>
  <c r="K18" i="66"/>
  <c r="J18" i="66"/>
  <c r="I18" i="66"/>
  <c r="H18" i="66"/>
  <c r="G18" i="66"/>
  <c r="F18" i="66"/>
  <c r="E18" i="66"/>
  <c r="D18" i="66"/>
  <c r="C18" i="66"/>
  <c r="AH17" i="66"/>
  <c r="AG17" i="66"/>
  <c r="AF17" i="66"/>
  <c r="AE17" i="66"/>
  <c r="AD17" i="66"/>
  <c r="AC17" i="66"/>
  <c r="AB17" i="66"/>
  <c r="AA17" i="66"/>
  <c r="Z17" i="66"/>
  <c r="Y17" i="66"/>
  <c r="X17" i="66"/>
  <c r="W17" i="66"/>
  <c r="V17" i="66"/>
  <c r="U17" i="66"/>
  <c r="T17" i="66"/>
  <c r="S17" i="66"/>
  <c r="R17" i="66"/>
  <c r="Q17" i="66"/>
  <c r="P17" i="66"/>
  <c r="O17" i="66"/>
  <c r="N17" i="66"/>
  <c r="M17" i="66"/>
  <c r="L17" i="66"/>
  <c r="K17" i="66"/>
  <c r="J17" i="66"/>
  <c r="I17" i="66"/>
  <c r="H17" i="66"/>
  <c r="G17" i="66"/>
  <c r="F17" i="66"/>
  <c r="E17" i="66"/>
  <c r="D17" i="66"/>
  <c r="C17" i="66"/>
  <c r="AH16" i="66"/>
  <c r="AG16" i="66"/>
  <c r="AF16" i="66"/>
  <c r="AE16" i="66"/>
  <c r="AD16" i="66"/>
  <c r="AC16" i="66"/>
  <c r="AB16" i="66"/>
  <c r="AA16" i="66"/>
  <c r="Z16" i="66"/>
  <c r="Y16" i="66"/>
  <c r="X16" i="66"/>
  <c r="W16" i="66"/>
  <c r="V16" i="66"/>
  <c r="U16" i="66"/>
  <c r="T16" i="66"/>
  <c r="S16" i="66"/>
  <c r="R16" i="66"/>
  <c r="Q16" i="66"/>
  <c r="P16" i="66"/>
  <c r="O16" i="66"/>
  <c r="N16" i="66"/>
  <c r="M16" i="66"/>
  <c r="L16" i="66"/>
  <c r="K16" i="66"/>
  <c r="J16" i="66"/>
  <c r="I16" i="66"/>
  <c r="H16" i="66"/>
  <c r="G16" i="66"/>
  <c r="F16" i="66"/>
  <c r="E16" i="66"/>
  <c r="D16" i="66"/>
  <c r="C16" i="66"/>
  <c r="D9" i="66"/>
  <c r="E9" i="66" s="1"/>
  <c r="F9" i="66" s="1"/>
  <c r="G9" i="66" s="1"/>
  <c r="H9" i="66" s="1"/>
  <c r="I9" i="66" s="1"/>
  <c r="J9" i="66" s="1"/>
  <c r="K9" i="66" s="1"/>
  <c r="L9" i="66" s="1"/>
  <c r="M9" i="66" s="1"/>
  <c r="N9" i="66" s="1"/>
  <c r="O9" i="66" s="1"/>
  <c r="P9" i="66" s="1"/>
  <c r="Q9" i="66" s="1"/>
  <c r="R9" i="66" s="1"/>
  <c r="S9" i="66" s="1"/>
  <c r="T9" i="66" s="1"/>
  <c r="U9" i="66" s="1"/>
  <c r="V9" i="66" s="1"/>
  <c r="W9" i="66" s="1"/>
  <c r="X9" i="66" s="1"/>
  <c r="Y9" i="66" s="1"/>
  <c r="Z9" i="66" s="1"/>
  <c r="AA9" i="66" s="1"/>
  <c r="AB9" i="66" s="1"/>
  <c r="AC9" i="66" s="1"/>
  <c r="AD9" i="66" s="1"/>
  <c r="AE9" i="66" s="1"/>
  <c r="AF9" i="66" s="1"/>
  <c r="AG9" i="66" s="1"/>
  <c r="AH9" i="66" s="1"/>
  <c r="AH14" i="66"/>
  <c r="AG14" i="66"/>
  <c r="AF14" i="66"/>
  <c r="AE14" i="66"/>
  <c r="AD14" i="66"/>
  <c r="AC14" i="66"/>
  <c r="AB14" i="66"/>
  <c r="AA14" i="66"/>
  <c r="Z14" i="66"/>
  <c r="Y14" i="66"/>
  <c r="X14" i="66"/>
  <c r="W14" i="66"/>
  <c r="V14" i="66"/>
  <c r="U14" i="66"/>
  <c r="T14" i="66"/>
  <c r="S14" i="66"/>
  <c r="R14" i="66"/>
  <c r="Q14" i="66"/>
  <c r="P14" i="66"/>
  <c r="O14" i="66"/>
  <c r="N14" i="66"/>
  <c r="M14" i="66"/>
  <c r="L14" i="66"/>
  <c r="K14" i="66"/>
  <c r="J14" i="66"/>
  <c r="I14" i="66"/>
  <c r="H14" i="66"/>
  <c r="G14" i="66"/>
  <c r="F14" i="66"/>
  <c r="E14" i="66"/>
  <c r="D14" i="66"/>
  <c r="C14" i="66"/>
  <c r="AH13" i="66"/>
  <c r="AG13" i="66"/>
  <c r="AF13" i="66"/>
  <c r="AE13" i="66"/>
  <c r="AD13" i="66"/>
  <c r="AC13" i="66"/>
  <c r="AB13" i="66"/>
  <c r="AA13" i="66"/>
  <c r="Z13" i="66"/>
  <c r="Y13" i="66"/>
  <c r="X13" i="66"/>
  <c r="W13" i="66"/>
  <c r="V13" i="66"/>
  <c r="U13" i="66"/>
  <c r="T13" i="66"/>
  <c r="S13" i="66"/>
  <c r="R13" i="66"/>
  <c r="Q13" i="66"/>
  <c r="P13" i="66"/>
  <c r="O13" i="66"/>
  <c r="N13" i="66"/>
  <c r="M13" i="66"/>
  <c r="L13" i="66"/>
  <c r="K13" i="66"/>
  <c r="J13" i="66"/>
  <c r="I13" i="66"/>
  <c r="H13" i="66"/>
  <c r="G13" i="66"/>
  <c r="F13" i="66"/>
  <c r="E13" i="66"/>
  <c r="D13" i="66"/>
  <c r="C13" i="66"/>
  <c r="AH12" i="66"/>
  <c r="AG12" i="66"/>
  <c r="AF12" i="66"/>
  <c r="AE12" i="66"/>
  <c r="AD12" i="66"/>
  <c r="AC12" i="66"/>
  <c r="AB12" i="66"/>
  <c r="AA12" i="66"/>
  <c r="Z12" i="66"/>
  <c r="Y12" i="66"/>
  <c r="X12" i="66"/>
  <c r="W12" i="66"/>
  <c r="V12" i="66"/>
  <c r="U12" i="66"/>
  <c r="T12" i="66"/>
  <c r="S12" i="66"/>
  <c r="R12" i="66"/>
  <c r="Q12" i="66"/>
  <c r="P12" i="66"/>
  <c r="O12" i="66"/>
  <c r="N12" i="66"/>
  <c r="M12" i="66"/>
  <c r="L12" i="66"/>
  <c r="K12" i="66"/>
  <c r="J12" i="66"/>
  <c r="I12" i="66"/>
  <c r="H12" i="66"/>
  <c r="G12" i="66"/>
  <c r="F12" i="66"/>
  <c r="E12" i="66"/>
  <c r="D12" i="66"/>
  <c r="C12" i="66"/>
  <c r="AH11" i="66"/>
  <c r="AG11" i="66"/>
  <c r="AF11" i="66"/>
  <c r="AE11" i="66"/>
  <c r="AD11" i="66"/>
  <c r="AC11" i="66"/>
  <c r="AB11" i="66"/>
  <c r="AA11" i="66"/>
  <c r="Z11" i="66"/>
  <c r="Y11" i="66"/>
  <c r="X11" i="66"/>
  <c r="W11" i="66"/>
  <c r="V11" i="66"/>
  <c r="U11" i="66"/>
  <c r="T11" i="66"/>
  <c r="S11" i="66"/>
  <c r="R11" i="66"/>
  <c r="Q11" i="66"/>
  <c r="P11" i="66"/>
  <c r="O11" i="66"/>
  <c r="N11" i="66"/>
  <c r="M11" i="66"/>
  <c r="L11" i="66"/>
  <c r="K11" i="66"/>
  <c r="J11" i="66"/>
  <c r="I11" i="66"/>
  <c r="H11" i="66"/>
  <c r="G11" i="66"/>
  <c r="F11" i="66"/>
  <c r="E11" i="66"/>
  <c r="D11" i="66"/>
  <c r="C11" i="66"/>
  <c r="AH10" i="66"/>
  <c r="AG10" i="66"/>
  <c r="AF10" i="66"/>
  <c r="AE10" i="66"/>
  <c r="AD10" i="66"/>
  <c r="AC10" i="66"/>
  <c r="AB10" i="66"/>
  <c r="AA10" i="66"/>
  <c r="Z10" i="66"/>
  <c r="Y10" i="66"/>
  <c r="X10" i="66"/>
  <c r="W10" i="66"/>
  <c r="V10" i="66"/>
  <c r="U10" i="66"/>
  <c r="T10" i="66"/>
  <c r="S10" i="66"/>
  <c r="R10" i="66"/>
  <c r="Q10" i="66"/>
  <c r="P10" i="66"/>
  <c r="O10" i="66"/>
  <c r="N10" i="66"/>
  <c r="M10" i="66"/>
  <c r="L10" i="66"/>
  <c r="K10" i="66"/>
  <c r="J10" i="66"/>
  <c r="I10" i="66"/>
  <c r="H10" i="66"/>
  <c r="G10" i="66"/>
  <c r="F10" i="66"/>
  <c r="E10" i="66"/>
  <c r="D10" i="66"/>
  <c r="C10" i="66"/>
  <c r="E7" i="65"/>
  <c r="E6" i="65"/>
  <c r="C7" i="65"/>
  <c r="C6" i="65"/>
  <c r="D9" i="65"/>
  <c r="E9" i="65" s="1"/>
  <c r="F9" i="65" s="1"/>
  <c r="G9" i="65" s="1"/>
  <c r="H9" i="65" s="1"/>
  <c r="I9" i="65" s="1"/>
  <c r="J9" i="65" s="1"/>
  <c r="K9" i="65" s="1"/>
  <c r="L9" i="65" s="1"/>
  <c r="M9" i="65" s="1"/>
  <c r="N9" i="65" s="1"/>
  <c r="O9" i="65" s="1"/>
  <c r="P9" i="65" s="1"/>
  <c r="Q9" i="65" s="1"/>
  <c r="R9" i="65" s="1"/>
  <c r="S9" i="65" s="1"/>
  <c r="T9" i="65" s="1"/>
  <c r="U9" i="65" s="1"/>
  <c r="V9" i="65" s="1"/>
  <c r="W9" i="65" s="1"/>
  <c r="X9" i="65" s="1"/>
  <c r="Y9" i="65" s="1"/>
  <c r="Z9" i="65" s="1"/>
  <c r="AA9" i="65" s="1"/>
  <c r="AB9" i="65" s="1"/>
  <c r="AC9" i="65" s="1"/>
  <c r="AD9" i="65" s="1"/>
  <c r="AE9" i="65" s="1"/>
  <c r="AF9" i="65" s="1"/>
  <c r="AG9" i="65" s="1"/>
  <c r="AH9" i="65" s="1"/>
  <c r="B4" i="64"/>
  <c r="D4" i="64"/>
  <c r="B3" i="64"/>
  <c r="D3" i="64"/>
  <c r="AH31" i="68"/>
  <c r="AG31" i="68"/>
  <c r="AF31" i="68"/>
  <c r="AE31" i="68"/>
  <c r="AD31" i="68"/>
  <c r="AC31" i="68"/>
  <c r="AB31" i="68"/>
  <c r="AA31" i="68"/>
  <c r="Z31" i="68"/>
  <c r="Y31" i="68"/>
  <c r="X31" i="68"/>
  <c r="W31" i="68"/>
  <c r="V31" i="68"/>
  <c r="U31" i="68"/>
  <c r="T31" i="68"/>
  <c r="S31" i="68"/>
  <c r="R31" i="68"/>
  <c r="Q31" i="68"/>
  <c r="P31" i="68"/>
  <c r="O31" i="68"/>
  <c r="N31" i="68"/>
  <c r="M31" i="68"/>
  <c r="L31" i="68"/>
  <c r="K31" i="68"/>
  <c r="J31" i="68"/>
  <c r="I31" i="68"/>
  <c r="H31" i="68"/>
  <c r="G31" i="68"/>
  <c r="F31" i="68"/>
  <c r="E31" i="68"/>
  <c r="D31" i="68"/>
  <c r="C31" i="68"/>
  <c r="AH30" i="68"/>
  <c r="AG30" i="68"/>
  <c r="AF30" i="68"/>
  <c r="AE30" i="68"/>
  <c r="AD30" i="68"/>
  <c r="AC30" i="68"/>
  <c r="AB30" i="68"/>
  <c r="AA30" i="68"/>
  <c r="Z30" i="68"/>
  <c r="Y30" i="68"/>
  <c r="X30" i="68"/>
  <c r="W30" i="68"/>
  <c r="V30" i="68"/>
  <c r="U30" i="68"/>
  <c r="T30" i="68"/>
  <c r="S30" i="68"/>
  <c r="R30" i="68"/>
  <c r="Q30" i="68"/>
  <c r="P30" i="68"/>
  <c r="O30" i="68"/>
  <c r="N30" i="68"/>
  <c r="M30" i="68"/>
  <c r="L30" i="68"/>
  <c r="K30" i="68"/>
  <c r="J30" i="68"/>
  <c r="I30" i="68"/>
  <c r="H30" i="68"/>
  <c r="G30" i="68"/>
  <c r="F30" i="68"/>
  <c r="E30" i="68"/>
  <c r="D30" i="68"/>
  <c r="C30" i="68"/>
  <c r="AH29" i="68"/>
  <c r="AG29" i="68"/>
  <c r="AF29" i="68"/>
  <c r="AE29" i="68"/>
  <c r="AD29" i="68"/>
  <c r="AC29" i="68"/>
  <c r="AB29" i="68"/>
  <c r="AA29" i="68"/>
  <c r="Z29" i="68"/>
  <c r="Y29" i="68"/>
  <c r="X29" i="68"/>
  <c r="W29" i="68"/>
  <c r="V29" i="68"/>
  <c r="U29" i="68"/>
  <c r="T29" i="68"/>
  <c r="S29" i="68"/>
  <c r="R29" i="68"/>
  <c r="Q29" i="68"/>
  <c r="P29" i="68"/>
  <c r="O29" i="68"/>
  <c r="N29" i="68"/>
  <c r="M29" i="68"/>
  <c r="L29" i="68"/>
  <c r="K29" i="68"/>
  <c r="J29" i="68"/>
  <c r="I29" i="68"/>
  <c r="H29" i="68"/>
  <c r="G29" i="68"/>
  <c r="F29" i="68"/>
  <c r="E29" i="68"/>
  <c r="D29" i="68"/>
  <c r="C29" i="68"/>
  <c r="AH28" i="68"/>
  <c r="AG28" i="68"/>
  <c r="AF28" i="68"/>
  <c r="AE28" i="68"/>
  <c r="AD28" i="68"/>
  <c r="AC28" i="68"/>
  <c r="AB28" i="68"/>
  <c r="AA28" i="68"/>
  <c r="Z28" i="68"/>
  <c r="Y28" i="68"/>
  <c r="X28" i="68"/>
  <c r="W28" i="68"/>
  <c r="V28" i="68"/>
  <c r="U28" i="68"/>
  <c r="T28" i="68"/>
  <c r="S28" i="68"/>
  <c r="R28" i="68"/>
  <c r="Q28" i="68"/>
  <c r="P28" i="68"/>
  <c r="O28" i="68"/>
  <c r="N28" i="68"/>
  <c r="M28" i="68"/>
  <c r="L28" i="68"/>
  <c r="K28" i="68"/>
  <c r="J28" i="68"/>
  <c r="I28" i="68"/>
  <c r="H28" i="68"/>
  <c r="G28" i="68"/>
  <c r="F28" i="68"/>
  <c r="E28" i="68"/>
  <c r="D28" i="68"/>
  <c r="C28" i="68"/>
  <c r="AH27" i="68"/>
  <c r="AG27" i="68"/>
  <c r="AF27" i="68"/>
  <c r="AE27" i="68"/>
  <c r="AD27" i="68"/>
  <c r="AC27" i="68"/>
  <c r="AB27" i="68"/>
  <c r="AA27" i="68"/>
  <c r="Z27" i="68"/>
  <c r="Y27" i="68"/>
  <c r="X27" i="68"/>
  <c r="W27" i="68"/>
  <c r="V27" i="68"/>
  <c r="U27" i="68"/>
  <c r="T27" i="68"/>
  <c r="S27" i="68"/>
  <c r="R27" i="68"/>
  <c r="Q27" i="68"/>
  <c r="P27" i="68"/>
  <c r="O27" i="68"/>
  <c r="N27" i="68"/>
  <c r="M27" i="68"/>
  <c r="L27" i="68"/>
  <c r="K27" i="68"/>
  <c r="J27" i="68"/>
  <c r="I27" i="68"/>
  <c r="H27" i="68"/>
  <c r="G27" i="68"/>
  <c r="F27" i="68"/>
  <c r="E27" i="68"/>
  <c r="D27" i="68"/>
  <c r="C27" i="68"/>
  <c r="AH26" i="68"/>
  <c r="AG26" i="68"/>
  <c r="AF26" i="68"/>
  <c r="AE26" i="68"/>
  <c r="AD26" i="68"/>
  <c r="AC26" i="68"/>
  <c r="AB26" i="68"/>
  <c r="AA26" i="68"/>
  <c r="Z26" i="68"/>
  <c r="Y26" i="68"/>
  <c r="X26" i="68"/>
  <c r="W26" i="68"/>
  <c r="V26" i="68"/>
  <c r="U26" i="68"/>
  <c r="T26" i="68"/>
  <c r="S26" i="68"/>
  <c r="R26" i="68"/>
  <c r="Q26" i="68"/>
  <c r="P26" i="68"/>
  <c r="O26" i="68"/>
  <c r="N26" i="68"/>
  <c r="M26" i="68"/>
  <c r="L26" i="68"/>
  <c r="K26" i="68"/>
  <c r="J26" i="68"/>
  <c r="I26" i="68"/>
  <c r="H26" i="68"/>
  <c r="G26" i="68"/>
  <c r="F26" i="68"/>
  <c r="E26" i="68"/>
  <c r="D26" i="68"/>
  <c r="C26" i="68"/>
  <c r="AH25" i="68"/>
  <c r="AG25" i="68"/>
  <c r="AF25" i="68"/>
  <c r="AE25" i="68"/>
  <c r="AD25" i="68"/>
  <c r="AC25" i="68"/>
  <c r="AB25" i="68"/>
  <c r="AA25" i="68"/>
  <c r="Z25" i="68"/>
  <c r="Y25" i="68"/>
  <c r="X25" i="68"/>
  <c r="W25" i="68"/>
  <c r="V25" i="68"/>
  <c r="U25" i="68"/>
  <c r="T25" i="68"/>
  <c r="S25" i="68"/>
  <c r="R25" i="68"/>
  <c r="Q25" i="68"/>
  <c r="P25" i="68"/>
  <c r="O25" i="68"/>
  <c r="N25" i="68"/>
  <c r="M25" i="68"/>
  <c r="L25" i="68"/>
  <c r="K25" i="68"/>
  <c r="J25" i="68"/>
  <c r="I25" i="68"/>
  <c r="H25" i="68"/>
  <c r="G25" i="68"/>
  <c r="F25" i="68"/>
  <c r="E25" i="68"/>
  <c r="D25" i="68"/>
  <c r="C25" i="68"/>
  <c r="AH24" i="68"/>
  <c r="AG24" i="68"/>
  <c r="AF24" i="68"/>
  <c r="AE24" i="68"/>
  <c r="AD24" i="68"/>
  <c r="AC24" i="68"/>
  <c r="AB24" i="68"/>
  <c r="AA24" i="68"/>
  <c r="Z24" i="68"/>
  <c r="Y24" i="68"/>
  <c r="X24" i="68"/>
  <c r="W24" i="68"/>
  <c r="V24" i="68"/>
  <c r="U24" i="68"/>
  <c r="T24" i="68"/>
  <c r="S24" i="68"/>
  <c r="R24" i="68"/>
  <c r="Q24" i="68"/>
  <c r="P24" i="68"/>
  <c r="O24" i="68"/>
  <c r="N24" i="68"/>
  <c r="M24" i="68"/>
  <c r="L24" i="68"/>
  <c r="K24" i="68"/>
  <c r="J24" i="68"/>
  <c r="I24" i="68"/>
  <c r="H24" i="68"/>
  <c r="G24" i="68"/>
  <c r="F24" i="68"/>
  <c r="E24" i="68"/>
  <c r="D24" i="68"/>
  <c r="C24" i="68"/>
  <c r="AH23" i="68"/>
  <c r="AG23" i="68"/>
  <c r="AF23" i="68"/>
  <c r="AE23" i="68"/>
  <c r="AD23" i="68"/>
  <c r="AC23" i="68"/>
  <c r="AB23" i="68"/>
  <c r="AA23" i="68"/>
  <c r="Z23" i="68"/>
  <c r="Y23" i="68"/>
  <c r="X23" i="68"/>
  <c r="W23" i="68"/>
  <c r="V23" i="68"/>
  <c r="U23" i="68"/>
  <c r="T23" i="68"/>
  <c r="S23" i="68"/>
  <c r="R23" i="68"/>
  <c r="Q23" i="68"/>
  <c r="P23" i="68"/>
  <c r="O23" i="68"/>
  <c r="N23" i="68"/>
  <c r="M23" i="68"/>
  <c r="L23" i="68"/>
  <c r="K23" i="68"/>
  <c r="J23" i="68"/>
  <c r="I23" i="68"/>
  <c r="H23" i="68"/>
  <c r="G23" i="68"/>
  <c r="F23" i="68"/>
  <c r="E23" i="68"/>
  <c r="D23" i="68"/>
  <c r="C23" i="68"/>
  <c r="AH22" i="68"/>
  <c r="AG22" i="68"/>
  <c r="AF22" i="68"/>
  <c r="AE22" i="68"/>
  <c r="AD22" i="68"/>
  <c r="AC22" i="68"/>
  <c r="AB22" i="68"/>
  <c r="AA22" i="68"/>
  <c r="Z22" i="68"/>
  <c r="Y22" i="68"/>
  <c r="X22" i="68"/>
  <c r="W22" i="68"/>
  <c r="V22" i="68"/>
  <c r="U22" i="68"/>
  <c r="T22" i="68"/>
  <c r="S22" i="68"/>
  <c r="R22" i="68"/>
  <c r="Q22" i="68"/>
  <c r="P22" i="68"/>
  <c r="O22" i="68"/>
  <c r="N22" i="68"/>
  <c r="M22" i="68"/>
  <c r="L22" i="68"/>
  <c r="K22" i="68"/>
  <c r="J22" i="68"/>
  <c r="I22" i="68"/>
  <c r="H22" i="68"/>
  <c r="G22" i="68"/>
  <c r="F22" i="68"/>
  <c r="E22" i="68"/>
  <c r="D22" i="68"/>
  <c r="C22" i="68"/>
  <c r="AH21" i="68"/>
  <c r="AG21" i="68"/>
  <c r="AF21" i="68"/>
  <c r="AE21" i="68"/>
  <c r="AD21" i="68"/>
  <c r="AC21" i="68"/>
  <c r="AB21" i="68"/>
  <c r="AA21" i="68"/>
  <c r="Z21" i="68"/>
  <c r="Y21" i="68"/>
  <c r="X21" i="68"/>
  <c r="W21" i="68"/>
  <c r="V21" i="68"/>
  <c r="U21" i="68"/>
  <c r="T21" i="68"/>
  <c r="S21" i="68"/>
  <c r="R21" i="68"/>
  <c r="Q21" i="68"/>
  <c r="P21" i="68"/>
  <c r="O21" i="68"/>
  <c r="N21" i="68"/>
  <c r="M21" i="68"/>
  <c r="L21" i="68"/>
  <c r="K21" i="68"/>
  <c r="J21" i="68"/>
  <c r="I21" i="68"/>
  <c r="H21" i="68"/>
  <c r="G21" i="68"/>
  <c r="F21" i="68"/>
  <c r="E21" i="68"/>
  <c r="D21" i="68"/>
  <c r="C21" i="68"/>
  <c r="AH20" i="68"/>
  <c r="AG20" i="68"/>
  <c r="AF20" i="68"/>
  <c r="AE20" i="68"/>
  <c r="AD20" i="68"/>
  <c r="AC20" i="68"/>
  <c r="AB20" i="68"/>
  <c r="AA20" i="68"/>
  <c r="Z20" i="68"/>
  <c r="Y20" i="68"/>
  <c r="X20" i="68"/>
  <c r="W20" i="68"/>
  <c r="V20" i="68"/>
  <c r="U20" i="68"/>
  <c r="T20" i="68"/>
  <c r="S20" i="68"/>
  <c r="R20" i="68"/>
  <c r="Q20" i="68"/>
  <c r="P20" i="68"/>
  <c r="O20" i="68"/>
  <c r="N20" i="68"/>
  <c r="M20" i="68"/>
  <c r="L20" i="68"/>
  <c r="K20" i="68"/>
  <c r="J20" i="68"/>
  <c r="I20" i="68"/>
  <c r="H20" i="68"/>
  <c r="G20" i="68"/>
  <c r="F20" i="68"/>
  <c r="E20" i="68"/>
  <c r="D20" i="68"/>
  <c r="C20" i="68"/>
  <c r="AH19" i="68"/>
  <c r="AG19" i="68"/>
  <c r="AF19" i="68"/>
  <c r="AE19" i="68"/>
  <c r="AD19" i="68"/>
  <c r="AC19" i="68"/>
  <c r="AB19" i="68"/>
  <c r="AA19" i="68"/>
  <c r="Z19" i="68"/>
  <c r="Y19" i="68"/>
  <c r="X19" i="68"/>
  <c r="W19" i="68"/>
  <c r="V19" i="68"/>
  <c r="U19" i="68"/>
  <c r="T19" i="68"/>
  <c r="S19" i="68"/>
  <c r="R19" i="68"/>
  <c r="Q19" i="68"/>
  <c r="P19" i="68"/>
  <c r="O19" i="68"/>
  <c r="N19" i="68"/>
  <c r="M19" i="68"/>
  <c r="L19" i="68"/>
  <c r="K19" i="68"/>
  <c r="J19" i="68"/>
  <c r="I19" i="68"/>
  <c r="H19" i="68"/>
  <c r="G19" i="68"/>
  <c r="F19" i="68"/>
  <c r="E19" i="68"/>
  <c r="D19" i="68"/>
  <c r="C19" i="68"/>
  <c r="AH18" i="68"/>
  <c r="AG18" i="68"/>
  <c r="AF18" i="68"/>
  <c r="AE18" i="68"/>
  <c r="AD18" i="68"/>
  <c r="AC18" i="68"/>
  <c r="AB18" i="68"/>
  <c r="AA18" i="68"/>
  <c r="Z18" i="68"/>
  <c r="Y18" i="68"/>
  <c r="X18" i="68"/>
  <c r="W18" i="68"/>
  <c r="V18" i="68"/>
  <c r="U18" i="68"/>
  <c r="T18" i="68"/>
  <c r="S18" i="68"/>
  <c r="R18" i="68"/>
  <c r="Q18" i="68"/>
  <c r="P18" i="68"/>
  <c r="O18" i="68"/>
  <c r="N18" i="68"/>
  <c r="M18" i="68"/>
  <c r="L18" i="68"/>
  <c r="K18" i="68"/>
  <c r="J18" i="68"/>
  <c r="I18" i="68"/>
  <c r="H18" i="68"/>
  <c r="G18" i="68"/>
  <c r="F18" i="68"/>
  <c r="E18" i="68"/>
  <c r="D18" i="68"/>
  <c r="C18" i="68"/>
  <c r="AH17" i="68"/>
  <c r="AG17" i="68"/>
  <c r="AF17" i="68"/>
  <c r="AE17" i="68"/>
  <c r="AD17" i="68"/>
  <c r="AC17" i="68"/>
  <c r="AB17" i="68"/>
  <c r="AA17" i="68"/>
  <c r="Z17" i="68"/>
  <c r="Y17" i="68"/>
  <c r="X17" i="68"/>
  <c r="W17" i="68"/>
  <c r="V17" i="68"/>
  <c r="U17" i="68"/>
  <c r="T17" i="68"/>
  <c r="S17" i="68"/>
  <c r="R17" i="68"/>
  <c r="Q17" i="68"/>
  <c r="P17" i="68"/>
  <c r="O17" i="68"/>
  <c r="N17" i="68"/>
  <c r="M17" i="68"/>
  <c r="L17" i="68"/>
  <c r="K17" i="68"/>
  <c r="J17" i="68"/>
  <c r="I17" i="68"/>
  <c r="H17" i="68"/>
  <c r="G17" i="68"/>
  <c r="F17" i="68"/>
  <c r="E17" i="68"/>
  <c r="D17" i="68"/>
  <c r="C17" i="68"/>
  <c r="AH16" i="68"/>
  <c r="AG16" i="68"/>
  <c r="AF16" i="68"/>
  <c r="AE16" i="68"/>
  <c r="AD16" i="68"/>
  <c r="AC16" i="68"/>
  <c r="AB16" i="68"/>
  <c r="AA16" i="68"/>
  <c r="Z16" i="68"/>
  <c r="Y16" i="68"/>
  <c r="X16" i="68"/>
  <c r="W16" i="68"/>
  <c r="V16" i="68"/>
  <c r="U16" i="68"/>
  <c r="T16" i="68"/>
  <c r="S16" i="68"/>
  <c r="R16" i="68"/>
  <c r="Q16" i="68"/>
  <c r="P16" i="68"/>
  <c r="O16" i="68"/>
  <c r="N16" i="68"/>
  <c r="M16" i="68"/>
  <c r="L16" i="68"/>
  <c r="K16" i="68"/>
  <c r="J16" i="68"/>
  <c r="I16" i="68"/>
  <c r="H16" i="68"/>
  <c r="G16" i="68"/>
  <c r="F16" i="68"/>
  <c r="E16" i="68"/>
  <c r="D16" i="68"/>
  <c r="C16" i="68"/>
  <c r="AH15" i="68"/>
  <c r="AG15" i="68"/>
  <c r="AF15" i="68"/>
  <c r="AE15" i="68"/>
  <c r="AD15" i="68"/>
  <c r="AC15" i="68"/>
  <c r="AB15" i="68"/>
  <c r="AA15" i="68"/>
  <c r="Z15" i="68"/>
  <c r="Y15" i="68"/>
  <c r="X15" i="68"/>
  <c r="W15" i="68"/>
  <c r="V15" i="68"/>
  <c r="U15" i="68"/>
  <c r="T15" i="68"/>
  <c r="S15" i="68"/>
  <c r="R15" i="68"/>
  <c r="Q15" i="68"/>
  <c r="P15" i="68"/>
  <c r="O15" i="68"/>
  <c r="N15" i="68"/>
  <c r="M15" i="68"/>
  <c r="L15" i="68"/>
  <c r="K15" i="68"/>
  <c r="J15" i="68"/>
  <c r="I15" i="68"/>
  <c r="H15" i="68"/>
  <c r="G15" i="68"/>
  <c r="F15" i="68"/>
  <c r="E15" i="68"/>
  <c r="D15" i="68"/>
  <c r="C15" i="68"/>
  <c r="AH14" i="68"/>
  <c r="AG14" i="68"/>
  <c r="AF14" i="68"/>
  <c r="AE14" i="68"/>
  <c r="AD14" i="68"/>
  <c r="AC14" i="68"/>
  <c r="AB14" i="68"/>
  <c r="AA14" i="68"/>
  <c r="Z14" i="68"/>
  <c r="Y14" i="68"/>
  <c r="X14" i="68"/>
  <c r="W14" i="68"/>
  <c r="V14" i="68"/>
  <c r="U14" i="68"/>
  <c r="T14" i="68"/>
  <c r="S14" i="68"/>
  <c r="R14" i="68"/>
  <c r="Q14" i="68"/>
  <c r="P14" i="68"/>
  <c r="O14" i="68"/>
  <c r="N14" i="68"/>
  <c r="M14" i="68"/>
  <c r="L14" i="68"/>
  <c r="K14" i="68"/>
  <c r="J14" i="68"/>
  <c r="I14" i="68"/>
  <c r="H14" i="68"/>
  <c r="G14" i="68"/>
  <c r="F14" i="68"/>
  <c r="E14" i="68"/>
  <c r="D14" i="68"/>
  <c r="C14" i="68"/>
  <c r="AH13" i="68"/>
  <c r="AG13" i="68"/>
  <c r="AF13" i="68"/>
  <c r="AE13" i="68"/>
  <c r="AD13" i="68"/>
  <c r="AC13" i="68"/>
  <c r="AB13" i="68"/>
  <c r="AA13" i="68"/>
  <c r="Z13" i="68"/>
  <c r="Y13" i="68"/>
  <c r="X13" i="68"/>
  <c r="W13" i="68"/>
  <c r="V13" i="68"/>
  <c r="U13" i="68"/>
  <c r="T13" i="68"/>
  <c r="S13" i="68"/>
  <c r="R13" i="68"/>
  <c r="Q13" i="68"/>
  <c r="P13" i="68"/>
  <c r="O13" i="68"/>
  <c r="N13" i="68"/>
  <c r="M13" i="68"/>
  <c r="L13" i="68"/>
  <c r="K13" i="68"/>
  <c r="J13" i="68"/>
  <c r="I13" i="68"/>
  <c r="H13" i="68"/>
  <c r="G13" i="68"/>
  <c r="F13" i="68"/>
  <c r="E13" i="68"/>
  <c r="D13" i="68"/>
  <c r="C13" i="68"/>
  <c r="AH12" i="68"/>
  <c r="AG12" i="68"/>
  <c r="AF12" i="68"/>
  <c r="AE12" i="68"/>
  <c r="AD12" i="68"/>
  <c r="AC12" i="68"/>
  <c r="AB12" i="68"/>
  <c r="AA12" i="68"/>
  <c r="Z12" i="68"/>
  <c r="Y12" i="68"/>
  <c r="X12" i="68"/>
  <c r="W12" i="68"/>
  <c r="V12" i="68"/>
  <c r="U12" i="68"/>
  <c r="T12" i="68"/>
  <c r="S12" i="68"/>
  <c r="R12" i="68"/>
  <c r="Q12" i="68"/>
  <c r="P12" i="68"/>
  <c r="O12" i="68"/>
  <c r="N12" i="68"/>
  <c r="M12" i="68"/>
  <c r="L12" i="68"/>
  <c r="K12" i="68"/>
  <c r="J12" i="68"/>
  <c r="I12" i="68"/>
  <c r="H12" i="68"/>
  <c r="G12" i="68"/>
  <c r="F12" i="68"/>
  <c r="E12" i="68"/>
  <c r="D12" i="68"/>
  <c r="C12" i="68"/>
  <c r="AH11" i="68"/>
  <c r="AG11" i="68"/>
  <c r="AF11" i="68"/>
  <c r="AE11" i="68"/>
  <c r="AD11" i="68"/>
  <c r="AC11" i="68"/>
  <c r="AB11" i="68"/>
  <c r="AA11" i="68"/>
  <c r="Z11" i="68"/>
  <c r="Y11" i="68"/>
  <c r="X11" i="68"/>
  <c r="W11" i="68"/>
  <c r="V11" i="68"/>
  <c r="U11" i="68"/>
  <c r="T11" i="68"/>
  <c r="S11" i="68"/>
  <c r="R11" i="68"/>
  <c r="Q11" i="68"/>
  <c r="P11" i="68"/>
  <c r="O11" i="68"/>
  <c r="N11" i="68"/>
  <c r="M11" i="68"/>
  <c r="L11" i="68"/>
  <c r="K11" i="68"/>
  <c r="J11" i="68"/>
  <c r="I11" i="68"/>
  <c r="H11" i="68"/>
  <c r="G11" i="68"/>
  <c r="F11" i="68"/>
  <c r="E11" i="68"/>
  <c r="D11" i="68"/>
  <c r="C11" i="68"/>
  <c r="AH10" i="68"/>
  <c r="AG10" i="68"/>
  <c r="AF10" i="68"/>
  <c r="AE10" i="68"/>
  <c r="AD10" i="68"/>
  <c r="AC10" i="68"/>
  <c r="AB10" i="68"/>
  <c r="AA10" i="68"/>
  <c r="Z10" i="68"/>
  <c r="Y10" i="68"/>
  <c r="X10" i="68"/>
  <c r="W10" i="68"/>
  <c r="V10" i="68"/>
  <c r="U10" i="68"/>
  <c r="T10" i="68"/>
  <c r="S10" i="68"/>
  <c r="R10" i="68"/>
  <c r="Q10" i="68"/>
  <c r="P10" i="68"/>
  <c r="O10" i="68"/>
  <c r="N10" i="68"/>
  <c r="M10" i="68"/>
  <c r="L10" i="68"/>
  <c r="K10" i="68"/>
  <c r="J10" i="68"/>
  <c r="I10" i="68"/>
  <c r="H10" i="68"/>
  <c r="G10" i="68"/>
  <c r="F10" i="68"/>
  <c r="E10" i="68"/>
  <c r="D10" i="68"/>
  <c r="C10" i="68"/>
  <c r="AH9" i="68"/>
  <c r="AG9" i="68"/>
  <c r="AF9" i="68"/>
  <c r="AE9" i="68"/>
  <c r="AD9" i="68"/>
  <c r="AC9" i="68"/>
  <c r="AB9" i="68"/>
  <c r="AA9" i="68"/>
  <c r="Z9" i="68"/>
  <c r="Y9" i="68"/>
  <c r="X9" i="68"/>
  <c r="W9" i="68"/>
  <c r="V9" i="68"/>
  <c r="U9" i="68"/>
  <c r="T9" i="68"/>
  <c r="S9" i="68"/>
  <c r="R9" i="68"/>
  <c r="Q9" i="68"/>
  <c r="P9" i="68"/>
  <c r="O9" i="68"/>
  <c r="N9" i="68"/>
  <c r="M9" i="68"/>
  <c r="L9" i="68"/>
  <c r="K9" i="68"/>
  <c r="J9" i="68"/>
  <c r="I9" i="68"/>
  <c r="H9" i="68"/>
  <c r="G9" i="68"/>
  <c r="F9" i="68"/>
  <c r="E9" i="68"/>
  <c r="D9" i="68"/>
  <c r="C9" i="68"/>
  <c r="AH8" i="68"/>
  <c r="AG8" i="68"/>
  <c r="AF8" i="68"/>
  <c r="AE8" i="68"/>
  <c r="AD8" i="68"/>
  <c r="AC8" i="68"/>
  <c r="AB8" i="68"/>
  <c r="AA8" i="68"/>
  <c r="Z8" i="68"/>
  <c r="Y8" i="68"/>
  <c r="X8" i="68"/>
  <c r="W8" i="68"/>
  <c r="V8" i="68"/>
  <c r="U8" i="68"/>
  <c r="T8" i="68"/>
  <c r="S8" i="68"/>
  <c r="R8" i="68"/>
  <c r="Q8" i="68"/>
  <c r="P8" i="68"/>
  <c r="O8" i="68"/>
  <c r="N8" i="68"/>
  <c r="M8" i="68"/>
  <c r="L8" i="68"/>
  <c r="K8" i="68"/>
  <c r="J8" i="68"/>
  <c r="I8" i="68"/>
  <c r="H8" i="68"/>
  <c r="G8" i="68"/>
  <c r="F8" i="68"/>
  <c r="E8" i="68"/>
  <c r="D8" i="68"/>
  <c r="C8" i="68"/>
  <c r="AH7" i="68"/>
  <c r="AG7" i="68"/>
  <c r="AF7" i="68"/>
  <c r="AE7" i="68"/>
  <c r="AD7" i="68"/>
  <c r="AC7" i="68"/>
  <c r="AB7" i="68"/>
  <c r="AA7" i="68"/>
  <c r="Z7" i="68"/>
  <c r="Y7" i="68"/>
  <c r="X7" i="68"/>
  <c r="W7" i="68"/>
  <c r="V7" i="68"/>
  <c r="U7" i="68"/>
  <c r="T7" i="68"/>
  <c r="S7" i="68"/>
  <c r="R7" i="68"/>
  <c r="Q7" i="68"/>
  <c r="P7" i="68"/>
  <c r="O7" i="68"/>
  <c r="N7" i="68"/>
  <c r="M7" i="68"/>
  <c r="L7" i="68"/>
  <c r="K7" i="68"/>
  <c r="J7" i="68"/>
  <c r="I7" i="68"/>
  <c r="H7" i="68"/>
  <c r="G7" i="68"/>
  <c r="F7" i="68"/>
  <c r="E7" i="68"/>
  <c r="D7" i="68"/>
  <c r="C7" i="68"/>
  <c r="AH6" i="68"/>
  <c r="AG6" i="68"/>
  <c r="AF6" i="68"/>
  <c r="AE6" i="68"/>
  <c r="AD6" i="68"/>
  <c r="AC6" i="68"/>
  <c r="AB6" i="68"/>
  <c r="AA6" i="68"/>
  <c r="Z6" i="68"/>
  <c r="Y6" i="68"/>
  <c r="X6" i="68"/>
  <c r="W6" i="68"/>
  <c r="V6" i="68"/>
  <c r="U6" i="68"/>
  <c r="T6" i="68"/>
  <c r="S6" i="68"/>
  <c r="R6" i="68"/>
  <c r="Q6" i="68"/>
  <c r="P6" i="68"/>
  <c r="O6" i="68"/>
  <c r="N6" i="68"/>
  <c r="M6" i="68"/>
  <c r="L6" i="68"/>
  <c r="K6" i="68"/>
  <c r="J6" i="68"/>
  <c r="I6" i="68"/>
  <c r="H6" i="68"/>
  <c r="G6" i="68"/>
  <c r="F6" i="68"/>
  <c r="E6" i="68"/>
  <c r="D6" i="68"/>
  <c r="C6" i="68"/>
  <c r="AH5" i="68"/>
  <c r="AG5" i="68"/>
  <c r="AF5" i="68"/>
  <c r="AE5" i="68"/>
  <c r="AD5" i="68"/>
  <c r="AC5" i="68"/>
  <c r="AB5" i="68"/>
  <c r="AA5" i="68"/>
  <c r="Z5" i="68"/>
  <c r="Y5" i="68"/>
  <c r="X5" i="68"/>
  <c r="W5" i="68"/>
  <c r="V5" i="68"/>
  <c r="U5" i="68"/>
  <c r="T5" i="68"/>
  <c r="S5" i="68"/>
  <c r="R5" i="68"/>
  <c r="Q5" i="68"/>
  <c r="P5" i="68"/>
  <c r="O5" i="68"/>
  <c r="N5" i="68"/>
  <c r="M5" i="68"/>
  <c r="L5" i="68"/>
  <c r="K5" i="68"/>
  <c r="J5" i="68"/>
  <c r="I5" i="68"/>
  <c r="H5" i="68"/>
  <c r="G5" i="68"/>
  <c r="F5" i="68"/>
  <c r="E5" i="68"/>
  <c r="D5" i="68"/>
  <c r="C5" i="68"/>
  <c r="AH4" i="68"/>
  <c r="AG4" i="68"/>
  <c r="AF4" i="68"/>
  <c r="AE4" i="68"/>
  <c r="AD4" i="68"/>
  <c r="AC4" i="68"/>
  <c r="AB4" i="68"/>
  <c r="AA4" i="68"/>
  <c r="Z4" i="68"/>
  <c r="Y4" i="68"/>
  <c r="X4" i="68"/>
  <c r="W4" i="68"/>
  <c r="V4" i="68"/>
  <c r="U4" i="68"/>
  <c r="T4" i="68"/>
  <c r="S4" i="68"/>
  <c r="R4" i="68"/>
  <c r="Q4" i="68"/>
  <c r="P4" i="68"/>
  <c r="O4" i="68"/>
  <c r="N4" i="68"/>
  <c r="M4" i="68"/>
  <c r="L4" i="68"/>
  <c r="K4" i="68"/>
  <c r="J4" i="68"/>
  <c r="I4" i="68"/>
  <c r="H4" i="68"/>
  <c r="G4" i="68"/>
  <c r="F4" i="68"/>
  <c r="E4" i="68"/>
  <c r="D4" i="68"/>
  <c r="C4" i="68"/>
  <c r="AD84" i="64" l="1"/>
  <c r="AA83" i="64"/>
  <c r="N84" i="64"/>
  <c r="S83" i="64"/>
  <c r="E8" i="10"/>
  <c r="C27" i="70"/>
  <c r="X74" i="64"/>
  <c r="V84" i="64"/>
  <c r="C24" i="70"/>
  <c r="D5" i="10"/>
  <c r="D2" i="10"/>
  <c r="C21" i="70"/>
  <c r="I72" i="64"/>
  <c r="AI83" i="64"/>
  <c r="C22" i="70"/>
  <c r="C23" i="70"/>
  <c r="Z12" i="70"/>
  <c r="E16" i="65"/>
  <c r="B2" i="8" s="1"/>
  <c r="M16" i="65"/>
  <c r="J2" i="8" s="1"/>
  <c r="U16" i="65"/>
  <c r="R2" i="8" s="1"/>
  <c r="AC16" i="65"/>
  <c r="Z2" i="8" s="1"/>
  <c r="E17" i="65"/>
  <c r="B8" i="8" s="1"/>
  <c r="U17" i="65"/>
  <c r="R8" i="8" s="1"/>
  <c r="L18" i="65"/>
  <c r="I5" i="8" s="1"/>
  <c r="AF17" i="65"/>
  <c r="AC8" i="8" s="1"/>
  <c r="P17" i="65"/>
  <c r="M8" i="8" s="1"/>
  <c r="X17" i="65"/>
  <c r="U8" i="8" s="1"/>
  <c r="O17" i="65"/>
  <c r="L8" i="8" s="1"/>
  <c r="W17" i="65"/>
  <c r="T8" i="8" s="1"/>
  <c r="L16" i="65"/>
  <c r="I2" i="8" s="1"/>
  <c r="T16" i="65"/>
  <c r="Q2" i="8" s="1"/>
  <c r="K83" i="64"/>
  <c r="H83" i="64"/>
  <c r="AK84" i="64"/>
  <c r="AC84" i="64"/>
  <c r="U84" i="64"/>
  <c r="M84" i="64"/>
  <c r="AH83" i="64"/>
  <c r="Z83" i="64"/>
  <c r="R83" i="64"/>
  <c r="J83" i="64"/>
  <c r="H84" i="64"/>
  <c r="AJ84" i="64"/>
  <c r="AB84" i="64"/>
  <c r="T84" i="64"/>
  <c r="L84" i="64"/>
  <c r="AG83" i="64"/>
  <c r="Y83" i="64"/>
  <c r="Q83" i="64"/>
  <c r="I83" i="64"/>
  <c r="AA84" i="64"/>
  <c r="X83" i="64"/>
  <c r="AH84" i="64"/>
  <c r="Z84" i="64"/>
  <c r="R84" i="64"/>
  <c r="J84" i="64"/>
  <c r="AE83" i="64"/>
  <c r="W83" i="64"/>
  <c r="O83" i="64"/>
  <c r="AG84" i="64"/>
  <c r="Y84" i="64"/>
  <c r="Q84" i="64"/>
  <c r="I84" i="64"/>
  <c r="AD83" i="64"/>
  <c r="V83" i="64"/>
  <c r="N83" i="64"/>
  <c r="AF84" i="64"/>
  <c r="X84" i="64"/>
  <c r="P84" i="64"/>
  <c r="AK83" i="64"/>
  <c r="AC83" i="64"/>
  <c r="U83" i="64"/>
  <c r="M83" i="64"/>
  <c r="AI84" i="64"/>
  <c r="S84" i="64"/>
  <c r="K84" i="64"/>
  <c r="AF83" i="64"/>
  <c r="P83" i="64"/>
  <c r="AJ77" i="64"/>
  <c r="AE84" i="64"/>
  <c r="W84" i="64"/>
  <c r="O84" i="64"/>
  <c r="AJ83" i="64"/>
  <c r="AB83" i="64"/>
  <c r="T83" i="64"/>
  <c r="L83" i="64"/>
  <c r="M17" i="65"/>
  <c r="J8" i="8" s="1"/>
  <c r="H17" i="65"/>
  <c r="E8" i="8" s="1"/>
  <c r="F16" i="65"/>
  <c r="C2" i="8" s="1"/>
  <c r="N16" i="65"/>
  <c r="K2" i="8" s="1"/>
  <c r="V16" i="65"/>
  <c r="S2" i="8" s="1"/>
  <c r="AD16" i="65"/>
  <c r="AA2" i="8" s="1"/>
  <c r="F17" i="65"/>
  <c r="C8" i="8" s="1"/>
  <c r="N17" i="65"/>
  <c r="K8" i="8" s="1"/>
  <c r="V17" i="65"/>
  <c r="S8" i="8" s="1"/>
  <c r="AD17" i="65"/>
  <c r="AA8" i="8" s="1"/>
  <c r="J18" i="65"/>
  <c r="G5" i="8" s="1"/>
  <c r="G17" i="65"/>
  <c r="D8" i="8" s="1"/>
  <c r="G16" i="65"/>
  <c r="D2" i="8" s="1"/>
  <c r="O16" i="65"/>
  <c r="L2" i="8" s="1"/>
  <c r="W16" i="65"/>
  <c r="T2" i="8" s="1"/>
  <c r="AE16" i="65"/>
  <c r="AB2" i="8" s="1"/>
  <c r="H16" i="65"/>
  <c r="E2" i="8" s="1"/>
  <c r="AB16" i="65"/>
  <c r="Y2" i="8" s="1"/>
  <c r="I16" i="65"/>
  <c r="F2" i="8" s="1"/>
  <c r="Q16" i="65"/>
  <c r="N2" i="8" s="1"/>
  <c r="Y16" i="65"/>
  <c r="V2" i="8" s="1"/>
  <c r="AG16" i="65"/>
  <c r="AD2" i="8" s="1"/>
  <c r="I17" i="65"/>
  <c r="F8" i="8" s="1"/>
  <c r="Q17" i="65"/>
  <c r="N8" i="8" s="1"/>
  <c r="Y17" i="65"/>
  <c r="V8" i="8" s="1"/>
  <c r="AG17" i="65"/>
  <c r="AD8" i="8" s="1"/>
  <c r="AA18" i="65"/>
  <c r="X5" i="8" s="1"/>
  <c r="K18" i="65"/>
  <c r="H5" i="8" s="1"/>
  <c r="P16" i="65"/>
  <c r="M2" i="8" s="1"/>
  <c r="AE17" i="65"/>
  <c r="AB8" i="8" s="1"/>
  <c r="J16" i="65"/>
  <c r="G2" i="8" s="1"/>
  <c r="R16" i="65"/>
  <c r="O2" i="8" s="1"/>
  <c r="Z16" i="65"/>
  <c r="W2" i="8" s="1"/>
  <c r="AH16" i="65"/>
  <c r="AE2" i="8" s="1"/>
  <c r="J17" i="65"/>
  <c r="G8" i="8" s="1"/>
  <c r="R17" i="65"/>
  <c r="O8" i="8" s="1"/>
  <c r="Z17" i="65"/>
  <c r="W8" i="8" s="1"/>
  <c r="AH17" i="65"/>
  <c r="AE8" i="8" s="1"/>
  <c r="Z18" i="65"/>
  <c r="W5" i="8" s="1"/>
  <c r="X16" i="65"/>
  <c r="U2" i="8" s="1"/>
  <c r="AH18" i="65"/>
  <c r="AE5" i="8" s="1"/>
  <c r="K16" i="65"/>
  <c r="H2" i="8" s="1"/>
  <c r="S16" i="65"/>
  <c r="P2" i="8" s="1"/>
  <c r="AA16" i="65"/>
  <c r="X2" i="8" s="1"/>
  <c r="K17" i="65"/>
  <c r="H8" i="8" s="1"/>
  <c r="S17" i="65"/>
  <c r="P8" i="8" s="1"/>
  <c r="AA17" i="65"/>
  <c r="X8" i="8" s="1"/>
  <c r="S18" i="65"/>
  <c r="P5" i="8" s="1"/>
  <c r="AC17" i="65"/>
  <c r="Z8" i="8" s="1"/>
  <c r="AF16" i="65"/>
  <c r="AC2" i="8" s="1"/>
  <c r="L17" i="65"/>
  <c r="I8" i="8" s="1"/>
  <c r="T17" i="65"/>
  <c r="Q8" i="8" s="1"/>
  <c r="AB17" i="65"/>
  <c r="Y8" i="8" s="1"/>
  <c r="R18" i="65"/>
  <c r="O5" i="8" s="1"/>
  <c r="AG18" i="65"/>
  <c r="AD5" i="8" s="1"/>
  <c r="Y18" i="65"/>
  <c r="V5" i="8" s="1"/>
  <c r="Q18" i="65"/>
  <c r="N5" i="8" s="1"/>
  <c r="I18" i="65"/>
  <c r="F5" i="8" s="1"/>
  <c r="AF18" i="65"/>
  <c r="AC5" i="8" s="1"/>
  <c r="X18" i="65"/>
  <c r="U5" i="8" s="1"/>
  <c r="P18" i="65"/>
  <c r="M5" i="8" s="1"/>
  <c r="H18" i="65"/>
  <c r="E5" i="8" s="1"/>
  <c r="AE18" i="65"/>
  <c r="AB5" i="8" s="1"/>
  <c r="W18" i="65"/>
  <c r="T5" i="8" s="1"/>
  <c r="O18" i="65"/>
  <c r="L5" i="8" s="1"/>
  <c r="G18" i="65"/>
  <c r="D5" i="8" s="1"/>
  <c r="AD18" i="65"/>
  <c r="AA5" i="8" s="1"/>
  <c r="V18" i="65"/>
  <c r="S5" i="8" s="1"/>
  <c r="N18" i="65"/>
  <c r="K5" i="8" s="1"/>
  <c r="F18" i="65"/>
  <c r="C5" i="8" s="1"/>
  <c r="AC18" i="65"/>
  <c r="Z5" i="8" s="1"/>
  <c r="U18" i="65"/>
  <c r="R5" i="8" s="1"/>
  <c r="M18" i="65"/>
  <c r="J5" i="8" s="1"/>
  <c r="E18" i="65"/>
  <c r="B5" i="8" s="1"/>
  <c r="AB18" i="65"/>
  <c r="Y5" i="8" s="1"/>
  <c r="T18" i="65"/>
  <c r="Q5" i="8" s="1"/>
  <c r="M79" i="64"/>
  <c r="AB77" i="64"/>
  <c r="P74" i="64"/>
  <c r="P37" i="64"/>
  <c r="Z78" i="64"/>
  <c r="T77" i="64"/>
  <c r="AK73" i="64"/>
  <c r="AH78" i="64"/>
  <c r="R78" i="64"/>
  <c r="L77" i="64"/>
  <c r="AI75" i="64"/>
  <c r="AC73" i="64"/>
  <c r="AG76" i="64"/>
  <c r="AK79" i="64"/>
  <c r="Y76" i="64"/>
  <c r="S75" i="64"/>
  <c r="M73" i="64"/>
  <c r="J78" i="64"/>
  <c r="AA75" i="64"/>
  <c r="AC79" i="64"/>
  <c r="Q76" i="64"/>
  <c r="K75" i="64"/>
  <c r="AE72" i="64"/>
  <c r="H74" i="64"/>
  <c r="U73" i="64"/>
  <c r="U79" i="64"/>
  <c r="I76" i="64"/>
  <c r="AF74" i="64"/>
  <c r="W72" i="64"/>
  <c r="O72" i="64"/>
  <c r="H73" i="64"/>
  <c r="H79" i="64"/>
  <c r="AD79" i="64"/>
  <c r="V79" i="64"/>
  <c r="N79" i="64"/>
  <c r="AI78" i="64"/>
  <c r="AA78" i="64"/>
  <c r="S78" i="64"/>
  <c r="K78" i="64"/>
  <c r="AK77" i="64"/>
  <c r="AC77" i="64"/>
  <c r="U77" i="64"/>
  <c r="M77" i="64"/>
  <c r="AH76" i="64"/>
  <c r="Z76" i="64"/>
  <c r="R76" i="64"/>
  <c r="J76" i="64"/>
  <c r="AJ75" i="64"/>
  <c r="AB75" i="64"/>
  <c r="T75" i="64"/>
  <c r="L75" i="64"/>
  <c r="AG74" i="64"/>
  <c r="Y74" i="64"/>
  <c r="Q74" i="64"/>
  <c r="I74" i="64"/>
  <c r="AD73" i="64"/>
  <c r="V73" i="64"/>
  <c r="N73" i="64"/>
  <c r="AF72" i="64"/>
  <c r="X72" i="64"/>
  <c r="P72" i="64"/>
  <c r="H75" i="64"/>
  <c r="AJ79" i="64"/>
  <c r="AB79" i="64"/>
  <c r="T79" i="64"/>
  <c r="L79" i="64"/>
  <c r="AG78" i="64"/>
  <c r="Y78" i="64"/>
  <c r="Q78" i="64"/>
  <c r="I78" i="64"/>
  <c r="AI77" i="64"/>
  <c r="AA77" i="64"/>
  <c r="S77" i="64"/>
  <c r="K77" i="64"/>
  <c r="AF76" i="64"/>
  <c r="X76" i="64"/>
  <c r="P76" i="64"/>
  <c r="AH75" i="64"/>
  <c r="Z75" i="64"/>
  <c r="R75" i="64"/>
  <c r="J75" i="64"/>
  <c r="AE74" i="64"/>
  <c r="W74" i="64"/>
  <c r="O74" i="64"/>
  <c r="AJ73" i="64"/>
  <c r="AB73" i="64"/>
  <c r="T73" i="64"/>
  <c r="L73" i="64"/>
  <c r="AD72" i="64"/>
  <c r="V72" i="64"/>
  <c r="N72" i="64"/>
  <c r="AI79" i="64"/>
  <c r="AA79" i="64"/>
  <c r="S79" i="64"/>
  <c r="K79" i="64"/>
  <c r="AF78" i="64"/>
  <c r="X78" i="64"/>
  <c r="P78" i="64"/>
  <c r="AH77" i="64"/>
  <c r="Z77" i="64"/>
  <c r="R77" i="64"/>
  <c r="J77" i="64"/>
  <c r="AE76" i="64"/>
  <c r="W76" i="64"/>
  <c r="O76" i="64"/>
  <c r="AG75" i="64"/>
  <c r="Y75" i="64"/>
  <c r="Q75" i="64"/>
  <c r="I75" i="64"/>
  <c r="AD74" i="64"/>
  <c r="V74" i="64"/>
  <c r="N74" i="64"/>
  <c r="AI73" i="64"/>
  <c r="AA73" i="64"/>
  <c r="S73" i="64"/>
  <c r="K73" i="64"/>
  <c r="AK72" i="64"/>
  <c r="AC72" i="64"/>
  <c r="U72" i="64"/>
  <c r="M72" i="64"/>
  <c r="H76" i="64"/>
  <c r="AH79" i="64"/>
  <c r="Z79" i="64"/>
  <c r="R79" i="64"/>
  <c r="J79" i="64"/>
  <c r="AE78" i="64"/>
  <c r="W78" i="64"/>
  <c r="O78" i="64"/>
  <c r="AG77" i="64"/>
  <c r="Y77" i="64"/>
  <c r="Q77" i="64"/>
  <c r="I77" i="64"/>
  <c r="AD76" i="64"/>
  <c r="V76" i="64"/>
  <c r="N76" i="64"/>
  <c r="AF75" i="64"/>
  <c r="X75" i="64"/>
  <c r="P75" i="64"/>
  <c r="AK74" i="64"/>
  <c r="AC74" i="64"/>
  <c r="U74" i="64"/>
  <c r="M74" i="64"/>
  <c r="AH73" i="64"/>
  <c r="Z73" i="64"/>
  <c r="R73" i="64"/>
  <c r="J73" i="64"/>
  <c r="AJ72" i="64"/>
  <c r="AB72" i="64"/>
  <c r="T72" i="64"/>
  <c r="L72" i="64"/>
  <c r="H77" i="64"/>
  <c r="AG79" i="64"/>
  <c r="Y79" i="64"/>
  <c r="Q79" i="64"/>
  <c r="I79" i="64"/>
  <c r="AD78" i="64"/>
  <c r="V78" i="64"/>
  <c r="N78" i="64"/>
  <c r="AF77" i="64"/>
  <c r="X77" i="64"/>
  <c r="P77" i="64"/>
  <c r="AK76" i="64"/>
  <c r="AC76" i="64"/>
  <c r="U76" i="64"/>
  <c r="M76" i="64"/>
  <c r="AE75" i="64"/>
  <c r="W75" i="64"/>
  <c r="O75" i="64"/>
  <c r="AJ74" i="64"/>
  <c r="AB74" i="64"/>
  <c r="T74" i="64"/>
  <c r="L74" i="64"/>
  <c r="AG73" i="64"/>
  <c r="Y73" i="64"/>
  <c r="Q73" i="64"/>
  <c r="I73" i="64"/>
  <c r="AI72" i="64"/>
  <c r="AA72" i="64"/>
  <c r="S72" i="64"/>
  <c r="K72" i="64"/>
  <c r="H72" i="64"/>
  <c r="AF79" i="64"/>
  <c r="X79" i="64"/>
  <c r="P79" i="64"/>
  <c r="AK78" i="64"/>
  <c r="AC78" i="64"/>
  <c r="U78" i="64"/>
  <c r="M78" i="64"/>
  <c r="AE77" i="64"/>
  <c r="W77" i="64"/>
  <c r="O77" i="64"/>
  <c r="AJ76" i="64"/>
  <c r="AB76" i="64"/>
  <c r="T76" i="64"/>
  <c r="L76" i="64"/>
  <c r="AD75" i="64"/>
  <c r="V75" i="64"/>
  <c r="N75" i="64"/>
  <c r="AI74" i="64"/>
  <c r="AA74" i="64"/>
  <c r="S74" i="64"/>
  <c r="K74" i="64"/>
  <c r="AF73" i="64"/>
  <c r="X73" i="64"/>
  <c r="P73" i="64"/>
  <c r="AH72" i="64"/>
  <c r="Z72" i="64"/>
  <c r="R72" i="64"/>
  <c r="J72" i="64"/>
  <c r="H78" i="64"/>
  <c r="AE79" i="64"/>
  <c r="W79" i="64"/>
  <c r="O79" i="64"/>
  <c r="AJ78" i="64"/>
  <c r="AB78" i="64"/>
  <c r="T78" i="64"/>
  <c r="L78" i="64"/>
  <c r="AD77" i="64"/>
  <c r="V77" i="64"/>
  <c r="N77" i="64"/>
  <c r="AI76" i="64"/>
  <c r="AA76" i="64"/>
  <c r="S76" i="64"/>
  <c r="K76" i="64"/>
  <c r="AK75" i="64"/>
  <c r="AC75" i="64"/>
  <c r="U75" i="64"/>
  <c r="M75" i="64"/>
  <c r="AH74" i="64"/>
  <c r="Z74" i="64"/>
  <c r="R74" i="64"/>
  <c r="J74" i="64"/>
  <c r="AE73" i="64"/>
  <c r="W73" i="64"/>
  <c r="O73" i="64"/>
  <c r="AG72" i="64"/>
  <c r="Y72" i="64"/>
  <c r="Q72" i="64"/>
  <c r="AB39" i="64"/>
  <c r="I38" i="64"/>
  <c r="AK35" i="64"/>
  <c r="AB31" i="64"/>
  <c r="T27" i="64"/>
  <c r="S52" i="64"/>
  <c r="V40" i="64"/>
  <c r="S20" i="64"/>
  <c r="I58" i="64"/>
  <c r="Q58" i="64"/>
  <c r="Y58" i="64"/>
  <c r="AG58" i="64"/>
  <c r="L59" i="64"/>
  <c r="T59" i="64"/>
  <c r="AB59" i="64"/>
  <c r="AJ59" i="64"/>
  <c r="O60" i="64"/>
  <c r="W60" i="64"/>
  <c r="AE60" i="64"/>
  <c r="J61" i="64"/>
  <c r="R61" i="64"/>
  <c r="Z61" i="64"/>
  <c r="AH61" i="64"/>
  <c r="M62" i="64"/>
  <c r="U62" i="64"/>
  <c r="AC62" i="64"/>
  <c r="AK62" i="64"/>
  <c r="P63" i="64"/>
  <c r="X63" i="64"/>
  <c r="AF63" i="64"/>
  <c r="K64" i="64"/>
  <c r="S64" i="64"/>
  <c r="AA64" i="64"/>
  <c r="AI64" i="64"/>
  <c r="N65" i="64"/>
  <c r="V65" i="64"/>
  <c r="AD65" i="64"/>
  <c r="I66" i="64"/>
  <c r="Q66" i="64"/>
  <c r="Y66" i="64"/>
  <c r="AG66" i="64"/>
  <c r="L67" i="64"/>
  <c r="T67" i="64"/>
  <c r="AB67" i="64"/>
  <c r="AJ67" i="64"/>
  <c r="O68" i="64"/>
  <c r="W68" i="64"/>
  <c r="AE68" i="64"/>
  <c r="J69" i="64"/>
  <c r="R69" i="64"/>
  <c r="Z69" i="64"/>
  <c r="AH69" i="64"/>
  <c r="H63" i="64"/>
  <c r="J43" i="64"/>
  <c r="R43" i="64"/>
  <c r="Z43" i="64"/>
  <c r="AH43" i="64"/>
  <c r="M44" i="64"/>
  <c r="U44" i="64"/>
  <c r="AC44" i="64"/>
  <c r="AK44" i="64"/>
  <c r="P45" i="64"/>
  <c r="X45" i="64"/>
  <c r="AF45" i="64"/>
  <c r="K46" i="64"/>
  <c r="S46" i="64"/>
  <c r="AA46" i="64"/>
  <c r="AI46" i="64"/>
  <c r="N47" i="64"/>
  <c r="V47" i="64"/>
  <c r="AD47" i="64"/>
  <c r="I48" i="64"/>
  <c r="Q48" i="64"/>
  <c r="Y48" i="64"/>
  <c r="AG48" i="64"/>
  <c r="L49" i="64"/>
  <c r="T49" i="64"/>
  <c r="AB49" i="64"/>
  <c r="AJ49" i="64"/>
  <c r="O50" i="64"/>
  <c r="W50" i="64"/>
  <c r="AE50" i="64"/>
  <c r="J51" i="64"/>
  <c r="R51" i="64"/>
  <c r="Z51" i="64"/>
  <c r="AH51" i="64"/>
  <c r="M52" i="64"/>
  <c r="U52" i="64"/>
  <c r="AC52" i="64"/>
  <c r="AK52" i="64"/>
  <c r="J58" i="64"/>
  <c r="R58" i="64"/>
  <c r="Z58" i="64"/>
  <c r="AH58" i="64"/>
  <c r="M59" i="64"/>
  <c r="U59" i="64"/>
  <c r="AC59" i="64"/>
  <c r="AK59" i="64"/>
  <c r="P60" i="64"/>
  <c r="X60" i="64"/>
  <c r="AF60" i="64"/>
  <c r="K61" i="64"/>
  <c r="S61" i="64"/>
  <c r="AA61" i="64"/>
  <c r="AI61" i="64"/>
  <c r="N62" i="64"/>
  <c r="V62" i="64"/>
  <c r="AD62" i="64"/>
  <c r="I63" i="64"/>
  <c r="Q63" i="64"/>
  <c r="Y63" i="64"/>
  <c r="AG63" i="64"/>
  <c r="L64" i="64"/>
  <c r="T64" i="64"/>
  <c r="AB64" i="64"/>
  <c r="AJ64" i="64"/>
  <c r="O65" i="64"/>
  <c r="W65" i="64"/>
  <c r="AE65" i="64"/>
  <c r="J66" i="64"/>
  <c r="R66" i="64"/>
  <c r="Z66" i="64"/>
  <c r="AH66" i="64"/>
  <c r="M67" i="64"/>
  <c r="U67" i="64"/>
  <c r="AC67" i="64"/>
  <c r="AK67" i="64"/>
  <c r="P68" i="64"/>
  <c r="X68" i="64"/>
  <c r="AF68" i="64"/>
  <c r="K69" i="64"/>
  <c r="S69" i="64"/>
  <c r="AA69" i="64"/>
  <c r="AI69" i="64"/>
  <c r="H62" i="64"/>
  <c r="K43" i="64"/>
  <c r="S43" i="64"/>
  <c r="AA43" i="64"/>
  <c r="AI43" i="64"/>
  <c r="N44" i="64"/>
  <c r="V44" i="64"/>
  <c r="AD44" i="64"/>
  <c r="I45" i="64"/>
  <c r="Q45" i="64"/>
  <c r="Y45" i="64"/>
  <c r="AG45" i="64"/>
  <c r="L46" i="64"/>
  <c r="T46" i="64"/>
  <c r="AB46" i="64"/>
  <c r="AJ46" i="64"/>
  <c r="O47" i="64"/>
  <c r="W47" i="64"/>
  <c r="AE47" i="64"/>
  <c r="J48" i="64"/>
  <c r="R48" i="64"/>
  <c r="Z48" i="64"/>
  <c r="AH48" i="64"/>
  <c r="M49" i="64"/>
  <c r="U49" i="64"/>
  <c r="AC49" i="64"/>
  <c r="AK49" i="64"/>
  <c r="P50" i="64"/>
  <c r="X50" i="64"/>
  <c r="AF50" i="64"/>
  <c r="K51" i="64"/>
  <c r="S51" i="64"/>
  <c r="AA51" i="64"/>
  <c r="AI51" i="64"/>
  <c r="N52" i="64"/>
  <c r="V52" i="64"/>
  <c r="AD52" i="64"/>
  <c r="I53" i="64"/>
  <c r="K58" i="64"/>
  <c r="S58" i="64"/>
  <c r="AA58" i="64"/>
  <c r="AI58" i="64"/>
  <c r="N59" i="64"/>
  <c r="V59" i="64"/>
  <c r="AD59" i="64"/>
  <c r="I60" i="64"/>
  <c r="Q60" i="64"/>
  <c r="Y60" i="64"/>
  <c r="AG60" i="64"/>
  <c r="L61" i="64"/>
  <c r="T61" i="64"/>
  <c r="AB61" i="64"/>
  <c r="AJ61" i="64"/>
  <c r="O62" i="64"/>
  <c r="W62" i="64"/>
  <c r="AE62" i="64"/>
  <c r="J63" i="64"/>
  <c r="R63" i="64"/>
  <c r="Z63" i="64"/>
  <c r="AH63" i="64"/>
  <c r="M64" i="64"/>
  <c r="U64" i="64"/>
  <c r="AC64" i="64"/>
  <c r="AK64" i="64"/>
  <c r="P65" i="64"/>
  <c r="X65" i="64"/>
  <c r="AF65" i="64"/>
  <c r="K66" i="64"/>
  <c r="S66" i="64"/>
  <c r="AA66" i="64"/>
  <c r="AI66" i="64"/>
  <c r="N67" i="64"/>
  <c r="V67" i="64"/>
  <c r="AD67" i="64"/>
  <c r="I68" i="64"/>
  <c r="Q68" i="64"/>
  <c r="Y68" i="64"/>
  <c r="AG68" i="64"/>
  <c r="L69" i="64"/>
  <c r="T69" i="64"/>
  <c r="AB69" i="64"/>
  <c r="AJ69" i="64"/>
  <c r="H69" i="64"/>
  <c r="H61" i="64"/>
  <c r="L43" i="64"/>
  <c r="T43" i="64"/>
  <c r="AB43" i="64"/>
  <c r="AJ43" i="64"/>
  <c r="O44" i="64"/>
  <c r="W44" i="64"/>
  <c r="AE44" i="64"/>
  <c r="J45" i="64"/>
  <c r="R45" i="64"/>
  <c r="Z45" i="64"/>
  <c r="AH45" i="64"/>
  <c r="M46" i="64"/>
  <c r="U46" i="64"/>
  <c r="AC46" i="64"/>
  <c r="AK46" i="64"/>
  <c r="P47" i="64"/>
  <c r="X47" i="64"/>
  <c r="AF47" i="64"/>
  <c r="K48" i="64"/>
  <c r="S48" i="64"/>
  <c r="AA48" i="64"/>
  <c r="AI48" i="64"/>
  <c r="N49" i="64"/>
  <c r="V49" i="64"/>
  <c r="AD49" i="64"/>
  <c r="I50" i="64"/>
  <c r="Q50" i="64"/>
  <c r="Y50" i="64"/>
  <c r="AG50" i="64"/>
  <c r="L51" i="64"/>
  <c r="T51" i="64"/>
  <c r="AB51" i="64"/>
  <c r="AJ51" i="64"/>
  <c r="O52" i="64"/>
  <c r="W52" i="64"/>
  <c r="AE52" i="64"/>
  <c r="J53" i="64"/>
  <c r="R53" i="64"/>
  <c r="Z53" i="64"/>
  <c r="L58" i="64"/>
  <c r="T58" i="64"/>
  <c r="AB58" i="64"/>
  <c r="AJ58" i="64"/>
  <c r="O59" i="64"/>
  <c r="W59" i="64"/>
  <c r="AE59" i="64"/>
  <c r="J60" i="64"/>
  <c r="R60" i="64"/>
  <c r="Z60" i="64"/>
  <c r="AH60" i="64"/>
  <c r="M61" i="64"/>
  <c r="U61" i="64"/>
  <c r="AC61" i="64"/>
  <c r="AK61" i="64"/>
  <c r="P62" i="64"/>
  <c r="X62" i="64"/>
  <c r="AF62" i="64"/>
  <c r="K63" i="64"/>
  <c r="S63" i="64"/>
  <c r="AA63" i="64"/>
  <c r="AI63" i="64"/>
  <c r="N64" i="64"/>
  <c r="V64" i="64"/>
  <c r="AD64" i="64"/>
  <c r="I65" i="64"/>
  <c r="Q65" i="64"/>
  <c r="Y65" i="64"/>
  <c r="AG65" i="64"/>
  <c r="L66" i="64"/>
  <c r="T66" i="64"/>
  <c r="AB66" i="64"/>
  <c r="AJ66" i="64"/>
  <c r="O67" i="64"/>
  <c r="W67" i="64"/>
  <c r="AE67" i="64"/>
  <c r="J68" i="64"/>
  <c r="R68" i="64"/>
  <c r="Z68" i="64"/>
  <c r="AH68" i="64"/>
  <c r="M69" i="64"/>
  <c r="U69" i="64"/>
  <c r="AC69" i="64"/>
  <c r="AK69" i="64"/>
  <c r="H68" i="64"/>
  <c r="H60" i="64"/>
  <c r="M43" i="64"/>
  <c r="U43" i="64"/>
  <c r="AC43" i="64"/>
  <c r="AK43" i="64"/>
  <c r="P44" i="64"/>
  <c r="X44" i="64"/>
  <c r="AF44" i="64"/>
  <c r="K45" i="64"/>
  <c r="S45" i="64"/>
  <c r="AA45" i="64"/>
  <c r="AI45" i="64"/>
  <c r="N46" i="64"/>
  <c r="V46" i="64"/>
  <c r="AD46" i="64"/>
  <c r="I47" i="64"/>
  <c r="Q47" i="64"/>
  <c r="Y47" i="64"/>
  <c r="AG47" i="64"/>
  <c r="L48" i="64"/>
  <c r="T48" i="64"/>
  <c r="AB48" i="64"/>
  <c r="AJ48" i="64"/>
  <c r="O49" i="64"/>
  <c r="W49" i="64"/>
  <c r="AE49" i="64"/>
  <c r="J50" i="64"/>
  <c r="R50" i="64"/>
  <c r="Z50" i="64"/>
  <c r="AH50" i="64"/>
  <c r="M51" i="64"/>
  <c r="U51" i="64"/>
  <c r="AC51" i="64"/>
  <c r="AK51" i="64"/>
  <c r="P52" i="64"/>
  <c r="X52" i="64"/>
  <c r="AF52" i="64"/>
  <c r="K53" i="64"/>
  <c r="S53" i="64"/>
  <c r="AA53" i="64"/>
  <c r="M58" i="64"/>
  <c r="U58" i="64"/>
  <c r="AC58" i="64"/>
  <c r="AK58" i="64"/>
  <c r="P59" i="64"/>
  <c r="X59" i="64"/>
  <c r="AF59" i="64"/>
  <c r="K60" i="64"/>
  <c r="S60" i="64"/>
  <c r="AA60" i="64"/>
  <c r="AI60" i="64"/>
  <c r="N61" i="64"/>
  <c r="V61" i="64"/>
  <c r="AD61" i="64"/>
  <c r="I62" i="64"/>
  <c r="Q62" i="64"/>
  <c r="Y62" i="64"/>
  <c r="AG62" i="64"/>
  <c r="L63" i="64"/>
  <c r="T63" i="64"/>
  <c r="AB63" i="64"/>
  <c r="AJ63" i="64"/>
  <c r="O64" i="64"/>
  <c r="W64" i="64"/>
  <c r="AE64" i="64"/>
  <c r="J65" i="64"/>
  <c r="R65" i="64"/>
  <c r="Z65" i="64"/>
  <c r="AH65" i="64"/>
  <c r="M66" i="64"/>
  <c r="U66" i="64"/>
  <c r="AC66" i="64"/>
  <c r="AK66" i="64"/>
  <c r="P67" i="64"/>
  <c r="X67" i="64"/>
  <c r="AF67" i="64"/>
  <c r="K68" i="64"/>
  <c r="S68" i="64"/>
  <c r="AA68" i="64"/>
  <c r="AI68" i="64"/>
  <c r="N69" i="64"/>
  <c r="V69" i="64"/>
  <c r="AD69" i="64"/>
  <c r="H67" i="64"/>
  <c r="H59" i="64"/>
  <c r="N43" i="64"/>
  <c r="V43" i="64"/>
  <c r="AD43" i="64"/>
  <c r="I44" i="64"/>
  <c r="Q44" i="64"/>
  <c r="Y44" i="64"/>
  <c r="AG44" i="64"/>
  <c r="L45" i="64"/>
  <c r="T45" i="64"/>
  <c r="AB45" i="64"/>
  <c r="AJ45" i="64"/>
  <c r="O46" i="64"/>
  <c r="W46" i="64"/>
  <c r="AE46" i="64"/>
  <c r="J47" i="64"/>
  <c r="R47" i="64"/>
  <c r="Z47" i="64"/>
  <c r="AH47" i="64"/>
  <c r="M48" i="64"/>
  <c r="U48" i="64"/>
  <c r="AC48" i="64"/>
  <c r="AK48" i="64"/>
  <c r="P49" i="64"/>
  <c r="X49" i="64"/>
  <c r="AF49" i="64"/>
  <c r="K50" i="64"/>
  <c r="S50" i="64"/>
  <c r="AA50" i="64"/>
  <c r="AI50" i="64"/>
  <c r="N51" i="64"/>
  <c r="V51" i="64"/>
  <c r="AD51" i="64"/>
  <c r="I52" i="64"/>
  <c r="Q52" i="64"/>
  <c r="Y52" i="64"/>
  <c r="AG52" i="64"/>
  <c r="L53" i="64"/>
  <c r="T53" i="64"/>
  <c r="AB53" i="64"/>
  <c r="N58" i="64"/>
  <c r="V58" i="64"/>
  <c r="AD58" i="64"/>
  <c r="I59" i="64"/>
  <c r="Q59" i="64"/>
  <c r="Y59" i="64"/>
  <c r="AG59" i="64"/>
  <c r="L60" i="64"/>
  <c r="T60" i="64"/>
  <c r="AB60" i="64"/>
  <c r="AJ60" i="64"/>
  <c r="O61" i="64"/>
  <c r="W61" i="64"/>
  <c r="AE61" i="64"/>
  <c r="J62" i="64"/>
  <c r="R62" i="64"/>
  <c r="Z62" i="64"/>
  <c r="AH62" i="64"/>
  <c r="M63" i="64"/>
  <c r="U63" i="64"/>
  <c r="AC63" i="64"/>
  <c r="AK63" i="64"/>
  <c r="P64" i="64"/>
  <c r="X64" i="64"/>
  <c r="AF64" i="64"/>
  <c r="K65" i="64"/>
  <c r="S65" i="64"/>
  <c r="AA65" i="64"/>
  <c r="AI65" i="64"/>
  <c r="N66" i="64"/>
  <c r="V66" i="64"/>
  <c r="AD66" i="64"/>
  <c r="I67" i="64"/>
  <c r="Q67" i="64"/>
  <c r="Y67" i="64"/>
  <c r="AG67" i="64"/>
  <c r="L68" i="64"/>
  <c r="T68" i="64"/>
  <c r="AB68" i="64"/>
  <c r="AJ68" i="64"/>
  <c r="O69" i="64"/>
  <c r="W69" i="64"/>
  <c r="AE69" i="64"/>
  <c r="H66" i="64"/>
  <c r="H58" i="64"/>
  <c r="O43" i="64"/>
  <c r="W43" i="64"/>
  <c r="AE43" i="64"/>
  <c r="J44" i="64"/>
  <c r="R44" i="64"/>
  <c r="Z44" i="64"/>
  <c r="AH44" i="64"/>
  <c r="M45" i="64"/>
  <c r="U45" i="64"/>
  <c r="AC45" i="64"/>
  <c r="AK45" i="64"/>
  <c r="P46" i="64"/>
  <c r="X46" i="64"/>
  <c r="AF46" i="64"/>
  <c r="K47" i="64"/>
  <c r="S47" i="64"/>
  <c r="AA47" i="64"/>
  <c r="AI47" i="64"/>
  <c r="N48" i="64"/>
  <c r="V48" i="64"/>
  <c r="AD48" i="64"/>
  <c r="I49" i="64"/>
  <c r="Q49" i="64"/>
  <c r="Y49" i="64"/>
  <c r="AG49" i="64"/>
  <c r="L50" i="64"/>
  <c r="T50" i="64"/>
  <c r="AB50" i="64"/>
  <c r="AJ50" i="64"/>
  <c r="O51" i="64"/>
  <c r="W51" i="64"/>
  <c r="AE51" i="64"/>
  <c r="J52" i="64"/>
  <c r="R52" i="64"/>
  <c r="Z52" i="64"/>
  <c r="AH52" i="64"/>
  <c r="M53" i="64"/>
  <c r="O58" i="64"/>
  <c r="R59" i="64"/>
  <c r="U60" i="64"/>
  <c r="X61" i="64"/>
  <c r="AA62" i="64"/>
  <c r="AD63" i="64"/>
  <c r="AG64" i="64"/>
  <c r="AJ65" i="64"/>
  <c r="J67" i="64"/>
  <c r="M68" i="64"/>
  <c r="P69" i="64"/>
  <c r="H65" i="64"/>
  <c r="AF43" i="64"/>
  <c r="AI44" i="64"/>
  <c r="I46" i="64"/>
  <c r="L47" i="64"/>
  <c r="O48" i="64"/>
  <c r="R49" i="64"/>
  <c r="U50" i="64"/>
  <c r="X51" i="64"/>
  <c r="AA52" i="64"/>
  <c r="U53" i="64"/>
  <c r="AF53" i="64"/>
  <c r="K54" i="64"/>
  <c r="S54" i="64"/>
  <c r="AA54" i="64"/>
  <c r="AI54" i="64"/>
  <c r="N55" i="64"/>
  <c r="V55" i="64"/>
  <c r="AD55" i="64"/>
  <c r="H50" i="64"/>
  <c r="J23" i="64"/>
  <c r="R23" i="64"/>
  <c r="Z23" i="64"/>
  <c r="AH23" i="64"/>
  <c r="M24" i="64"/>
  <c r="U24" i="64"/>
  <c r="AC24" i="64"/>
  <c r="AK24" i="64"/>
  <c r="P25" i="64"/>
  <c r="X25" i="64"/>
  <c r="AF25" i="64"/>
  <c r="K26" i="64"/>
  <c r="S26" i="64"/>
  <c r="AA26" i="64"/>
  <c r="AI26" i="64"/>
  <c r="N27" i="64"/>
  <c r="V27" i="64"/>
  <c r="AD27" i="64"/>
  <c r="I28" i="64"/>
  <c r="Q28" i="64"/>
  <c r="Y28" i="64"/>
  <c r="AG28" i="64"/>
  <c r="L29" i="64"/>
  <c r="T29" i="64"/>
  <c r="P58" i="64"/>
  <c r="S59" i="64"/>
  <c r="V60" i="64"/>
  <c r="Y61" i="64"/>
  <c r="AB62" i="64"/>
  <c r="AE63" i="64"/>
  <c r="AH64" i="64"/>
  <c r="AK65" i="64"/>
  <c r="K67" i="64"/>
  <c r="N68" i="64"/>
  <c r="Q69" i="64"/>
  <c r="H64" i="64"/>
  <c r="AG43" i="64"/>
  <c r="AJ44" i="64"/>
  <c r="J46" i="64"/>
  <c r="M47" i="64"/>
  <c r="P48" i="64"/>
  <c r="S49" i="64"/>
  <c r="V50" i="64"/>
  <c r="Y51" i="64"/>
  <c r="AB52" i="64"/>
  <c r="V53" i="64"/>
  <c r="AG53" i="64"/>
  <c r="L54" i="64"/>
  <c r="T54" i="64"/>
  <c r="AB54" i="64"/>
  <c r="AJ54" i="64"/>
  <c r="O55" i="64"/>
  <c r="W55" i="64"/>
  <c r="AE55" i="64"/>
  <c r="H49" i="64"/>
  <c r="K23" i="64"/>
  <c r="S23" i="64"/>
  <c r="AA23" i="64"/>
  <c r="AI23" i="64"/>
  <c r="N24" i="64"/>
  <c r="V24" i="64"/>
  <c r="AD24" i="64"/>
  <c r="I25" i="64"/>
  <c r="Q25" i="64"/>
  <c r="Y25" i="64"/>
  <c r="AG25" i="64"/>
  <c r="L26" i="64"/>
  <c r="T26" i="64"/>
  <c r="AB26" i="64"/>
  <c r="AJ26" i="64"/>
  <c r="O27" i="64"/>
  <c r="W27" i="64"/>
  <c r="AE27" i="64"/>
  <c r="J28" i="64"/>
  <c r="R28" i="64"/>
  <c r="Z28" i="64"/>
  <c r="AH28" i="64"/>
  <c r="M29" i="64"/>
  <c r="U29" i="64"/>
  <c r="AC29" i="64"/>
  <c r="AK29" i="64"/>
  <c r="P30" i="64"/>
  <c r="X30" i="64"/>
  <c r="AF30" i="64"/>
  <c r="K31" i="64"/>
  <c r="S31" i="64"/>
  <c r="AA31" i="64"/>
  <c r="AI31" i="64"/>
  <c r="N32" i="64"/>
  <c r="V32" i="64"/>
  <c r="AD32" i="64"/>
  <c r="I33" i="64"/>
  <c r="Q33" i="64"/>
  <c r="Y33" i="64"/>
  <c r="AG33" i="64"/>
  <c r="L34" i="64"/>
  <c r="T34" i="64"/>
  <c r="AB34" i="64"/>
  <c r="AJ34" i="64"/>
  <c r="O35" i="64"/>
  <c r="W35" i="64"/>
  <c r="AE35" i="64"/>
  <c r="J36" i="64"/>
  <c r="R36" i="64"/>
  <c r="Z36" i="64"/>
  <c r="AH36" i="64"/>
  <c r="M37" i="64"/>
  <c r="U37" i="64"/>
  <c r="W58" i="64"/>
  <c r="Z59" i="64"/>
  <c r="AC60" i="64"/>
  <c r="AF61" i="64"/>
  <c r="AI62" i="64"/>
  <c r="I64" i="64"/>
  <c r="L65" i="64"/>
  <c r="O66" i="64"/>
  <c r="R67" i="64"/>
  <c r="U68" i="64"/>
  <c r="X69" i="64"/>
  <c r="H43" i="64"/>
  <c r="K44" i="64"/>
  <c r="N45" i="64"/>
  <c r="Q46" i="64"/>
  <c r="T47" i="64"/>
  <c r="W48" i="64"/>
  <c r="Z49" i="64"/>
  <c r="AC50" i="64"/>
  <c r="AF51" i="64"/>
  <c r="AI52" i="64"/>
  <c r="W53" i="64"/>
  <c r="AH53" i="64"/>
  <c r="M54" i="64"/>
  <c r="U54" i="64"/>
  <c r="AC54" i="64"/>
  <c r="AK54" i="64"/>
  <c r="P55" i="64"/>
  <c r="X55" i="64"/>
  <c r="AF55" i="64"/>
  <c r="H48" i="64"/>
  <c r="L23" i="64"/>
  <c r="T23" i="64"/>
  <c r="AB23" i="64"/>
  <c r="AJ23" i="64"/>
  <c r="O24" i="64"/>
  <c r="W24" i="64"/>
  <c r="AE24" i="64"/>
  <c r="J25" i="64"/>
  <c r="R25" i="64"/>
  <c r="Z25" i="64"/>
  <c r="AH25" i="64"/>
  <c r="M26" i="64"/>
  <c r="U26" i="64"/>
  <c r="AC26" i="64"/>
  <c r="AK26" i="64"/>
  <c r="P27" i="64"/>
  <c r="X27" i="64"/>
  <c r="AF27" i="64"/>
  <c r="K28" i="64"/>
  <c r="S28" i="64"/>
  <c r="AA28" i="64"/>
  <c r="AI28" i="64"/>
  <c r="N29" i="64"/>
  <c r="X58" i="64"/>
  <c r="AA59" i="64"/>
  <c r="AD60" i="64"/>
  <c r="AG61" i="64"/>
  <c r="AJ62" i="64"/>
  <c r="J64" i="64"/>
  <c r="M65" i="64"/>
  <c r="P66" i="64"/>
  <c r="S67" i="64"/>
  <c r="V68" i="64"/>
  <c r="Y69" i="64"/>
  <c r="I43" i="64"/>
  <c r="L44" i="64"/>
  <c r="O45" i="64"/>
  <c r="R46" i="64"/>
  <c r="U47" i="64"/>
  <c r="X48" i="64"/>
  <c r="AA49" i="64"/>
  <c r="AD50" i="64"/>
  <c r="AG51" i="64"/>
  <c r="AJ52" i="64"/>
  <c r="X53" i="64"/>
  <c r="AI53" i="64"/>
  <c r="N54" i="64"/>
  <c r="V54" i="64"/>
  <c r="AD54" i="64"/>
  <c r="I55" i="64"/>
  <c r="Q55" i="64"/>
  <c r="Y55" i="64"/>
  <c r="AG55" i="64"/>
  <c r="H55" i="64"/>
  <c r="H47" i="64"/>
  <c r="M23" i="64"/>
  <c r="U23" i="64"/>
  <c r="AC23" i="64"/>
  <c r="AK23" i="64"/>
  <c r="P24" i="64"/>
  <c r="X24" i="64"/>
  <c r="AF24" i="64"/>
  <c r="K25" i="64"/>
  <c r="S25" i="64"/>
  <c r="AA25" i="64"/>
  <c r="AI25" i="64"/>
  <c r="N26" i="64"/>
  <c r="V26" i="64"/>
  <c r="AD26" i="64"/>
  <c r="I27" i="64"/>
  <c r="Q27" i="64"/>
  <c r="Y27" i="64"/>
  <c r="AG27" i="64"/>
  <c r="L28" i="64"/>
  <c r="T28" i="64"/>
  <c r="AB28" i="64"/>
  <c r="AJ28" i="64"/>
  <c r="O29" i="64"/>
  <c r="W29" i="64"/>
  <c r="AE29" i="64"/>
  <c r="J30" i="64"/>
  <c r="R30" i="64"/>
  <c r="Z30" i="64"/>
  <c r="AH30" i="64"/>
  <c r="M31" i="64"/>
  <c r="U31" i="64"/>
  <c r="AC31" i="64"/>
  <c r="AK31" i="64"/>
  <c r="P32" i="64"/>
  <c r="X32" i="64"/>
  <c r="AF32" i="64"/>
  <c r="K33" i="64"/>
  <c r="S33" i="64"/>
  <c r="AA33" i="64"/>
  <c r="AI33" i="64"/>
  <c r="N34" i="64"/>
  <c r="V34" i="64"/>
  <c r="AD34" i="64"/>
  <c r="I35" i="64"/>
  <c r="Q35" i="64"/>
  <c r="Y35" i="64"/>
  <c r="AG35" i="64"/>
  <c r="L36" i="64"/>
  <c r="T36" i="64"/>
  <c r="AB36" i="64"/>
  <c r="AJ36" i="64"/>
  <c r="O37" i="64"/>
  <c r="W37" i="64"/>
  <c r="AE37" i="64"/>
  <c r="AE58" i="64"/>
  <c r="AH59" i="64"/>
  <c r="AK60" i="64"/>
  <c r="K62" i="64"/>
  <c r="N63" i="64"/>
  <c r="Q64" i="64"/>
  <c r="T65" i="64"/>
  <c r="W66" i="64"/>
  <c r="Z67" i="64"/>
  <c r="AC68" i="64"/>
  <c r="AF69" i="64"/>
  <c r="P43" i="64"/>
  <c r="S44" i="64"/>
  <c r="V45" i="64"/>
  <c r="Y46" i="64"/>
  <c r="AB47" i="64"/>
  <c r="AE48" i="64"/>
  <c r="AH49" i="64"/>
  <c r="AK50" i="64"/>
  <c r="K52" i="64"/>
  <c r="N53" i="64"/>
  <c r="Y53" i="64"/>
  <c r="AJ53" i="64"/>
  <c r="O54" i="64"/>
  <c r="W54" i="64"/>
  <c r="AE54" i="64"/>
  <c r="J55" i="64"/>
  <c r="R55" i="64"/>
  <c r="Z55" i="64"/>
  <c r="AH55" i="64"/>
  <c r="H54" i="64"/>
  <c r="H46" i="64"/>
  <c r="N23" i="64"/>
  <c r="V23" i="64"/>
  <c r="AD23" i="64"/>
  <c r="I24" i="64"/>
  <c r="Q24" i="64"/>
  <c r="Y24" i="64"/>
  <c r="AG24" i="64"/>
  <c r="L25" i="64"/>
  <c r="T25" i="64"/>
  <c r="AB25" i="64"/>
  <c r="AJ25" i="64"/>
  <c r="O26" i="64"/>
  <c r="W26" i="64"/>
  <c r="AE26" i="64"/>
  <c r="J27" i="64"/>
  <c r="R27" i="64"/>
  <c r="Z27" i="64"/>
  <c r="AH27" i="64"/>
  <c r="M28" i="64"/>
  <c r="U28" i="64"/>
  <c r="AC28" i="64"/>
  <c r="AK28" i="64"/>
  <c r="P29" i="64"/>
  <c r="X29" i="64"/>
  <c r="AF29" i="64"/>
  <c r="K30" i="64"/>
  <c r="S30" i="64"/>
  <c r="AA30" i="64"/>
  <c r="AI30" i="64"/>
  <c r="N31" i="64"/>
  <c r="V31" i="64"/>
  <c r="AD31" i="64"/>
  <c r="I32" i="64"/>
  <c r="Q32" i="64"/>
  <c r="Y32" i="64"/>
  <c r="AG32" i="64"/>
  <c r="L33" i="64"/>
  <c r="T33" i="64"/>
  <c r="AB33" i="64"/>
  <c r="AJ33" i="64"/>
  <c r="O34" i="64"/>
  <c r="W34" i="64"/>
  <c r="AE34" i="64"/>
  <c r="J35" i="64"/>
  <c r="R35" i="64"/>
  <c r="AF58" i="64"/>
  <c r="AI59" i="64"/>
  <c r="I61" i="64"/>
  <c r="L62" i="64"/>
  <c r="O63" i="64"/>
  <c r="R64" i="64"/>
  <c r="U65" i="64"/>
  <c r="X66" i="64"/>
  <c r="AA67" i="64"/>
  <c r="AD68" i="64"/>
  <c r="AG69" i="64"/>
  <c r="Q43" i="64"/>
  <c r="T44" i="64"/>
  <c r="W45" i="64"/>
  <c r="Z46" i="64"/>
  <c r="AC47" i="64"/>
  <c r="AF48" i="64"/>
  <c r="AI49" i="64"/>
  <c r="I51" i="64"/>
  <c r="L52" i="64"/>
  <c r="O53" i="64"/>
  <c r="AC53" i="64"/>
  <c r="AK53" i="64"/>
  <c r="P54" i="64"/>
  <c r="X54" i="64"/>
  <c r="AF54" i="64"/>
  <c r="K55" i="64"/>
  <c r="S55" i="64"/>
  <c r="AA55" i="64"/>
  <c r="AI55" i="64"/>
  <c r="H53" i="64"/>
  <c r="H45" i="64"/>
  <c r="O23" i="64"/>
  <c r="W23" i="64"/>
  <c r="AE23" i="64"/>
  <c r="J24" i="64"/>
  <c r="R24" i="64"/>
  <c r="Z24" i="64"/>
  <c r="AH24" i="64"/>
  <c r="M25" i="64"/>
  <c r="U25" i="64"/>
  <c r="AC25" i="64"/>
  <c r="AK25" i="64"/>
  <c r="P26" i="64"/>
  <c r="X26" i="64"/>
  <c r="AF26" i="64"/>
  <c r="K27" i="64"/>
  <c r="S27" i="64"/>
  <c r="AA27" i="64"/>
  <c r="AI27" i="64"/>
  <c r="N28" i="64"/>
  <c r="V28" i="64"/>
  <c r="AD28" i="64"/>
  <c r="I29" i="64"/>
  <c r="Q29" i="64"/>
  <c r="Y29" i="64"/>
  <c r="AG29" i="64"/>
  <c r="L30" i="64"/>
  <c r="T30" i="64"/>
  <c r="AB30" i="64"/>
  <c r="AJ30" i="64"/>
  <c r="O31" i="64"/>
  <c r="W31" i="64"/>
  <c r="AE31" i="64"/>
  <c r="J32" i="64"/>
  <c r="R32" i="64"/>
  <c r="Z32" i="64"/>
  <c r="AH32" i="64"/>
  <c r="M33" i="64"/>
  <c r="U33" i="64"/>
  <c r="AC33" i="64"/>
  <c r="AK33" i="64"/>
  <c r="P34" i="64"/>
  <c r="X34" i="64"/>
  <c r="AF34" i="64"/>
  <c r="K35" i="64"/>
  <c r="S35" i="64"/>
  <c r="AA35" i="64"/>
  <c r="AI35" i="64"/>
  <c r="N36" i="64"/>
  <c r="V36" i="64"/>
  <c r="AD36" i="64"/>
  <c r="I37" i="64"/>
  <c r="Q37" i="64"/>
  <c r="Y37" i="64"/>
  <c r="H27" i="64"/>
  <c r="H35" i="64"/>
  <c r="AF40" i="64"/>
  <c r="X40" i="64"/>
  <c r="P40" i="64"/>
  <c r="AK39" i="64"/>
  <c r="AC39" i="64"/>
  <c r="U39" i="64"/>
  <c r="M39" i="64"/>
  <c r="AH38" i="64"/>
  <c r="Z38" i="64"/>
  <c r="R38" i="64"/>
  <c r="J38" i="64"/>
  <c r="AD37" i="64"/>
  <c r="S37" i="64"/>
  <c r="AI36" i="64"/>
  <c r="W36" i="64"/>
  <c r="I36" i="64"/>
  <c r="Z35" i="64"/>
  <c r="L35" i="64"/>
  <c r="Y34" i="64"/>
  <c r="I34" i="64"/>
  <c r="V33" i="64"/>
  <c r="AI32" i="64"/>
  <c r="S32" i="64"/>
  <c r="AF31" i="64"/>
  <c r="P31" i="64"/>
  <c r="AC30" i="64"/>
  <c r="M30" i="64"/>
  <c r="Z29" i="64"/>
  <c r="X28" i="64"/>
  <c r="U27" i="64"/>
  <c r="R26" i="64"/>
  <c r="O25" i="64"/>
  <c r="L24" i="64"/>
  <c r="I23" i="64"/>
  <c r="U55" i="64"/>
  <c r="R54" i="64"/>
  <c r="T52" i="64"/>
  <c r="AK47" i="64"/>
  <c r="Y43" i="64"/>
  <c r="AF66" i="64"/>
  <c r="T62" i="64"/>
  <c r="H28" i="64"/>
  <c r="L39" i="64"/>
  <c r="X35" i="64"/>
  <c r="Q54" i="64"/>
  <c r="AI39" i="64"/>
  <c r="K39" i="64"/>
  <c r="X38" i="64"/>
  <c r="AK37" i="64"/>
  <c r="AF36" i="64"/>
  <c r="AJ35" i="64"/>
  <c r="V35" i="64"/>
  <c r="S34" i="64"/>
  <c r="AC32" i="64"/>
  <c r="Z31" i="64"/>
  <c r="W30" i="64"/>
  <c r="P28" i="64"/>
  <c r="M27" i="64"/>
  <c r="AJ24" i="64"/>
  <c r="AG23" i="64"/>
  <c r="M55" i="64"/>
  <c r="J54" i="64"/>
  <c r="Q51" i="64"/>
  <c r="AH46" i="64"/>
  <c r="AC65" i="64"/>
  <c r="AG19" i="64"/>
  <c r="H30" i="64"/>
  <c r="H38" i="64"/>
  <c r="AK40" i="64"/>
  <c r="AC40" i="64"/>
  <c r="U40" i="64"/>
  <c r="M40" i="64"/>
  <c r="AH39" i="64"/>
  <c r="Z39" i="64"/>
  <c r="R39" i="64"/>
  <c r="J39" i="64"/>
  <c r="AE38" i="64"/>
  <c r="W38" i="64"/>
  <c r="O38" i="64"/>
  <c r="AJ37" i="64"/>
  <c r="AA37" i="64"/>
  <c r="N37" i="64"/>
  <c r="AE36" i="64"/>
  <c r="Q36" i="64"/>
  <c r="AH35" i="64"/>
  <c r="U35" i="64"/>
  <c r="AH34" i="64"/>
  <c r="R34" i="64"/>
  <c r="AE33" i="64"/>
  <c r="O33" i="64"/>
  <c r="AB32" i="64"/>
  <c r="L32" i="64"/>
  <c r="Y31" i="64"/>
  <c r="I31" i="64"/>
  <c r="V30" i="64"/>
  <c r="AI29" i="64"/>
  <c r="R29" i="64"/>
  <c r="O28" i="64"/>
  <c r="L27" i="64"/>
  <c r="I26" i="64"/>
  <c r="AI24" i="64"/>
  <c r="AF23" i="64"/>
  <c r="H52" i="64"/>
  <c r="L55" i="64"/>
  <c r="I54" i="64"/>
  <c r="P51" i="64"/>
  <c r="AG46" i="64"/>
  <c r="AB65" i="64"/>
  <c r="P61" i="64"/>
  <c r="AE40" i="64"/>
  <c r="T39" i="64"/>
  <c r="AC37" i="64"/>
  <c r="U34" i="64"/>
  <c r="L31" i="64"/>
  <c r="Q26" i="64"/>
  <c r="AJ47" i="64"/>
  <c r="H37" i="64"/>
  <c r="N40" i="64"/>
  <c r="AA39" i="64"/>
  <c r="AF38" i="64"/>
  <c r="P38" i="64"/>
  <c r="AB37" i="64"/>
  <c r="S36" i="64"/>
  <c r="AI34" i="64"/>
  <c r="AF33" i="64"/>
  <c r="M32" i="64"/>
  <c r="J31" i="64"/>
  <c r="S29" i="64"/>
  <c r="J26" i="64"/>
  <c r="H51" i="64"/>
  <c r="Q61" i="64"/>
  <c r="H23" i="64"/>
  <c r="H31" i="64"/>
  <c r="H39" i="64"/>
  <c r="AJ40" i="64"/>
  <c r="AB40" i="64"/>
  <c r="T40" i="64"/>
  <c r="L40" i="64"/>
  <c r="AG39" i="64"/>
  <c r="Y39" i="64"/>
  <c r="Q39" i="64"/>
  <c r="I39" i="64"/>
  <c r="AD38" i="64"/>
  <c r="V38" i="64"/>
  <c r="N38" i="64"/>
  <c r="AI37" i="64"/>
  <c r="Z37" i="64"/>
  <c r="L37" i="64"/>
  <c r="AC36" i="64"/>
  <c r="P36" i="64"/>
  <c r="AF35" i="64"/>
  <c r="T35" i="64"/>
  <c r="AG34" i="64"/>
  <c r="Q34" i="64"/>
  <c r="AD33" i="64"/>
  <c r="N33" i="64"/>
  <c r="AA32" i="64"/>
  <c r="K32" i="64"/>
  <c r="X31" i="64"/>
  <c r="AK30" i="64"/>
  <c r="U30" i="64"/>
  <c r="AH29" i="64"/>
  <c r="K29" i="64"/>
  <c r="AK27" i="64"/>
  <c r="AH26" i="64"/>
  <c r="AE25" i="64"/>
  <c r="AB24" i="64"/>
  <c r="Y23" i="64"/>
  <c r="AK55" i="64"/>
  <c r="AH54" i="64"/>
  <c r="AE53" i="64"/>
  <c r="N50" i="64"/>
  <c r="AE45" i="64"/>
  <c r="I69" i="64"/>
  <c r="Z64" i="64"/>
  <c r="N60" i="64"/>
  <c r="H36" i="64"/>
  <c r="AJ39" i="64"/>
  <c r="Q38" i="64"/>
  <c r="R37" i="64"/>
  <c r="AK34" i="64"/>
  <c r="R33" i="64"/>
  <c r="Y30" i="64"/>
  <c r="W28" i="64"/>
  <c r="K24" i="64"/>
  <c r="T55" i="64"/>
  <c r="AE66" i="64"/>
  <c r="AD40" i="64"/>
  <c r="P33" i="64"/>
  <c r="H24" i="64"/>
  <c r="H40" i="64"/>
  <c r="AA40" i="64"/>
  <c r="S40" i="64"/>
  <c r="K40" i="64"/>
  <c r="AF39" i="64"/>
  <c r="X39" i="64"/>
  <c r="P39" i="64"/>
  <c r="AK38" i="64"/>
  <c r="AC38" i="64"/>
  <c r="U38" i="64"/>
  <c r="M38" i="64"/>
  <c r="AH37" i="64"/>
  <c r="K37" i="64"/>
  <c r="AA36" i="64"/>
  <c r="O36" i="64"/>
  <c r="AD35" i="64"/>
  <c r="P35" i="64"/>
  <c r="AC34" i="64"/>
  <c r="M34" i="64"/>
  <c r="Z33" i="64"/>
  <c r="J33" i="64"/>
  <c r="W32" i="64"/>
  <c r="AJ31" i="64"/>
  <c r="T31" i="64"/>
  <c r="AG30" i="64"/>
  <c r="Q30" i="64"/>
  <c r="AD29" i="64"/>
  <c r="J29" i="64"/>
  <c r="AJ27" i="64"/>
  <c r="AG26" i="64"/>
  <c r="AD25" i="64"/>
  <c r="AA24" i="64"/>
  <c r="X23" i="64"/>
  <c r="AJ55" i="64"/>
  <c r="AG54" i="64"/>
  <c r="AD53" i="64"/>
  <c r="M50" i="64"/>
  <c r="AD45" i="64"/>
  <c r="AK68" i="64"/>
  <c r="Y64" i="64"/>
  <c r="M60" i="64"/>
  <c r="W40" i="64"/>
  <c r="Y38" i="64"/>
  <c r="U36" i="64"/>
  <c r="AE32" i="64"/>
  <c r="V29" i="64"/>
  <c r="X43" i="64"/>
  <c r="H29" i="64"/>
  <c r="S39" i="64"/>
  <c r="AJ29" i="64"/>
  <c r="H32" i="64"/>
  <c r="AI40" i="64"/>
  <c r="X37" i="64"/>
  <c r="H25" i="64"/>
  <c r="H33" i="64"/>
  <c r="AH40" i="64"/>
  <c r="Z40" i="64"/>
  <c r="R40" i="64"/>
  <c r="J40" i="64"/>
  <c r="AE39" i="64"/>
  <c r="W39" i="64"/>
  <c r="O39" i="64"/>
  <c r="AJ38" i="64"/>
  <c r="AB38" i="64"/>
  <c r="T38" i="64"/>
  <c r="L38" i="64"/>
  <c r="AG37" i="64"/>
  <c r="V37" i="64"/>
  <c r="J37" i="64"/>
  <c r="Y36" i="64"/>
  <c r="M36" i="64"/>
  <c r="AC35" i="64"/>
  <c r="N35" i="64"/>
  <c r="AA34" i="64"/>
  <c r="K34" i="64"/>
  <c r="X33" i="64"/>
  <c r="AK32" i="64"/>
  <c r="U32" i="64"/>
  <c r="AH31" i="64"/>
  <c r="R31" i="64"/>
  <c r="AE30" i="64"/>
  <c r="O30" i="64"/>
  <c r="AB29" i="64"/>
  <c r="AF28" i="64"/>
  <c r="AC27" i="64"/>
  <c r="Z26" i="64"/>
  <c r="W25" i="64"/>
  <c r="T24" i="64"/>
  <c r="Q23" i="64"/>
  <c r="AC55" i="64"/>
  <c r="Z54" i="64"/>
  <c r="Q53" i="64"/>
  <c r="K49" i="64"/>
  <c r="AB44" i="64"/>
  <c r="AI67" i="64"/>
  <c r="W63" i="64"/>
  <c r="K59" i="64"/>
  <c r="O40" i="64"/>
  <c r="AG38" i="64"/>
  <c r="AG36" i="64"/>
  <c r="AH33" i="64"/>
  <c r="O32" i="64"/>
  <c r="I30" i="64"/>
  <c r="N25" i="64"/>
  <c r="H44" i="64"/>
  <c r="S62" i="64"/>
  <c r="H26" i="64"/>
  <c r="H34" i="64"/>
  <c r="AG40" i="64"/>
  <c r="Y40" i="64"/>
  <c r="Q40" i="64"/>
  <c r="I40" i="64"/>
  <c r="AD39" i="64"/>
  <c r="V39" i="64"/>
  <c r="N39" i="64"/>
  <c r="AI38" i="64"/>
  <c r="AA38" i="64"/>
  <c r="S38" i="64"/>
  <c r="K38" i="64"/>
  <c r="AF37" i="64"/>
  <c r="T37" i="64"/>
  <c r="AK36" i="64"/>
  <c r="X36" i="64"/>
  <c r="K36" i="64"/>
  <c r="AB35" i="64"/>
  <c r="M35" i="64"/>
  <c r="Z34" i="64"/>
  <c r="J34" i="64"/>
  <c r="W33" i="64"/>
  <c r="AJ32" i="64"/>
  <c r="T32" i="64"/>
  <c r="AG31" i="64"/>
  <c r="Q31" i="64"/>
  <c r="AD30" i="64"/>
  <c r="N30" i="64"/>
  <c r="AA29" i="64"/>
  <c r="AE28" i="64"/>
  <c r="AB27" i="64"/>
  <c r="Y26" i="64"/>
  <c r="V25" i="64"/>
  <c r="S24" i="64"/>
  <c r="P23" i="64"/>
  <c r="AB55" i="64"/>
  <c r="Y54" i="64"/>
  <c r="P53" i="64"/>
  <c r="J49" i="64"/>
  <c r="AA44" i="64"/>
  <c r="AH67" i="64"/>
  <c r="V63" i="64"/>
  <c r="J59" i="64"/>
  <c r="AC18" i="64"/>
  <c r="AJ20" i="64"/>
  <c r="H14" i="64"/>
  <c r="L20" i="64"/>
  <c r="H15" i="64"/>
  <c r="K20" i="64"/>
  <c r="AI20" i="64"/>
  <c r="AF19" i="64"/>
  <c r="K9" i="64"/>
  <c r="AB20" i="64"/>
  <c r="Y19" i="64"/>
  <c r="AA20" i="64"/>
  <c r="N18" i="64"/>
  <c r="V18" i="64"/>
  <c r="AD18" i="64"/>
  <c r="I19" i="64"/>
  <c r="Q19" i="64"/>
  <c r="X9" i="64"/>
  <c r="AA10" i="64"/>
  <c r="Q12" i="64"/>
  <c r="L13" i="64"/>
  <c r="O14" i="64"/>
  <c r="J15" i="64"/>
  <c r="AH15" i="64"/>
  <c r="AC16" i="64"/>
  <c r="X17" i="64"/>
  <c r="S18" i="64"/>
  <c r="N19" i="64"/>
  <c r="Y20" i="64"/>
  <c r="Z17" i="64"/>
  <c r="AF9" i="64"/>
  <c r="S10" i="64"/>
  <c r="N11" i="64"/>
  <c r="V11" i="64"/>
  <c r="AG12" i="64"/>
  <c r="AB13" i="64"/>
  <c r="W14" i="64"/>
  <c r="Z15" i="64"/>
  <c r="U16" i="64"/>
  <c r="P17" i="64"/>
  <c r="K18" i="64"/>
  <c r="AI18" i="64"/>
  <c r="AD19" i="64"/>
  <c r="Q20" i="64"/>
  <c r="H17" i="64"/>
  <c r="P9" i="64"/>
  <c r="K10" i="64"/>
  <c r="AI10" i="64"/>
  <c r="I12" i="64"/>
  <c r="Y12" i="64"/>
  <c r="T13" i="64"/>
  <c r="AJ13" i="64"/>
  <c r="AE14" i="64"/>
  <c r="R15" i="64"/>
  <c r="M16" i="64"/>
  <c r="AK16" i="64"/>
  <c r="AF17" i="64"/>
  <c r="AA18" i="64"/>
  <c r="I20" i="64"/>
  <c r="AG20" i="64"/>
  <c r="W16" i="64"/>
  <c r="AD11" i="64"/>
  <c r="V19" i="64"/>
  <c r="R17" i="64"/>
  <c r="J9" i="64"/>
  <c r="R9" i="64"/>
  <c r="Z9" i="64"/>
  <c r="AH9" i="64"/>
  <c r="M10" i="64"/>
  <c r="U10" i="64"/>
  <c r="AC10" i="64"/>
  <c r="AK10" i="64"/>
  <c r="P11" i="64"/>
  <c r="X11" i="64"/>
  <c r="AF11" i="64"/>
  <c r="K12" i="64"/>
  <c r="S12" i="64"/>
  <c r="AA12" i="64"/>
  <c r="AI12" i="64"/>
  <c r="N13" i="64"/>
  <c r="V13" i="64"/>
  <c r="AD13" i="64"/>
  <c r="I14" i="64"/>
  <c r="Q14" i="64"/>
  <c r="Y14" i="64"/>
  <c r="AG14" i="64"/>
  <c r="L15" i="64"/>
  <c r="T15" i="64"/>
  <c r="AB15" i="64"/>
  <c r="AJ15" i="64"/>
  <c r="AE16" i="64"/>
  <c r="J17" i="64"/>
  <c r="AH17" i="64"/>
  <c r="M18" i="64"/>
  <c r="U18" i="64"/>
  <c r="AK18" i="64"/>
  <c r="P19" i="64"/>
  <c r="X19" i="64"/>
  <c r="T20" i="64"/>
  <c r="O16" i="64"/>
  <c r="H16" i="64"/>
  <c r="AH20" i="64"/>
  <c r="Z20" i="64"/>
  <c r="R20" i="64"/>
  <c r="J20" i="64"/>
  <c r="AE19" i="64"/>
  <c r="W19" i="64"/>
  <c r="O19" i="64"/>
  <c r="AJ18" i="64"/>
  <c r="AB18" i="64"/>
  <c r="T18" i="64"/>
  <c r="L18" i="64"/>
  <c r="AG17" i="64"/>
  <c r="Y17" i="64"/>
  <c r="Q17" i="64"/>
  <c r="I17" i="64"/>
  <c r="AD16" i="64"/>
  <c r="V16" i="64"/>
  <c r="N16" i="64"/>
  <c r="AI15" i="64"/>
  <c r="AA15" i="64"/>
  <c r="S15" i="64"/>
  <c r="K15" i="64"/>
  <c r="AF14" i="64"/>
  <c r="X14" i="64"/>
  <c r="P14" i="64"/>
  <c r="AK13" i="64"/>
  <c r="AC13" i="64"/>
  <c r="U13" i="64"/>
  <c r="M13" i="64"/>
  <c r="AH12" i="64"/>
  <c r="Z12" i="64"/>
  <c r="R12" i="64"/>
  <c r="J12" i="64"/>
  <c r="AE11" i="64"/>
  <c r="W11" i="64"/>
  <c r="O11" i="64"/>
  <c r="AJ10" i="64"/>
  <c r="AB10" i="64"/>
  <c r="T10" i="64"/>
  <c r="L10" i="64"/>
  <c r="AG9" i="64"/>
  <c r="Y9" i="64"/>
  <c r="Q9" i="64"/>
  <c r="I9" i="64"/>
  <c r="H18" i="64"/>
  <c r="AF20" i="64"/>
  <c r="X20" i="64"/>
  <c r="P20" i="64"/>
  <c r="AK19" i="64"/>
  <c r="AC19" i="64"/>
  <c r="U19" i="64"/>
  <c r="M19" i="64"/>
  <c r="AH18" i="64"/>
  <c r="Z18" i="64"/>
  <c r="R18" i="64"/>
  <c r="J18" i="64"/>
  <c r="AE17" i="64"/>
  <c r="W17" i="64"/>
  <c r="O17" i="64"/>
  <c r="AJ16" i="64"/>
  <c r="AB16" i="64"/>
  <c r="T16" i="64"/>
  <c r="L16" i="64"/>
  <c r="AG15" i="64"/>
  <c r="Y15" i="64"/>
  <c r="Q15" i="64"/>
  <c r="I15" i="64"/>
  <c r="AD14" i="64"/>
  <c r="V14" i="64"/>
  <c r="N14" i="64"/>
  <c r="AI13" i="64"/>
  <c r="AA13" i="64"/>
  <c r="S13" i="64"/>
  <c r="K13" i="64"/>
  <c r="AF12" i="64"/>
  <c r="X12" i="64"/>
  <c r="P12" i="64"/>
  <c r="AK11" i="64"/>
  <c r="AC11" i="64"/>
  <c r="U11" i="64"/>
  <c r="M11" i="64"/>
  <c r="AH10" i="64"/>
  <c r="Z10" i="64"/>
  <c r="R10" i="64"/>
  <c r="J10" i="64"/>
  <c r="AE9" i="64"/>
  <c r="W9" i="64"/>
  <c r="O9" i="64"/>
  <c r="H19" i="64"/>
  <c r="AE20" i="64"/>
  <c r="W20" i="64"/>
  <c r="O20" i="64"/>
  <c r="AJ19" i="64"/>
  <c r="AB19" i="64"/>
  <c r="T19" i="64"/>
  <c r="L19" i="64"/>
  <c r="AG18" i="64"/>
  <c r="Y18" i="64"/>
  <c r="Q18" i="64"/>
  <c r="I18" i="64"/>
  <c r="AD17" i="64"/>
  <c r="V17" i="64"/>
  <c r="N17" i="64"/>
  <c r="AI16" i="64"/>
  <c r="AA16" i="64"/>
  <c r="S16" i="64"/>
  <c r="K16" i="64"/>
  <c r="AF15" i="64"/>
  <c r="X15" i="64"/>
  <c r="P15" i="64"/>
  <c r="AK14" i="64"/>
  <c r="AC14" i="64"/>
  <c r="U14" i="64"/>
  <c r="M14" i="64"/>
  <c r="AH13" i="64"/>
  <c r="Z13" i="64"/>
  <c r="R13" i="64"/>
  <c r="J13" i="64"/>
  <c r="AE12" i="64"/>
  <c r="W12" i="64"/>
  <c r="O12" i="64"/>
  <c r="AJ11" i="64"/>
  <c r="AB11" i="64"/>
  <c r="T11" i="64"/>
  <c r="L11" i="64"/>
  <c r="AG10" i="64"/>
  <c r="Y10" i="64"/>
  <c r="Q10" i="64"/>
  <c r="I10" i="64"/>
  <c r="AD9" i="64"/>
  <c r="V9" i="64"/>
  <c r="N9" i="64"/>
  <c r="H12" i="64"/>
  <c r="H20" i="64"/>
  <c r="AD20" i="64"/>
  <c r="V20" i="64"/>
  <c r="N20" i="64"/>
  <c r="AI19" i="64"/>
  <c r="AA19" i="64"/>
  <c r="S19" i="64"/>
  <c r="K19" i="64"/>
  <c r="AF18" i="64"/>
  <c r="X18" i="64"/>
  <c r="P18" i="64"/>
  <c r="AK17" i="64"/>
  <c r="AC17" i="64"/>
  <c r="U17" i="64"/>
  <c r="M17" i="64"/>
  <c r="AH16" i="64"/>
  <c r="Z16" i="64"/>
  <c r="R16" i="64"/>
  <c r="J16" i="64"/>
  <c r="AE15" i="64"/>
  <c r="W15" i="64"/>
  <c r="O15" i="64"/>
  <c r="AJ14" i="64"/>
  <c r="AB14" i="64"/>
  <c r="T14" i="64"/>
  <c r="L14" i="64"/>
  <c r="AG13" i="64"/>
  <c r="Y13" i="64"/>
  <c r="Q13" i="64"/>
  <c r="I13" i="64"/>
  <c r="AD12" i="64"/>
  <c r="V12" i="64"/>
  <c r="N12" i="64"/>
  <c r="AI11" i="64"/>
  <c r="AA11" i="64"/>
  <c r="S11" i="64"/>
  <c r="K11" i="64"/>
  <c r="AF10" i="64"/>
  <c r="X10" i="64"/>
  <c r="P10" i="64"/>
  <c r="AK9" i="64"/>
  <c r="AC9" i="64"/>
  <c r="U9" i="64"/>
  <c r="M9" i="64"/>
  <c r="H13" i="64"/>
  <c r="AK20" i="64"/>
  <c r="AC20" i="64"/>
  <c r="U20" i="64"/>
  <c r="M20" i="64"/>
  <c r="AH19" i="64"/>
  <c r="Z19" i="64"/>
  <c r="R19" i="64"/>
  <c r="J19" i="64"/>
  <c r="AE18" i="64"/>
  <c r="W18" i="64"/>
  <c r="O18" i="64"/>
  <c r="AJ17" i="64"/>
  <c r="AB17" i="64"/>
  <c r="T17" i="64"/>
  <c r="L17" i="64"/>
  <c r="AG16" i="64"/>
  <c r="Y16" i="64"/>
  <c r="Q16" i="64"/>
  <c r="I16" i="64"/>
  <c r="AD15" i="64"/>
  <c r="V15" i="64"/>
  <c r="N15" i="64"/>
  <c r="AI14" i="64"/>
  <c r="AA14" i="64"/>
  <c r="S14" i="64"/>
  <c r="K14" i="64"/>
  <c r="AF13" i="64"/>
  <c r="X13" i="64"/>
  <c r="P13" i="64"/>
  <c r="AK12" i="64"/>
  <c r="AC12" i="64"/>
  <c r="U12" i="64"/>
  <c r="M12" i="64"/>
  <c r="AH11" i="64"/>
  <c r="Z11" i="64"/>
  <c r="R11" i="64"/>
  <c r="J11" i="64"/>
  <c r="AE10" i="64"/>
  <c r="W10" i="64"/>
  <c r="O10" i="64"/>
  <c r="AJ9" i="64"/>
  <c r="AB9" i="64"/>
  <c r="T9" i="64"/>
  <c r="L9" i="64"/>
  <c r="AI17" i="64"/>
  <c r="AA17" i="64"/>
  <c r="S17" i="64"/>
  <c r="K17" i="64"/>
  <c r="AF16" i="64"/>
  <c r="X16" i="64"/>
  <c r="P16" i="64"/>
  <c r="AK15" i="64"/>
  <c r="AC15" i="64"/>
  <c r="U15" i="64"/>
  <c r="M15" i="64"/>
  <c r="AH14" i="64"/>
  <c r="Z14" i="64"/>
  <c r="R14" i="64"/>
  <c r="J14" i="64"/>
  <c r="AE13" i="64"/>
  <c r="W13" i="64"/>
  <c r="O13" i="64"/>
  <c r="AJ12" i="64"/>
  <c r="AB12" i="64"/>
  <c r="T12" i="64"/>
  <c r="L12" i="64"/>
  <c r="AG11" i="64"/>
  <c r="Y11" i="64"/>
  <c r="Q11" i="64"/>
  <c r="I11" i="64"/>
  <c r="AD10" i="64"/>
  <c r="V10" i="64"/>
  <c r="N10" i="64"/>
  <c r="AI9" i="64"/>
  <c r="AA9" i="64"/>
  <c r="S9" i="64"/>
  <c r="J8" i="64"/>
  <c r="K8" i="64" s="1"/>
  <c r="L8" i="64" s="1"/>
  <c r="M8" i="64" s="1"/>
  <c r="N8" i="64" s="1"/>
  <c r="O8" i="64" s="1"/>
  <c r="P8" i="64" s="1"/>
  <c r="Q8" i="64" s="1"/>
  <c r="R8" i="64" s="1"/>
  <c r="S8" i="64" s="1"/>
  <c r="T8" i="64" s="1"/>
  <c r="U8" i="64" s="1"/>
  <c r="V8" i="64" s="1"/>
  <c r="W8" i="64" s="1"/>
  <c r="X8" i="64" s="1"/>
  <c r="Y8" i="64" s="1"/>
  <c r="Z8" i="64" s="1"/>
  <c r="AA8" i="64" s="1"/>
  <c r="AB8" i="64" s="1"/>
  <c r="AC8" i="64" s="1"/>
  <c r="AD8" i="64" s="1"/>
  <c r="AE8" i="64" s="1"/>
  <c r="AF8" i="64" s="1"/>
  <c r="AG8" i="64" s="1"/>
  <c r="AH8" i="64" s="1"/>
  <c r="AI8" i="64" s="1"/>
  <c r="AJ8" i="64" s="1"/>
  <c r="AK8" i="64" s="1"/>
  <c r="G24" i="64"/>
  <c r="G25" i="64"/>
  <c r="G26" i="64"/>
  <c r="G27" i="64"/>
  <c r="G28" i="64"/>
  <c r="G29" i="64"/>
  <c r="G30" i="64"/>
  <c r="G31" i="64"/>
  <c r="G32" i="64"/>
  <c r="G33" i="64"/>
  <c r="G34" i="64"/>
  <c r="G35" i="64"/>
  <c r="G36" i="64"/>
  <c r="G37" i="64"/>
  <c r="G38" i="64"/>
  <c r="G39" i="64"/>
  <c r="G40" i="64"/>
  <c r="G23" i="64"/>
  <c r="G84" i="64"/>
  <c r="G83" i="64"/>
  <c r="G73" i="64"/>
  <c r="G74" i="64"/>
  <c r="G75" i="64"/>
  <c r="G76" i="64"/>
  <c r="G77" i="64"/>
  <c r="G78" i="64"/>
  <c r="G79" i="64"/>
  <c r="G72" i="64"/>
  <c r="G59" i="64"/>
  <c r="G60" i="64"/>
  <c r="G61" i="64"/>
  <c r="G62" i="64"/>
  <c r="G63" i="64"/>
  <c r="G64" i="64"/>
  <c r="G65" i="64"/>
  <c r="G66" i="64"/>
  <c r="G67" i="64"/>
  <c r="G68" i="64"/>
  <c r="G69" i="64"/>
  <c r="G58" i="64"/>
  <c r="G10" i="64"/>
  <c r="G11" i="64"/>
  <c r="G12" i="64"/>
  <c r="G13" i="64"/>
  <c r="G14" i="64"/>
  <c r="G15" i="64"/>
  <c r="G16" i="64"/>
  <c r="G17" i="64"/>
  <c r="G18" i="64"/>
  <c r="G19" i="64"/>
  <c r="G20" i="64"/>
  <c r="G9" i="64"/>
  <c r="G44" i="64"/>
  <c r="G45" i="64"/>
  <c r="G46" i="64"/>
  <c r="G47" i="64"/>
  <c r="G48" i="64"/>
  <c r="G49" i="64"/>
  <c r="G50" i="64"/>
  <c r="G51" i="64"/>
  <c r="G52" i="64"/>
  <c r="G53" i="64"/>
  <c r="G54" i="64"/>
  <c r="G55" i="64"/>
  <c r="G43" i="64"/>
  <c r="N85" i="64" l="1"/>
  <c r="H8" i="2" s="1"/>
  <c r="S85" i="64"/>
  <c r="M8" i="2" s="1"/>
  <c r="AD85" i="64"/>
  <c r="X8" i="2" s="1"/>
  <c r="AC85" i="64"/>
  <c r="W8" i="2" s="1"/>
  <c r="AA85" i="64"/>
  <c r="U8" i="2" s="1"/>
  <c r="M85" i="64"/>
  <c r="G8" i="2" s="1"/>
  <c r="V85" i="64"/>
  <c r="P8" i="2" s="1"/>
  <c r="AI85" i="64"/>
  <c r="AC8" i="2" s="1"/>
  <c r="AK85" i="64"/>
  <c r="AE8" i="2" s="1"/>
  <c r="K85" i="64"/>
  <c r="E8" i="2" s="1"/>
  <c r="H85" i="64"/>
  <c r="B8" i="2" s="1"/>
  <c r="X85" i="64"/>
  <c r="R8" i="2" s="1"/>
  <c r="B21" i="70"/>
  <c r="B2" i="10" s="1"/>
  <c r="C2" i="10"/>
  <c r="O85" i="64"/>
  <c r="I8" i="2" s="1"/>
  <c r="AJ85" i="64"/>
  <c r="AD8" i="2" s="1"/>
  <c r="B24" i="70"/>
  <c r="B5" i="10" s="1"/>
  <c r="C5" i="10"/>
  <c r="Y85" i="64"/>
  <c r="S8" i="2" s="1"/>
  <c r="B23" i="70"/>
  <c r="B4" i="10" s="1"/>
  <c r="C4" i="10"/>
  <c r="Z85" i="64"/>
  <c r="T8" i="2" s="1"/>
  <c r="C3" i="10"/>
  <c r="B22" i="70"/>
  <c r="B3" i="10" s="1"/>
  <c r="P85" i="64"/>
  <c r="J8" i="2" s="1"/>
  <c r="C8" i="10"/>
  <c r="B27" i="70"/>
  <c r="B8" i="10" s="1"/>
  <c r="AA12" i="70"/>
  <c r="E24" i="65"/>
  <c r="B7" i="8" s="1"/>
  <c r="E22" i="65"/>
  <c r="B6" i="8" s="1"/>
  <c r="E21" i="65"/>
  <c r="B4" i="8" s="1"/>
  <c r="E23" i="65"/>
  <c r="B3" i="8" s="1"/>
  <c r="G24" i="65"/>
  <c r="D7" i="8" s="1"/>
  <c r="G21" i="65"/>
  <c r="D4" i="8" s="1"/>
  <c r="G23" i="65"/>
  <c r="D3" i="8" s="1"/>
  <c r="G22" i="65"/>
  <c r="D6" i="8" s="1"/>
  <c r="I22" i="65"/>
  <c r="F6" i="8" s="1"/>
  <c r="I24" i="65"/>
  <c r="F7" i="8" s="1"/>
  <c r="I21" i="65"/>
  <c r="F4" i="8" s="1"/>
  <c r="I23" i="65"/>
  <c r="F3" i="8" s="1"/>
  <c r="L23" i="65"/>
  <c r="I3" i="8" s="1"/>
  <c r="L22" i="65"/>
  <c r="I6" i="8" s="1"/>
  <c r="L24" i="65"/>
  <c r="I7" i="8" s="1"/>
  <c r="L21" i="65"/>
  <c r="I4" i="8" s="1"/>
  <c r="J22" i="65"/>
  <c r="G6" i="8" s="1"/>
  <c r="J24" i="65"/>
  <c r="G7" i="8" s="1"/>
  <c r="J21" i="65"/>
  <c r="G4" i="8" s="1"/>
  <c r="J23" i="65"/>
  <c r="G3" i="8" s="1"/>
  <c r="M22" i="65"/>
  <c r="J6" i="8" s="1"/>
  <c r="M23" i="65"/>
  <c r="J3" i="8" s="1"/>
  <c r="M24" i="65"/>
  <c r="J7" i="8" s="1"/>
  <c r="M21" i="65"/>
  <c r="J4" i="8" s="1"/>
  <c r="O24" i="65"/>
  <c r="L7" i="8" s="1"/>
  <c r="O21" i="65"/>
  <c r="L4" i="8" s="1"/>
  <c r="O23" i="65"/>
  <c r="L3" i="8" s="1"/>
  <c r="O22" i="65"/>
  <c r="L6" i="8" s="1"/>
  <c r="Q22" i="65"/>
  <c r="N6" i="8" s="1"/>
  <c r="Q24" i="65"/>
  <c r="N7" i="8" s="1"/>
  <c r="Q21" i="65"/>
  <c r="N4" i="8" s="1"/>
  <c r="Q23" i="65"/>
  <c r="N3" i="8" s="1"/>
  <c r="AH22" i="65"/>
  <c r="AE6" i="8" s="1"/>
  <c r="AH21" i="65"/>
  <c r="AE4" i="8" s="1"/>
  <c r="AH24" i="65"/>
  <c r="AE7" i="8" s="1"/>
  <c r="AH23" i="65"/>
  <c r="AE3" i="8" s="1"/>
  <c r="U22" i="65"/>
  <c r="R6" i="8" s="1"/>
  <c r="U23" i="65"/>
  <c r="R3" i="8" s="1"/>
  <c r="U21" i="65"/>
  <c r="R4" i="8" s="1"/>
  <c r="U24" i="65"/>
  <c r="R7" i="8" s="1"/>
  <c r="W24" i="65"/>
  <c r="T7" i="8" s="1"/>
  <c r="W21" i="65"/>
  <c r="T4" i="8" s="1"/>
  <c r="W23" i="65"/>
  <c r="T3" i="8" s="1"/>
  <c r="W22" i="65"/>
  <c r="T6" i="8" s="1"/>
  <c r="Y22" i="65"/>
  <c r="V6" i="8" s="1"/>
  <c r="Y24" i="65"/>
  <c r="V7" i="8" s="1"/>
  <c r="Y21" i="65"/>
  <c r="V4" i="8" s="1"/>
  <c r="Y23" i="65"/>
  <c r="V3" i="8" s="1"/>
  <c r="S22" i="65"/>
  <c r="P6" i="8" s="1"/>
  <c r="S24" i="65"/>
  <c r="P7" i="8" s="1"/>
  <c r="S21" i="65"/>
  <c r="P4" i="8" s="1"/>
  <c r="S23" i="65"/>
  <c r="P3" i="8" s="1"/>
  <c r="AF24" i="65"/>
  <c r="AC7" i="8" s="1"/>
  <c r="AF21" i="65"/>
  <c r="AC4" i="8" s="1"/>
  <c r="AF22" i="65"/>
  <c r="AC6" i="8" s="1"/>
  <c r="AF23" i="65"/>
  <c r="AC3" i="8" s="1"/>
  <c r="AA22" i="65"/>
  <c r="X6" i="8" s="1"/>
  <c r="AA24" i="65"/>
  <c r="X7" i="8" s="1"/>
  <c r="AA21" i="65"/>
  <c r="X4" i="8" s="1"/>
  <c r="AA23" i="65"/>
  <c r="X3" i="8" s="1"/>
  <c r="AC22" i="65"/>
  <c r="Z6" i="8" s="1"/>
  <c r="AC23" i="65"/>
  <c r="Z3" i="8" s="1"/>
  <c r="AC21" i="65"/>
  <c r="Z4" i="8" s="1"/>
  <c r="AC24" i="65"/>
  <c r="Z7" i="8" s="1"/>
  <c r="AE24" i="65"/>
  <c r="AB7" i="8" s="1"/>
  <c r="AE21" i="65"/>
  <c r="AB4" i="8" s="1"/>
  <c r="AE23" i="65"/>
  <c r="AB3" i="8" s="1"/>
  <c r="AE22" i="65"/>
  <c r="AB6" i="8" s="1"/>
  <c r="AG22" i="65"/>
  <c r="AD6" i="8" s="1"/>
  <c r="AG24" i="65"/>
  <c r="AD7" i="8" s="1"/>
  <c r="AG21" i="65"/>
  <c r="AD4" i="8" s="1"/>
  <c r="AG23" i="65"/>
  <c r="AD3" i="8" s="1"/>
  <c r="Z22" i="65"/>
  <c r="W6" i="8" s="1"/>
  <c r="Z21" i="65"/>
  <c r="W4" i="8" s="1"/>
  <c r="Z24" i="65"/>
  <c r="W7" i="8" s="1"/>
  <c r="Z23" i="65"/>
  <c r="W3" i="8" s="1"/>
  <c r="AB23" i="65"/>
  <c r="Y3" i="8" s="1"/>
  <c r="AB22" i="65"/>
  <c r="Y6" i="8" s="1"/>
  <c r="AB24" i="65"/>
  <c r="Y7" i="8" s="1"/>
  <c r="AB21" i="65"/>
  <c r="Y4" i="8" s="1"/>
  <c r="F21" i="65"/>
  <c r="C4" i="8" s="1"/>
  <c r="F23" i="65"/>
  <c r="C3" i="8" s="1"/>
  <c r="F22" i="65"/>
  <c r="C6" i="8" s="1"/>
  <c r="F24" i="65"/>
  <c r="C7" i="8" s="1"/>
  <c r="H24" i="65"/>
  <c r="E7" i="8" s="1"/>
  <c r="H21" i="65"/>
  <c r="E4" i="8" s="1"/>
  <c r="H23" i="65"/>
  <c r="E3" i="8" s="1"/>
  <c r="H22" i="65"/>
  <c r="E6" i="8" s="1"/>
  <c r="R21" i="65"/>
  <c r="O4" i="8" s="1"/>
  <c r="R22" i="65"/>
  <c r="O6" i="8" s="1"/>
  <c r="R24" i="65"/>
  <c r="O7" i="8" s="1"/>
  <c r="R23" i="65"/>
  <c r="O3" i="8" s="1"/>
  <c r="N21" i="65"/>
  <c r="K4" i="8" s="1"/>
  <c r="N23" i="65"/>
  <c r="K3" i="8" s="1"/>
  <c r="N22" i="65"/>
  <c r="K6" i="8" s="1"/>
  <c r="N24" i="65"/>
  <c r="K7" i="8" s="1"/>
  <c r="P23" i="65"/>
  <c r="M3" i="8" s="1"/>
  <c r="P24" i="65"/>
  <c r="M7" i="8" s="1"/>
  <c r="P21" i="65"/>
  <c r="M4" i="8" s="1"/>
  <c r="P22" i="65"/>
  <c r="M6" i="8" s="1"/>
  <c r="AD21" i="65"/>
  <c r="AA4" i="8" s="1"/>
  <c r="AD23" i="65"/>
  <c r="AA3" i="8" s="1"/>
  <c r="AD22" i="65"/>
  <c r="AA6" i="8" s="1"/>
  <c r="AD24" i="65"/>
  <c r="AA7" i="8" s="1"/>
  <c r="T23" i="65"/>
  <c r="Q3" i="8" s="1"/>
  <c r="T22" i="65"/>
  <c r="Q6" i="8" s="1"/>
  <c r="T24" i="65"/>
  <c r="Q7" i="8" s="1"/>
  <c r="T21" i="65"/>
  <c r="Q4" i="8" s="1"/>
  <c r="V21" i="65"/>
  <c r="S4" i="8" s="1"/>
  <c r="V23" i="65"/>
  <c r="S3" i="8" s="1"/>
  <c r="V22" i="65"/>
  <c r="S6" i="8" s="1"/>
  <c r="V24" i="65"/>
  <c r="S7" i="8" s="1"/>
  <c r="X24" i="65"/>
  <c r="U7" i="8" s="1"/>
  <c r="X21" i="65"/>
  <c r="U4" i="8" s="1"/>
  <c r="X23" i="65"/>
  <c r="U3" i="8" s="1"/>
  <c r="X22" i="65"/>
  <c r="U6" i="8" s="1"/>
  <c r="K24" i="65"/>
  <c r="H7" i="8" s="1"/>
  <c r="K22" i="65"/>
  <c r="H6" i="8" s="1"/>
  <c r="K21" i="65"/>
  <c r="H4" i="8" s="1"/>
  <c r="K23" i="65"/>
  <c r="H3" i="8" s="1"/>
  <c r="L85" i="64"/>
  <c r="F8" i="2" s="1"/>
  <c r="AH85" i="64"/>
  <c r="AB8" i="2" s="1"/>
  <c r="AB85" i="64"/>
  <c r="V8" i="2" s="1"/>
  <c r="AG85" i="64"/>
  <c r="AA8" i="2" s="1"/>
  <c r="AF85" i="64"/>
  <c r="Z8" i="2" s="1"/>
  <c r="T85" i="64"/>
  <c r="N8" i="2" s="1"/>
  <c r="W85" i="64"/>
  <c r="Q8" i="2" s="1"/>
  <c r="I85" i="64"/>
  <c r="C8" i="2" s="1"/>
  <c r="AE85" i="64"/>
  <c r="Y8" i="2" s="1"/>
  <c r="Q85" i="64"/>
  <c r="K8" i="2" s="1"/>
  <c r="J85" i="64"/>
  <c r="D8" i="2" s="1"/>
  <c r="U85" i="64"/>
  <c r="O8" i="2" s="1"/>
  <c r="R85" i="64"/>
  <c r="L8" i="2" s="1"/>
  <c r="Z80" i="64"/>
  <c r="T3" i="2" s="1"/>
  <c r="AC80" i="64"/>
  <c r="W3" i="2" s="1"/>
  <c r="X80" i="64"/>
  <c r="R3" i="2" s="1"/>
  <c r="AJ80" i="64"/>
  <c r="AD3" i="2" s="1"/>
  <c r="V80" i="64"/>
  <c r="P3" i="2" s="1"/>
  <c r="AK80" i="64"/>
  <c r="AE3" i="2" s="1"/>
  <c r="AD80" i="64"/>
  <c r="X3" i="2" s="1"/>
  <c r="R80" i="64"/>
  <c r="L3" i="2" s="1"/>
  <c r="L80" i="64"/>
  <c r="F3" i="2" s="1"/>
  <c r="T80" i="64"/>
  <c r="N3" i="2" s="1"/>
  <c r="AH80" i="64"/>
  <c r="AB3" i="2" s="1"/>
  <c r="P80" i="64"/>
  <c r="J3" i="2" s="1"/>
  <c r="AB80" i="64"/>
  <c r="V3" i="2" s="1"/>
  <c r="AI80" i="64"/>
  <c r="AC3" i="2" s="1"/>
  <c r="AF80" i="64"/>
  <c r="Z3" i="2" s="1"/>
  <c r="O80" i="64"/>
  <c r="I3" i="2" s="1"/>
  <c r="AA80" i="64"/>
  <c r="U3" i="2" s="1"/>
  <c r="K80" i="64"/>
  <c r="E3" i="2" s="1"/>
  <c r="J80" i="64"/>
  <c r="D3" i="2" s="1"/>
  <c r="AE80" i="64"/>
  <c r="Y3" i="2" s="1"/>
  <c r="S80" i="64"/>
  <c r="M3" i="2" s="1"/>
  <c r="Q80" i="64"/>
  <c r="K3" i="2" s="1"/>
  <c r="Y80" i="64"/>
  <c r="S3" i="2" s="1"/>
  <c r="AG80" i="64"/>
  <c r="AA3" i="2" s="1"/>
  <c r="H80" i="64"/>
  <c r="B3" i="2" s="1"/>
  <c r="I80" i="64"/>
  <c r="C3" i="2" s="1"/>
  <c r="W80" i="64"/>
  <c r="Q3" i="2" s="1"/>
  <c r="M80" i="64"/>
  <c r="G3" i="2" s="1"/>
  <c r="N80" i="64"/>
  <c r="H3" i="2" s="1"/>
  <c r="U80" i="64"/>
  <c r="O3" i="2" s="1"/>
  <c r="S41" i="64"/>
  <c r="M6" i="2" s="1"/>
  <c r="U56" i="64"/>
  <c r="O5" i="2" s="1"/>
  <c r="M56" i="64"/>
  <c r="G5" i="2" s="1"/>
  <c r="K70" i="64"/>
  <c r="E4" i="2" s="1"/>
  <c r="Z70" i="64"/>
  <c r="T4" i="2" s="1"/>
  <c r="I41" i="64"/>
  <c r="C6" i="2" s="1"/>
  <c r="AF41" i="64"/>
  <c r="Z6" i="2" s="1"/>
  <c r="Z41" i="64"/>
  <c r="T6" i="2" s="1"/>
  <c r="R70" i="64"/>
  <c r="L4" i="2" s="1"/>
  <c r="X70" i="64"/>
  <c r="R4" i="2" s="1"/>
  <c r="Q70" i="64"/>
  <c r="K4" i="2" s="1"/>
  <c r="V70" i="64"/>
  <c r="P4" i="2" s="1"/>
  <c r="Q56" i="64"/>
  <c r="K5" i="2" s="1"/>
  <c r="K56" i="64"/>
  <c r="E5" i="2" s="1"/>
  <c r="AH56" i="64"/>
  <c r="AB5" i="2" s="1"/>
  <c r="Y70" i="64"/>
  <c r="S4" i="2" s="1"/>
  <c r="O56" i="64"/>
  <c r="I5" i="2" s="1"/>
  <c r="AH41" i="64"/>
  <c r="AB6" i="2" s="1"/>
  <c r="M70" i="64"/>
  <c r="G4" i="2" s="1"/>
  <c r="N56" i="64"/>
  <c r="H5" i="2" s="1"/>
  <c r="V56" i="64"/>
  <c r="P5" i="2" s="1"/>
  <c r="AD56" i="64"/>
  <c r="X5" i="2" s="1"/>
  <c r="W70" i="64"/>
  <c r="Q4" i="2" s="1"/>
  <c r="I70" i="64"/>
  <c r="C4" i="2" s="1"/>
  <c r="AJ41" i="64"/>
  <c r="AD6" i="2" s="1"/>
  <c r="AD41" i="64"/>
  <c r="X6" i="2" s="1"/>
  <c r="X41" i="64"/>
  <c r="R6" i="2" s="1"/>
  <c r="R41" i="64"/>
  <c r="L6" i="2" s="1"/>
  <c r="O70" i="64"/>
  <c r="I4" i="2" s="1"/>
  <c r="S70" i="64"/>
  <c r="M4" i="2" s="1"/>
  <c r="I56" i="64"/>
  <c r="C5" i="2" s="1"/>
  <c r="AF56" i="64"/>
  <c r="Z5" i="2" s="1"/>
  <c r="Z56" i="64"/>
  <c r="T5" i="2" s="1"/>
  <c r="Y41" i="64"/>
  <c r="S6" i="2" s="1"/>
  <c r="AD70" i="64"/>
  <c r="X4" i="2" s="1"/>
  <c r="AA56" i="64"/>
  <c r="U5" i="2" s="1"/>
  <c r="U70" i="64"/>
  <c r="O4" i="2" s="1"/>
  <c r="AA70" i="64"/>
  <c r="U4" i="2" s="1"/>
  <c r="AJ70" i="64"/>
  <c r="AD4" i="2" s="1"/>
  <c r="H70" i="64"/>
  <c r="B4" i="2" s="1"/>
  <c r="L70" i="64"/>
  <c r="F4" i="2" s="1"/>
  <c r="T70" i="64"/>
  <c r="N4" i="2" s="1"/>
  <c r="AG70" i="64"/>
  <c r="AA4" i="2" s="1"/>
  <c r="AB70" i="64"/>
  <c r="V4" i="2" s="1"/>
  <c r="AB41" i="64"/>
  <c r="V6" i="2" s="1"/>
  <c r="V41" i="64"/>
  <c r="P6" i="2" s="1"/>
  <c r="P41" i="64"/>
  <c r="J6" i="2" s="1"/>
  <c r="J41" i="64"/>
  <c r="D6" i="2" s="1"/>
  <c r="P70" i="64"/>
  <c r="J4" i="2" s="1"/>
  <c r="AJ56" i="64"/>
  <c r="AD5" i="2" s="1"/>
  <c r="X56" i="64"/>
  <c r="R5" i="2" s="1"/>
  <c r="R56" i="64"/>
  <c r="L5" i="2" s="1"/>
  <c r="AG56" i="64"/>
  <c r="AA5" i="2" s="1"/>
  <c r="Q41" i="64"/>
  <c r="K6" i="2" s="1"/>
  <c r="S56" i="64"/>
  <c r="M5" i="2" s="1"/>
  <c r="AK41" i="64"/>
  <c r="AE6" i="2" s="1"/>
  <c r="H41" i="64"/>
  <c r="B6" i="2" s="1"/>
  <c r="M41" i="64"/>
  <c r="G6" i="2" s="1"/>
  <c r="AC41" i="64"/>
  <c r="W6" i="2" s="1"/>
  <c r="U41" i="64"/>
  <c r="O6" i="2" s="1"/>
  <c r="T41" i="64"/>
  <c r="N6" i="2" s="1"/>
  <c r="N41" i="64"/>
  <c r="H6" i="2" s="1"/>
  <c r="AE41" i="64"/>
  <c r="Y6" i="2" s="1"/>
  <c r="J70" i="64"/>
  <c r="D4" i="2" s="1"/>
  <c r="H56" i="64"/>
  <c r="B5" i="2" s="1"/>
  <c r="AB56" i="64"/>
  <c r="V5" i="2" s="1"/>
  <c r="P56" i="64"/>
  <c r="J5" i="2" s="1"/>
  <c r="J56" i="64"/>
  <c r="D5" i="2" s="1"/>
  <c r="N70" i="64"/>
  <c r="H4" i="2" s="1"/>
  <c r="Y56" i="64"/>
  <c r="S5" i="2" s="1"/>
  <c r="L41" i="64"/>
  <c r="F6" i="2" s="1"/>
  <c r="AI41" i="64"/>
  <c r="AC6" i="2" s="1"/>
  <c r="W41" i="64"/>
  <c r="Q6" i="2" s="1"/>
  <c r="AI70" i="64"/>
  <c r="AC4" i="2" s="1"/>
  <c r="AH70" i="64"/>
  <c r="AB4" i="2" s="1"/>
  <c r="T56" i="64"/>
  <c r="N5" i="2" s="1"/>
  <c r="AK56" i="64"/>
  <c r="AE5" i="2" s="1"/>
  <c r="AE56" i="64"/>
  <c r="Y5" i="2" s="1"/>
  <c r="AK70" i="64"/>
  <c r="AE4" i="2" s="1"/>
  <c r="K41" i="64"/>
  <c r="E6" i="2" s="1"/>
  <c r="AG41" i="64"/>
  <c r="AA6" i="2" s="1"/>
  <c r="AA41" i="64"/>
  <c r="U6" i="2" s="1"/>
  <c r="O41" i="64"/>
  <c r="I6" i="2" s="1"/>
  <c r="AF70" i="64"/>
  <c r="Z4" i="2" s="1"/>
  <c r="AE70" i="64"/>
  <c r="Y4" i="2" s="1"/>
  <c r="L56" i="64"/>
  <c r="F5" i="2" s="1"/>
  <c r="AI56" i="64"/>
  <c r="AC5" i="2" s="1"/>
  <c r="AC56" i="64"/>
  <c r="W5" i="2" s="1"/>
  <c r="W56" i="64"/>
  <c r="Q5" i="2" s="1"/>
  <c r="AC70" i="64"/>
  <c r="W4" i="2" s="1"/>
  <c r="I21" i="64"/>
  <c r="C2" i="2" s="1"/>
  <c r="Q21" i="64"/>
  <c r="K2" i="2" s="1"/>
  <c r="Y21" i="64"/>
  <c r="S2" i="2" s="1"/>
  <c r="AG21" i="64"/>
  <c r="AA2" i="2" s="1"/>
  <c r="J21" i="64"/>
  <c r="D2" i="2" s="1"/>
  <c r="R21" i="64"/>
  <c r="L2" i="2" s="1"/>
  <c r="Z21" i="64"/>
  <c r="T2" i="2" s="1"/>
  <c r="AH21" i="64"/>
  <c r="AB2" i="2" s="1"/>
  <c r="K21" i="64"/>
  <c r="E2" i="2" s="1"/>
  <c r="S21" i="64"/>
  <c r="M2" i="2" s="1"/>
  <c r="AA21" i="64"/>
  <c r="U2" i="2" s="1"/>
  <c r="AI21" i="64"/>
  <c r="AC2" i="2" s="1"/>
  <c r="AD21" i="64"/>
  <c r="X2" i="2" s="1"/>
  <c r="L21" i="64"/>
  <c r="F2" i="2" s="1"/>
  <c r="T21" i="64"/>
  <c r="N2" i="2" s="1"/>
  <c r="AB21" i="64"/>
  <c r="V2" i="2" s="1"/>
  <c r="AJ21" i="64"/>
  <c r="AD2" i="2" s="1"/>
  <c r="V21" i="64"/>
  <c r="P2" i="2" s="1"/>
  <c r="B2" i="2"/>
  <c r="M21" i="64"/>
  <c r="G2" i="2" s="1"/>
  <c r="U21" i="64"/>
  <c r="O2" i="2" s="1"/>
  <c r="AC21" i="64"/>
  <c r="W2" i="2" s="1"/>
  <c r="AK21" i="64"/>
  <c r="AE2" i="2" s="1"/>
  <c r="N21" i="64"/>
  <c r="H2" i="2" s="1"/>
  <c r="O21" i="64"/>
  <c r="I2" i="2" s="1"/>
  <c r="W21" i="64"/>
  <c r="Q2" i="2" s="1"/>
  <c r="AE21" i="64"/>
  <c r="Y2" i="2" s="1"/>
  <c r="P21" i="64"/>
  <c r="J2" i="2" s="1"/>
  <c r="X21" i="64"/>
  <c r="R2" i="2" s="1"/>
  <c r="AF21" i="64"/>
  <c r="Z2" i="2" s="1"/>
  <c r="C138" i="1"/>
  <c r="D138" i="1" s="1"/>
  <c r="AB12" i="70" l="1"/>
  <c r="N34" i="63"/>
  <c r="AC12" i="70" l="1"/>
  <c r="E22" i="61"/>
  <c r="F22" i="61"/>
  <c r="G22" i="61"/>
  <c r="H22" i="61"/>
  <c r="I22" i="61"/>
  <c r="J22" i="61"/>
  <c r="K22" i="61"/>
  <c r="L22" i="61"/>
  <c r="M22" i="61"/>
  <c r="N22" i="61"/>
  <c r="O22" i="61"/>
  <c r="P22" i="61"/>
  <c r="Q22" i="61"/>
  <c r="E23" i="61"/>
  <c r="F23" i="61"/>
  <c r="G23" i="61"/>
  <c r="H23" i="61"/>
  <c r="I23" i="61"/>
  <c r="J23" i="61"/>
  <c r="K23" i="61"/>
  <c r="L23" i="61"/>
  <c r="M23" i="61"/>
  <c r="N23" i="61"/>
  <c r="O23" i="61"/>
  <c r="P23" i="61"/>
  <c r="Q23" i="61"/>
  <c r="E24" i="61"/>
  <c r="F24" i="61"/>
  <c r="G24" i="61"/>
  <c r="H24" i="61"/>
  <c r="I24" i="61"/>
  <c r="J24" i="61"/>
  <c r="K24" i="61"/>
  <c r="L24" i="61"/>
  <c r="M24" i="61"/>
  <c r="N24" i="61"/>
  <c r="O24" i="61"/>
  <c r="P24" i="61"/>
  <c r="Q24" i="61"/>
  <c r="E25" i="61"/>
  <c r="F25" i="61"/>
  <c r="G25" i="61"/>
  <c r="H25" i="61"/>
  <c r="I25" i="61"/>
  <c r="J25" i="61"/>
  <c r="K25" i="61"/>
  <c r="L25" i="61"/>
  <c r="M25" i="61"/>
  <c r="N25" i="61"/>
  <c r="O25" i="61"/>
  <c r="P25" i="61"/>
  <c r="Q25" i="61"/>
  <c r="E26" i="61"/>
  <c r="F26" i="61"/>
  <c r="G26" i="61"/>
  <c r="H26" i="61"/>
  <c r="I26" i="61"/>
  <c r="J26" i="61"/>
  <c r="K26" i="61"/>
  <c r="L26" i="61"/>
  <c r="M26" i="61"/>
  <c r="N26" i="61"/>
  <c r="O26" i="61"/>
  <c r="P26" i="61"/>
  <c r="Q26" i="61"/>
  <c r="E34" i="61"/>
  <c r="D24" i="61"/>
  <c r="D25" i="61"/>
  <c r="D26" i="61"/>
  <c r="D23" i="61"/>
  <c r="E59" i="61" s="1"/>
  <c r="D12" i="61"/>
  <c r="D17" i="61"/>
  <c r="E53" i="61" s="1"/>
  <c r="E65" i="61" s="1"/>
  <c r="C33" i="63"/>
  <c r="C42" i="63" s="1"/>
  <c r="D33" i="63"/>
  <c r="D42" i="63" s="1"/>
  <c r="E33" i="63"/>
  <c r="E42" i="63" s="1"/>
  <c r="F33" i="63"/>
  <c r="F42" i="63" s="1"/>
  <c r="G33" i="63"/>
  <c r="G42" i="63" s="1"/>
  <c r="H33" i="63"/>
  <c r="H42" i="63" s="1"/>
  <c r="I33" i="63"/>
  <c r="I42" i="63" s="1"/>
  <c r="J33" i="63"/>
  <c r="J42" i="63" s="1"/>
  <c r="K33" i="63"/>
  <c r="K42" i="63" s="1"/>
  <c r="L33" i="63"/>
  <c r="L42" i="63" s="1"/>
  <c r="M33" i="63"/>
  <c r="M42" i="63" s="1"/>
  <c r="N33" i="63"/>
  <c r="N42" i="63" s="1"/>
  <c r="C34" i="63"/>
  <c r="D34" i="63"/>
  <c r="E34" i="63"/>
  <c r="F34" i="63"/>
  <c r="G34" i="63"/>
  <c r="H34" i="63"/>
  <c r="I34" i="63"/>
  <c r="J34" i="63"/>
  <c r="K34" i="63"/>
  <c r="L34" i="63"/>
  <c r="M34" i="63"/>
  <c r="C35" i="63"/>
  <c r="E8" i="9" s="1"/>
  <c r="D35" i="63"/>
  <c r="F8" i="9" s="1"/>
  <c r="E35" i="63"/>
  <c r="G8" i="9" s="1"/>
  <c r="F35" i="63"/>
  <c r="H8" i="9" s="1"/>
  <c r="G35" i="63"/>
  <c r="I8" i="9" s="1"/>
  <c r="H35" i="63"/>
  <c r="J8" i="9" s="1"/>
  <c r="I35" i="63"/>
  <c r="K8" i="9" s="1"/>
  <c r="J35" i="63"/>
  <c r="L8" i="9" s="1"/>
  <c r="K35" i="63"/>
  <c r="M8" i="9" s="1"/>
  <c r="L35" i="63"/>
  <c r="N8" i="9" s="1"/>
  <c r="M35" i="63"/>
  <c r="O8" i="9" s="1"/>
  <c r="N35" i="63"/>
  <c r="P8" i="9" s="1"/>
  <c r="B35" i="63"/>
  <c r="D8" i="9" s="1"/>
  <c r="B34" i="63"/>
  <c r="B33" i="63"/>
  <c r="B42" i="63" s="1"/>
  <c r="C28" i="63"/>
  <c r="C41" i="63" s="1"/>
  <c r="D28" i="63"/>
  <c r="D41" i="63" s="1"/>
  <c r="E28" i="63"/>
  <c r="E41" i="63" s="1"/>
  <c r="F28" i="63"/>
  <c r="F41" i="63" s="1"/>
  <c r="G28" i="63"/>
  <c r="G41" i="63" s="1"/>
  <c r="H28" i="63"/>
  <c r="H41" i="63" s="1"/>
  <c r="I28" i="63"/>
  <c r="I41" i="63" s="1"/>
  <c r="J28" i="63"/>
  <c r="J41" i="63" s="1"/>
  <c r="K28" i="63"/>
  <c r="K41" i="63" s="1"/>
  <c r="L28" i="63"/>
  <c r="L41" i="63" s="1"/>
  <c r="M28" i="63"/>
  <c r="M41" i="63" s="1"/>
  <c r="N28" i="63"/>
  <c r="N41" i="63" s="1"/>
  <c r="C29" i="63"/>
  <c r="D29" i="63"/>
  <c r="E29" i="63"/>
  <c r="F29" i="63"/>
  <c r="G29" i="63"/>
  <c r="H29" i="63"/>
  <c r="I29" i="63"/>
  <c r="J29" i="63"/>
  <c r="K29" i="63"/>
  <c r="L29" i="63"/>
  <c r="M29" i="63"/>
  <c r="N29" i="63"/>
  <c r="C30" i="63"/>
  <c r="E5" i="9" s="1"/>
  <c r="D30" i="63"/>
  <c r="F5" i="9" s="1"/>
  <c r="E30" i="63"/>
  <c r="G5" i="9" s="1"/>
  <c r="F30" i="63"/>
  <c r="H5" i="9" s="1"/>
  <c r="G30" i="63"/>
  <c r="I5" i="9" s="1"/>
  <c r="H30" i="63"/>
  <c r="J5" i="9" s="1"/>
  <c r="I30" i="63"/>
  <c r="K5" i="9" s="1"/>
  <c r="J30" i="63"/>
  <c r="L5" i="9" s="1"/>
  <c r="K30" i="63"/>
  <c r="M5" i="9" s="1"/>
  <c r="L30" i="63"/>
  <c r="N5" i="9" s="1"/>
  <c r="M30" i="63"/>
  <c r="O5" i="9" s="1"/>
  <c r="N30" i="63"/>
  <c r="P5" i="9" s="1"/>
  <c r="Q5" i="9" s="1"/>
  <c r="B30" i="63"/>
  <c r="D5" i="9" s="1"/>
  <c r="B29" i="63"/>
  <c r="B28" i="63"/>
  <c r="B41" i="63" s="1"/>
  <c r="B38" i="63"/>
  <c r="E66" i="61"/>
  <c r="AD12" i="70" l="1"/>
  <c r="C5" i="9"/>
  <c r="B5" i="9"/>
  <c r="Q258" i="60"/>
  <c r="R258" i="60" s="1"/>
  <c r="Q285" i="60" s="1"/>
  <c r="Q290" i="60"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AE12" i="70" l="1"/>
  <c r="B6" i="9"/>
  <c r="B3" i="9"/>
  <c r="P33" i="62"/>
  <c r="P32" i="62"/>
  <c r="P31" i="62"/>
  <c r="P5" i="62"/>
  <c r="P4" i="62"/>
  <c r="P3" i="62"/>
  <c r="N8" i="62"/>
  <c r="N7" i="62"/>
  <c r="O5" i="62"/>
  <c r="N5" i="62"/>
  <c r="O4" i="62"/>
  <c r="N4" i="62"/>
  <c r="O3" i="62"/>
  <c r="N3" i="62"/>
  <c r="B6" i="10" l="1"/>
  <c r="B72" i="36" l="1"/>
  <c r="B65" i="36"/>
  <c r="B58" i="36"/>
  <c r="B78" i="61"/>
  <c r="B2" i="61"/>
  <c r="L2" i="61"/>
  <c r="C2" i="61" s="1"/>
  <c r="Q2" i="61"/>
  <c r="L5" i="61"/>
  <c r="L6" i="61"/>
  <c r="L18" i="61" s="1"/>
  <c r="Q6" i="61"/>
  <c r="Q18" i="61" s="1"/>
  <c r="L7" i="61"/>
  <c r="L19" i="61" s="1"/>
  <c r="L8" i="61"/>
  <c r="L9" i="61"/>
  <c r="L10" i="61"/>
  <c r="L11" i="61"/>
  <c r="L12" i="61"/>
  <c r="Q12" i="61"/>
  <c r="L13" i="61"/>
  <c r="L14" i="61"/>
  <c r="Q14" i="61"/>
  <c r="L17" i="61"/>
  <c r="L20" i="61"/>
  <c r="L21" i="6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B5" i="61" s="1"/>
  <c r="C19" i="59" a="1"/>
  <c r="C19" i="59"/>
  <c r="B20" i="59" a="1"/>
  <c r="B20" i="59" s="1"/>
  <c r="B6" i="61" s="1"/>
  <c r="C20" i="59" a="1"/>
  <c r="C20" i="59" s="1"/>
  <c r="B21" i="59" a="1"/>
  <c r="B21" i="59" s="1"/>
  <c r="B7" i="61" s="1"/>
  <c r="C21" i="59" a="1"/>
  <c r="C21" i="59"/>
  <c r="B22" i="59" a="1"/>
  <c r="B22" i="59" s="1"/>
  <c r="B8" i="61" s="1"/>
  <c r="C22" i="59" a="1"/>
  <c r="C22" i="59" s="1"/>
  <c r="B23" i="59" a="1"/>
  <c r="B23" i="59" s="1"/>
  <c r="B9" i="61" s="1"/>
  <c r="C23" i="59" a="1"/>
  <c r="C23" i="59" s="1"/>
  <c r="B24" i="59" a="1"/>
  <c r="B24" i="59" s="1"/>
  <c r="B10" i="61" s="1"/>
  <c r="C24" i="59" a="1"/>
  <c r="C24" i="59" s="1"/>
  <c r="B25" i="59" a="1"/>
  <c r="B25" i="59" s="1"/>
  <c r="B11" i="61" s="1"/>
  <c r="C25" i="59" a="1"/>
  <c r="C25" i="59" s="1"/>
  <c r="B26" i="59" a="1"/>
  <c r="B26" i="59" s="1"/>
  <c r="B12" i="61" s="1"/>
  <c r="C26" i="59" a="1"/>
  <c r="C26" i="59" s="1"/>
  <c r="B27" i="59" a="1"/>
  <c r="B27" i="59" s="1"/>
  <c r="B13" i="61" s="1"/>
  <c r="C27" i="59" a="1"/>
  <c r="C27" i="59" s="1"/>
  <c r="B28" i="59" a="1"/>
  <c r="B28" i="59" s="1"/>
  <c r="B14" i="61"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B54" i="61" s="1"/>
  <c r="G119" i="59"/>
  <c r="B120" i="59"/>
  <c r="B43" i="61" s="1"/>
  <c r="B55" i="61" s="1"/>
  <c r="B121" i="59"/>
  <c r="C121" i="59"/>
  <c r="C44" i="61" s="1"/>
  <c r="B122" i="59"/>
  <c r="G122" i="59"/>
  <c r="B123" i="59"/>
  <c r="B124" i="59"/>
  <c r="S124" i="59"/>
  <c r="B125" i="59"/>
  <c r="M125" i="59"/>
  <c r="M48" i="61" s="1"/>
  <c r="M60" i="61" s="1"/>
  <c r="B126" i="59"/>
  <c r="B49" i="61" s="1"/>
  <c r="B61" i="61" s="1"/>
  <c r="E126" i="59"/>
  <c r="E49" i="61" s="1"/>
  <c r="B127" i="59"/>
  <c r="K127" i="59" s="1"/>
  <c r="B130" i="59"/>
  <c r="B131" i="59"/>
  <c r="B132" i="59"/>
  <c r="B133" i="59"/>
  <c r="B134" i="59"/>
  <c r="B135" i="59"/>
  <c r="B136" i="59"/>
  <c r="B137" i="59"/>
  <c r="M137" i="59"/>
  <c r="B138" i="59"/>
  <c r="B139" i="59"/>
  <c r="Z8" i="9" l="1"/>
  <c r="R8" i="9"/>
  <c r="Y8" i="9"/>
  <c r="Q8" i="9"/>
  <c r="C8" i="9"/>
  <c r="X8" i="9"/>
  <c r="AE8" i="9"/>
  <c r="W8" i="9"/>
  <c r="AD8" i="9"/>
  <c r="V8" i="9"/>
  <c r="AC8" i="9"/>
  <c r="U8" i="9"/>
  <c r="AB8" i="9"/>
  <c r="T8" i="9"/>
  <c r="AA8" i="9"/>
  <c r="S8" i="9"/>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79" i="61"/>
  <c r="K50" i="61"/>
  <c r="K139" i="59"/>
  <c r="H41" i="61"/>
  <c r="H130" i="59"/>
  <c r="E47" i="61"/>
  <c r="E136" i="59"/>
  <c r="M50" i="61"/>
  <c r="M62" i="61" s="1"/>
  <c r="M139" i="59"/>
  <c r="C47" i="61"/>
  <c r="C136" i="59"/>
  <c r="G50" i="61"/>
  <c r="G139" i="59"/>
  <c r="H123" i="59"/>
  <c r="H120" i="59"/>
  <c r="B44" i="61"/>
  <c r="B56" i="61" s="1"/>
  <c r="G121" i="59"/>
  <c r="H121" i="59"/>
  <c r="K121" i="59"/>
  <c r="M121" i="59"/>
  <c r="E123" i="59"/>
  <c r="B45" i="61"/>
  <c r="B57" i="61" s="1"/>
  <c r="H122" i="59"/>
  <c r="K122" i="59"/>
  <c r="M122" i="59"/>
  <c r="K126" i="59"/>
  <c r="I120" i="59"/>
  <c r="W126" i="59"/>
  <c r="G126" i="59"/>
  <c r="E122" i="59"/>
  <c r="K118" i="59"/>
  <c r="N44" i="59"/>
  <c r="O44" i="59" s="1"/>
  <c r="N115" i="59"/>
  <c r="N127" i="59" s="1"/>
  <c r="B46" i="61"/>
  <c r="B58" i="61" s="1"/>
  <c r="D123" i="59"/>
  <c r="L123" i="59"/>
  <c r="C123" i="59"/>
  <c r="S123" i="59"/>
  <c r="C42" i="61"/>
  <c r="C131" i="59"/>
  <c r="K125" i="59"/>
  <c r="E133" i="59"/>
  <c r="J125" i="59"/>
  <c r="W124" i="59"/>
  <c r="C137" i="59"/>
  <c r="C133" i="59"/>
  <c r="S126" i="59"/>
  <c r="B48" i="61"/>
  <c r="B60"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59" i="61" s="1"/>
  <c r="S136" i="59"/>
  <c r="C122" i="59"/>
  <c r="H126" i="59"/>
  <c r="I122" i="59"/>
  <c r="S120" i="59"/>
  <c r="S127" i="59"/>
  <c r="K124" i="59"/>
  <c r="O42" i="59"/>
  <c r="O113" i="59"/>
  <c r="C126" i="59"/>
  <c r="R123" i="59"/>
  <c r="J127" i="59"/>
  <c r="M123" i="59"/>
  <c r="R122" i="59"/>
  <c r="E138" i="59"/>
  <c r="B50" i="61"/>
  <c r="B62" i="61" s="1"/>
  <c r="L127" i="59"/>
  <c r="R127" i="59"/>
  <c r="F127" i="59"/>
  <c r="I127" i="59"/>
  <c r="I126" i="59"/>
  <c r="K123" i="59"/>
  <c r="M120" i="59"/>
  <c r="K119" i="59"/>
  <c r="R125" i="59"/>
  <c r="J124" i="59"/>
  <c r="I121" i="59"/>
  <c r="G45" i="61"/>
  <c r="G134" i="59"/>
  <c r="G42" i="61"/>
  <c r="G131" i="59"/>
  <c r="B41" i="61"/>
  <c r="B53"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59"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8" i="61"/>
  <c r="Q20" i="61" s="1"/>
  <c r="Q5" i="61"/>
  <c r="Q17" i="61" s="1"/>
  <c r="Q13" i="61"/>
  <c r="Q10" i="61"/>
  <c r="Q7" i="61"/>
  <c r="Q19" i="61" s="1"/>
  <c r="Q9" i="61"/>
  <c r="Q21" i="61" s="1"/>
  <c r="E39" i="60"/>
  <c r="E94" i="60" s="1"/>
  <c r="E149" i="60" s="1"/>
  <c r="M35" i="60"/>
  <c r="M90" i="60" s="1"/>
  <c r="M145" i="60" s="1"/>
  <c r="E79" i="60"/>
  <c r="E71" i="60"/>
  <c r="M63" i="60"/>
  <c r="M118" i="60" s="1"/>
  <c r="N60" i="60"/>
  <c r="C5" i="61"/>
  <c r="C6" i="61"/>
  <c r="C7" i="61"/>
  <c r="C8" i="61"/>
  <c r="C9" i="61"/>
  <c r="C10" i="61"/>
  <c r="C11" i="61"/>
  <c r="C12" i="61"/>
  <c r="C13" i="61"/>
  <c r="C14" i="61"/>
  <c r="E2" i="61"/>
  <c r="F2" i="61" s="1"/>
  <c r="D2"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B4" i="17"/>
  <c r="B2" i="17" s="1"/>
  <c r="D5" i="16"/>
  <c r="E5" i="16"/>
  <c r="I5" i="16"/>
  <c r="M5" i="16"/>
  <c r="N5" i="16"/>
  <c r="O5" i="16"/>
  <c r="V5" i="16"/>
  <c r="W5" i="16"/>
  <c r="AD5" i="16"/>
  <c r="AE5" i="16"/>
  <c r="C5" i="16"/>
  <c r="B5" i="15"/>
  <c r="D5" i="15" s="1"/>
  <c r="B8" i="14"/>
  <c r="B5" i="14"/>
  <c r="L5" i="14" s="1"/>
  <c r="B2" i="14"/>
  <c r="B8" i="13"/>
  <c r="B5" i="13"/>
  <c r="I5" i="13" s="1"/>
  <c r="H5" i="12"/>
  <c r="P5" i="12"/>
  <c r="X5" i="12"/>
  <c r="C5" i="12"/>
  <c r="B5" i="12"/>
  <c r="F5" i="12" s="1"/>
  <c r="C5" i="11"/>
  <c r="B5" i="11"/>
  <c r="I5" i="11" s="1"/>
  <c r="F3" i="9"/>
  <c r="B4" i="9"/>
  <c r="B17" i="31"/>
  <c r="B5" i="31"/>
  <c r="B16" i="31"/>
  <c r="B15" i="31"/>
  <c r="B14" i="31"/>
  <c r="B13" i="31"/>
  <c r="B12" i="31"/>
  <c r="B11" i="31"/>
  <c r="B10" i="31"/>
  <c r="B9" i="31"/>
  <c r="B8" i="31"/>
  <c r="B7" i="31"/>
  <c r="B6" i="31"/>
  <c r="B4" i="31"/>
  <c r="B3" i="31"/>
  <c r="H5" i="11" l="1"/>
  <c r="G5" i="11"/>
  <c r="AD5" i="11"/>
  <c r="V5" i="11"/>
  <c r="N5" i="11"/>
  <c r="F5" i="11"/>
  <c r="P5" i="11"/>
  <c r="W5" i="11"/>
  <c r="AC5" i="11"/>
  <c r="U5" i="11"/>
  <c r="M5" i="11"/>
  <c r="E5" i="11"/>
  <c r="AE5" i="11"/>
  <c r="AB5" i="11"/>
  <c r="T5" i="11"/>
  <c r="L5" i="11"/>
  <c r="D5" i="11"/>
  <c r="X5" i="11"/>
  <c r="O5" i="11"/>
  <c r="AA5" i="11"/>
  <c r="S5" i="11"/>
  <c r="K5" i="11"/>
  <c r="Z5" i="11"/>
  <c r="R5" i="11"/>
  <c r="J5" i="11"/>
  <c r="Y5" i="11"/>
  <c r="Q5" i="11"/>
  <c r="W5" i="12"/>
  <c r="AC5" i="12"/>
  <c r="E5" i="12"/>
  <c r="AB5" i="12"/>
  <c r="T5" i="12"/>
  <c r="L5" i="12"/>
  <c r="D5" i="12"/>
  <c r="AE5" i="12"/>
  <c r="M5" i="12"/>
  <c r="AA5" i="12"/>
  <c r="S5" i="12"/>
  <c r="K5" i="12"/>
  <c r="O5" i="12"/>
  <c r="U5" i="12"/>
  <c r="Z5" i="12"/>
  <c r="R5" i="12"/>
  <c r="J5" i="12"/>
  <c r="Y5" i="12"/>
  <c r="Q5" i="12"/>
  <c r="I5" i="12"/>
  <c r="G5" i="12"/>
  <c r="AD5" i="12"/>
  <c r="V5" i="12"/>
  <c r="N5" i="12"/>
  <c r="D2" i="14"/>
  <c r="L2" i="14"/>
  <c r="T2" i="14"/>
  <c r="AB2" i="14"/>
  <c r="M2" i="14"/>
  <c r="U2" i="14"/>
  <c r="AC2" i="14"/>
  <c r="E2" i="14"/>
  <c r="S2" i="14"/>
  <c r="F2" i="14"/>
  <c r="N2" i="14"/>
  <c r="V2" i="14"/>
  <c r="AD2" i="14"/>
  <c r="Q2" i="14"/>
  <c r="G2" i="14"/>
  <c r="O2" i="14"/>
  <c r="W2" i="14"/>
  <c r="AE2" i="14"/>
  <c r="Y2" i="14"/>
  <c r="K2" i="14"/>
  <c r="H2" i="14"/>
  <c r="P2" i="14"/>
  <c r="X2" i="14"/>
  <c r="C2" i="14"/>
  <c r="I2" i="14"/>
  <c r="J2" i="14"/>
  <c r="R2" i="14"/>
  <c r="Z2" i="14"/>
  <c r="AA2" i="14"/>
  <c r="Z5" i="15"/>
  <c r="R5" i="15"/>
  <c r="J5" i="15"/>
  <c r="K5" i="15"/>
  <c r="Y5" i="15"/>
  <c r="C5" i="15"/>
  <c r="X5" i="15"/>
  <c r="P5" i="15"/>
  <c r="H5" i="15"/>
  <c r="AA5" i="15"/>
  <c r="AE5" i="15"/>
  <c r="W5" i="15"/>
  <c r="O5" i="15"/>
  <c r="G5" i="15"/>
  <c r="AD5" i="15"/>
  <c r="V5" i="15"/>
  <c r="N5" i="15"/>
  <c r="F5" i="15"/>
  <c r="S5" i="15"/>
  <c r="Q5" i="15"/>
  <c r="AC5" i="15"/>
  <c r="U5" i="15"/>
  <c r="M5" i="15"/>
  <c r="E5" i="15"/>
  <c r="I5" i="15"/>
  <c r="AB5" i="15"/>
  <c r="T5" i="15"/>
  <c r="L5" i="15"/>
  <c r="AC5" i="16"/>
  <c r="L5" i="16"/>
  <c r="Y5" i="16"/>
  <c r="K5" i="16"/>
  <c r="X5" i="16"/>
  <c r="J5" i="16"/>
  <c r="AE4" i="17"/>
  <c r="AD4" i="17"/>
  <c r="V4" i="17"/>
  <c r="N4" i="17"/>
  <c r="F4" i="17"/>
  <c r="O4" i="17"/>
  <c r="U4" i="17"/>
  <c r="AB4" i="17"/>
  <c r="T4" i="17"/>
  <c r="L4" i="17"/>
  <c r="D4" i="17"/>
  <c r="W4" i="17"/>
  <c r="E4" i="17"/>
  <c r="AA4" i="17"/>
  <c r="S4" i="17"/>
  <c r="K4" i="17"/>
  <c r="G4" i="17"/>
  <c r="AC4" i="17"/>
  <c r="Z4" i="17"/>
  <c r="R4" i="17"/>
  <c r="J4" i="17"/>
  <c r="Y4" i="17"/>
  <c r="Q4" i="17"/>
  <c r="I4" i="17"/>
  <c r="M4" i="17"/>
  <c r="C4" i="17"/>
  <c r="X4" i="17"/>
  <c r="P4" i="17"/>
  <c r="H4" i="17"/>
  <c r="E126" i="60"/>
  <c r="Q284" i="60"/>
  <c r="Q289" i="60"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F5" i="61"/>
  <c r="F17" i="61" s="1"/>
  <c r="F6" i="61"/>
  <c r="F18" i="61" s="1"/>
  <c r="F7" i="61"/>
  <c r="F19" i="61" s="1"/>
  <c r="F8" i="61"/>
  <c r="F20" i="61" s="1"/>
  <c r="F9" i="61"/>
  <c r="F21" i="61" s="1"/>
  <c r="F10" i="61"/>
  <c r="F34" i="61" s="1"/>
  <c r="F11" i="61"/>
  <c r="F12" i="61"/>
  <c r="F13" i="61"/>
  <c r="F14" i="61"/>
  <c r="G2" i="61"/>
  <c r="L96" i="60"/>
  <c r="L151" i="60" s="1"/>
  <c r="M41" i="60"/>
  <c r="F229" i="60"/>
  <c r="E268" i="60"/>
  <c r="F268" i="60" s="1"/>
  <c r="G268" i="60" s="1"/>
  <c r="H268" i="60" s="1"/>
  <c r="I268" i="60" s="1"/>
  <c r="J268" i="60" s="1"/>
  <c r="K268" i="60" s="1"/>
  <c r="L268" i="60" s="1"/>
  <c r="N268" i="60"/>
  <c r="O268" i="60" s="1"/>
  <c r="P268" i="60" s="1"/>
  <c r="U111" i="59"/>
  <c r="U39" i="59"/>
  <c r="V111" i="59" s="1"/>
  <c r="W50" i="61"/>
  <c r="W62" i="61" s="1"/>
  <c r="W139" i="59"/>
  <c r="R45" i="61"/>
  <c r="R57"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3" i="61" s="1"/>
  <c r="W130" i="59"/>
  <c r="W46" i="61"/>
  <c r="W58" i="61" s="1"/>
  <c r="W135" i="59"/>
  <c r="F45" i="61"/>
  <c r="F134" i="59"/>
  <c r="J41" i="61"/>
  <c r="J130" i="59"/>
  <c r="F46" i="61"/>
  <c r="F58" i="61" s="1"/>
  <c r="F135" i="59"/>
  <c r="N47" i="61"/>
  <c r="N136" i="59"/>
  <c r="H42" i="61"/>
  <c r="H131" i="59"/>
  <c r="H142" i="59" s="1"/>
  <c r="N45" i="61"/>
  <c r="N134" i="59"/>
  <c r="I44" i="61"/>
  <c r="I133" i="59"/>
  <c r="K46" i="61"/>
  <c r="K135" i="59"/>
  <c r="D127" i="59"/>
  <c r="M46" i="61"/>
  <c r="M58" i="61" s="1"/>
  <c r="M135" i="59"/>
  <c r="AB42" i="59" a="1"/>
  <c r="AB42" i="59" s="1"/>
  <c r="AC113" i="59" s="1"/>
  <c r="K47" i="61"/>
  <c r="K136" i="59"/>
  <c r="C45" i="61"/>
  <c r="C134" i="59"/>
  <c r="J45" i="61"/>
  <c r="J134" i="59"/>
  <c r="U125" i="59"/>
  <c r="X44" i="59" a="1"/>
  <c r="X44" i="59" s="1"/>
  <c r="Y115" i="59" s="1"/>
  <c r="E45" i="61"/>
  <c r="E134" i="59"/>
  <c r="M45" i="61"/>
  <c r="M57" i="61" s="1"/>
  <c r="M134" i="59"/>
  <c r="H44" i="61"/>
  <c r="H133" i="59"/>
  <c r="D74" i="60"/>
  <c r="D129" i="60" s="1"/>
  <c r="N53" i="60"/>
  <c r="N108" i="60" s="1"/>
  <c r="M108" i="60"/>
  <c r="M163" i="60" s="1"/>
  <c r="O41" i="59"/>
  <c r="S44" i="61"/>
  <c r="S56" i="61" s="1"/>
  <c r="S133" i="59"/>
  <c r="S45" i="61"/>
  <c r="S57" i="61" s="1"/>
  <c r="S134" i="59"/>
  <c r="M43" i="61"/>
  <c r="M55" i="61" s="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54" i="61" s="1"/>
  <c r="U131" i="59"/>
  <c r="S42" i="61"/>
  <c r="S54" i="61" s="1"/>
  <c r="S131" i="59"/>
  <c r="K43" i="61"/>
  <c r="K132" i="59"/>
  <c r="M41" i="61"/>
  <c r="M53" i="61" s="1"/>
  <c r="M65" i="61" s="1"/>
  <c r="M70" i="61" s="1"/>
  <c r="M130" i="59"/>
  <c r="V125" i="59"/>
  <c r="J50" i="61"/>
  <c r="J139" i="59"/>
  <c r="F41" i="61"/>
  <c r="F130" i="59"/>
  <c r="F142" i="59" s="1"/>
  <c r="S48" i="61"/>
  <c r="S60" i="61" s="1"/>
  <c r="S137" i="59"/>
  <c r="S49" i="61"/>
  <c r="S61" i="61" s="1"/>
  <c r="S138" i="59"/>
  <c r="W47" i="61"/>
  <c r="W59" i="61" s="1"/>
  <c r="W136" i="59"/>
  <c r="S46" i="61"/>
  <c r="S58" i="61" s="1"/>
  <c r="S135" i="59"/>
  <c r="AE44" i="59" a="1"/>
  <c r="AE44" i="59" s="1"/>
  <c r="AF115" i="59" s="1"/>
  <c r="K45" i="61"/>
  <c r="K134" i="59"/>
  <c r="G44" i="61"/>
  <c r="G56" i="61" s="1"/>
  <c r="G133" i="59"/>
  <c r="G62" i="61"/>
  <c r="L68" i="60"/>
  <c r="L123" i="60" s="1"/>
  <c r="G41" i="61"/>
  <c r="G53" i="61" s="1"/>
  <c r="G65" i="61" s="1"/>
  <c r="G70" i="61" s="1"/>
  <c r="G130" i="59"/>
  <c r="G142" i="59" s="1"/>
  <c r="G147" i="59" s="1"/>
  <c r="L50" i="61"/>
  <c r="L139" i="59"/>
  <c r="D48" i="61"/>
  <c r="D137" i="59"/>
  <c r="K44" i="61"/>
  <c r="K133" i="59"/>
  <c r="L3" i="9"/>
  <c r="AC5" i="13"/>
  <c r="M5" i="13"/>
  <c r="D5" i="14"/>
  <c r="D5" i="61"/>
  <c r="D6" i="61"/>
  <c r="D18" i="61" s="1"/>
  <c r="D7" i="61"/>
  <c r="D19" i="61" s="1"/>
  <c r="D8" i="61"/>
  <c r="D20" i="61" s="1"/>
  <c r="E56" i="61" s="1"/>
  <c r="D9" i="61"/>
  <c r="D21" i="61" s="1"/>
  <c r="D10" i="61"/>
  <c r="D22" i="61" s="1"/>
  <c r="D11" i="61"/>
  <c r="E60" i="61"/>
  <c r="D13" i="61"/>
  <c r="E61" i="61" s="1"/>
  <c r="D14" i="6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56" i="61" s="1"/>
  <c r="T133" i="59"/>
  <c r="T42" i="61"/>
  <c r="T54" i="61" s="1"/>
  <c r="T131" i="59"/>
  <c r="D47" i="61"/>
  <c r="D136" i="59"/>
  <c r="T122" i="59"/>
  <c r="J43" i="61"/>
  <c r="J132" i="59"/>
  <c r="G48" i="61"/>
  <c r="G60" i="61" s="1"/>
  <c r="G137" i="59"/>
  <c r="N43" i="61"/>
  <c r="N55" i="61" s="1"/>
  <c r="N132" i="59"/>
  <c r="M49" i="61"/>
  <c r="M61" i="61" s="1"/>
  <c r="M138" i="59"/>
  <c r="D126" i="59"/>
  <c r="N41" i="61"/>
  <c r="N130" i="59"/>
  <c r="E42" i="61"/>
  <c r="E54" i="61" s="1"/>
  <c r="E131" i="59"/>
  <c r="I49" i="61"/>
  <c r="I138" i="59"/>
  <c r="P42" i="59"/>
  <c r="AH42" i="59" s="1" a="1"/>
  <c r="AH42" i="59" s="1"/>
  <c r="P113" i="59"/>
  <c r="S50" i="61"/>
  <c r="S62" i="61" s="1"/>
  <c r="S139" i="59"/>
  <c r="S41" i="61"/>
  <c r="S53" i="61" s="1"/>
  <c r="S130" i="59"/>
  <c r="S142" i="59" s="1"/>
  <c r="E48" i="61"/>
  <c r="E137" i="59"/>
  <c r="E144" i="59" s="1"/>
  <c r="J48" i="61"/>
  <c r="J137" i="59"/>
  <c r="C46" i="61"/>
  <c r="C135" i="59"/>
  <c r="G49" i="61"/>
  <c r="G61" i="61" s="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3" i="61" s="1"/>
  <c r="T130" i="59"/>
  <c r="AC37" i="59" a="1"/>
  <c r="AC37" i="59" s="1"/>
  <c r="AD109" i="59" s="1"/>
  <c r="T47" i="61"/>
  <c r="T59" i="61" s="1"/>
  <c r="T136" i="59"/>
  <c r="P38" i="59"/>
  <c r="P110" i="59"/>
  <c r="F44" i="61"/>
  <c r="F133" i="59"/>
  <c r="J49" i="61"/>
  <c r="J138" i="59"/>
  <c r="W44" i="61"/>
  <c r="W56" i="61" s="1"/>
  <c r="W133" i="59"/>
  <c r="U41" i="61"/>
  <c r="U53" i="61" s="1"/>
  <c r="U130" i="59"/>
  <c r="U142" i="59" s="1"/>
  <c r="L49" i="61"/>
  <c r="L138" i="59"/>
  <c r="J42" i="61"/>
  <c r="J131" i="59"/>
  <c r="N42" i="61"/>
  <c r="N131" i="59"/>
  <c r="J46" i="61"/>
  <c r="J135" i="59"/>
  <c r="M42" i="61"/>
  <c r="M54" i="61" s="1"/>
  <c r="M131" i="59"/>
  <c r="J47" i="61"/>
  <c r="J136" i="59"/>
  <c r="J144" i="59" s="1"/>
  <c r="J149" i="59" s="1"/>
  <c r="I50" i="61"/>
  <c r="I139" i="59"/>
  <c r="AD42" i="59" a="1"/>
  <c r="AD42" i="59" s="1"/>
  <c r="AE113" i="59" s="1"/>
  <c r="AI42" i="59" a="1"/>
  <c r="AI42" i="59" s="1"/>
  <c r="S43" i="61"/>
  <c r="S55" i="61" s="1"/>
  <c r="S132" i="59"/>
  <c r="G43" i="61"/>
  <c r="G55" i="61" s="1"/>
  <c r="G132" i="59"/>
  <c r="G143" i="59" s="1"/>
  <c r="N46" i="61"/>
  <c r="N135" i="59"/>
  <c r="C50" i="61"/>
  <c r="C139" i="59"/>
  <c r="W43" i="61"/>
  <c r="W55"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E263" i="60"/>
  <c r="N263" i="60"/>
  <c r="X37" i="59" a="1"/>
  <c r="X37" i="59" s="1"/>
  <c r="Y109" i="59" s="1"/>
  <c r="D43" i="61"/>
  <c r="D132" i="59"/>
  <c r="G47" i="61"/>
  <c r="G59" i="61" s="1"/>
  <c r="G67" i="61" s="1"/>
  <c r="G72" i="61" s="1"/>
  <c r="G136" i="59"/>
  <c r="G144" i="59" s="1"/>
  <c r="R44" i="61"/>
  <c r="R56" i="61" s="1"/>
  <c r="R133" i="59"/>
  <c r="V119" i="59"/>
  <c r="V118" i="59"/>
  <c r="T126" i="59"/>
  <c r="W42" i="61"/>
  <c r="W54" i="61" s="1"/>
  <c r="W131" i="59"/>
  <c r="W45" i="61"/>
  <c r="W57" i="61" s="1"/>
  <c r="W134" i="59"/>
  <c r="M47" i="61"/>
  <c r="M59" i="61" s="1"/>
  <c r="M67" i="61" s="1"/>
  <c r="M72" i="61" s="1"/>
  <c r="M136" i="59"/>
  <c r="M144" i="59" s="1"/>
  <c r="G54" i="61"/>
  <c r="F50" i="61"/>
  <c r="F62" i="61" s="1"/>
  <c r="F139" i="59"/>
  <c r="AC42" i="59" a="1"/>
  <c r="AC42" i="59" s="1"/>
  <c r="AD113" i="59" s="1"/>
  <c r="AE42" i="59" a="1"/>
  <c r="AE42" i="59" s="1"/>
  <c r="AF113" i="59" s="1"/>
  <c r="I45" i="61"/>
  <c r="I134" i="59"/>
  <c r="G46" i="61"/>
  <c r="G135" i="59"/>
  <c r="F47" i="61"/>
  <c r="F59" i="61" s="1"/>
  <c r="F136" i="59"/>
  <c r="N44" i="61"/>
  <c r="N133" i="59"/>
  <c r="W48" i="61"/>
  <c r="W60" i="61" s="1"/>
  <c r="W137" i="59"/>
  <c r="L46" i="61"/>
  <c r="L135" i="59"/>
  <c r="W44" i="59" a="1"/>
  <c r="W44" i="59" s="1"/>
  <c r="X115" i="59" s="1"/>
  <c r="W49" i="61"/>
  <c r="W61" i="61" s="1"/>
  <c r="W138" i="59"/>
  <c r="M5" i="61"/>
  <c r="M17" i="61" s="1"/>
  <c r="M29" i="61" s="1"/>
  <c r="M6" i="61"/>
  <c r="M18" i="61" s="1"/>
  <c r="M30" i="61" s="1"/>
  <c r="M7" i="61"/>
  <c r="M19" i="61" s="1"/>
  <c r="M31" i="61" s="1"/>
  <c r="M8" i="61"/>
  <c r="M20" i="61" s="1"/>
  <c r="M32" i="61" s="1"/>
  <c r="M9" i="61"/>
  <c r="M21" i="61" s="1"/>
  <c r="M33" i="61" s="1"/>
  <c r="M10" i="61"/>
  <c r="M34" i="61" s="1"/>
  <c r="M11" i="61"/>
  <c r="M35" i="61" s="1"/>
  <c r="M12" i="61"/>
  <c r="M36" i="61" s="1"/>
  <c r="M13" i="61"/>
  <c r="M37" i="61" s="1"/>
  <c r="M14" i="61"/>
  <c r="M38" i="61" s="1"/>
  <c r="O34" i="59"/>
  <c r="O106" i="59"/>
  <c r="J44" i="61"/>
  <c r="J133" i="59"/>
  <c r="K49" i="61"/>
  <c r="K138" i="59"/>
  <c r="E5" i="61"/>
  <c r="E17" i="61" s="1"/>
  <c r="E29" i="61" s="1"/>
  <c r="E6" i="61"/>
  <c r="E18" i="61" s="1"/>
  <c r="E30" i="61" s="1"/>
  <c r="E7" i="61"/>
  <c r="E19" i="61" s="1"/>
  <c r="E31" i="61" s="1"/>
  <c r="E8" i="61"/>
  <c r="E20" i="61" s="1"/>
  <c r="E9" i="61"/>
  <c r="E21" i="61" s="1"/>
  <c r="E33" i="61" s="1"/>
  <c r="E10" i="61"/>
  <c r="E11" i="61"/>
  <c r="E35" i="61" s="1"/>
  <c r="E12" i="61"/>
  <c r="E36" i="61" s="1"/>
  <c r="E13" i="61"/>
  <c r="E37" i="61" s="1"/>
  <c r="E14" i="61"/>
  <c r="E38" i="61" s="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55" i="61" s="1"/>
  <c r="E132" i="59"/>
  <c r="E143" i="59" s="1"/>
  <c r="I46" i="61"/>
  <c r="I135" i="59"/>
  <c r="N48" i="61"/>
  <c r="N60" i="61" s="1"/>
  <c r="N137" i="59"/>
  <c r="R48" i="61"/>
  <c r="R60" i="61" s="1"/>
  <c r="R137" i="59"/>
  <c r="R50" i="61"/>
  <c r="R62" i="61" s="1"/>
  <c r="R139" i="59"/>
  <c r="R46" i="61"/>
  <c r="R58" i="61" s="1"/>
  <c r="R135" i="59"/>
  <c r="AA42" i="59" a="1"/>
  <c r="AA42" i="59" s="1"/>
  <c r="AB113" i="59" s="1"/>
  <c r="H49" i="61"/>
  <c r="H138" i="59"/>
  <c r="E41" i="61"/>
  <c r="E130" i="59"/>
  <c r="E142" i="59" s="1"/>
  <c r="R49" i="61"/>
  <c r="R61" i="61" s="1"/>
  <c r="R138" i="59"/>
  <c r="E50" i="61"/>
  <c r="E62" i="61" s="1"/>
  <c r="E67" i="61" s="1"/>
  <c r="E139" i="59"/>
  <c r="U127" i="59"/>
  <c r="T125" i="59"/>
  <c r="K48" i="61"/>
  <c r="K137" i="59"/>
  <c r="D46" i="61"/>
  <c r="D135" i="59"/>
  <c r="N50" i="61"/>
  <c r="N62" i="61" s="1"/>
  <c r="N139" i="59"/>
  <c r="Y44" i="59" a="1"/>
  <c r="Y44" i="59" s="1"/>
  <c r="Z115" i="59" s="1"/>
  <c r="E46" i="61"/>
  <c r="E58" i="61" s="1"/>
  <c r="E135" i="59"/>
  <c r="E247" i="60"/>
  <c r="F247" i="60" s="1"/>
  <c r="G247" i="60" s="1"/>
  <c r="H247" i="60" s="1"/>
  <c r="I247" i="60" s="1"/>
  <c r="J247" i="60" s="1"/>
  <c r="K247" i="60" s="1"/>
  <c r="L247" i="60" s="1"/>
  <c r="L284" i="60"/>
  <c r="L289" i="60"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54" i="61" s="1"/>
  <c r="R131" i="59"/>
  <c r="I42" i="61"/>
  <c r="I131" i="59"/>
  <c r="C43" i="61"/>
  <c r="C132" i="59"/>
  <c r="C143" i="59" s="1"/>
  <c r="N49" i="61"/>
  <c r="N61" i="61" s="1"/>
  <c r="N138" i="59"/>
  <c r="O115" i="59"/>
  <c r="O127" i="59" s="1"/>
  <c r="R43" i="61"/>
  <c r="R55" i="61" s="1"/>
  <c r="R66" i="61" s="1"/>
  <c r="R71" i="61" s="1"/>
  <c r="R132" i="59"/>
  <c r="H50" i="61"/>
  <c r="H139" i="59"/>
  <c r="F49" i="61"/>
  <c r="F61" i="61" s="1"/>
  <c r="F138" i="59"/>
  <c r="G57" i="61"/>
  <c r="K42" i="61"/>
  <c r="K131" i="59"/>
  <c r="T127" i="59"/>
  <c r="C49" i="61"/>
  <c r="C138" i="59"/>
  <c r="C144" i="59" s="1"/>
  <c r="Y42" i="59" a="1"/>
  <c r="Y42" i="59" s="1"/>
  <c r="Z113" i="59" s="1"/>
  <c r="W42" i="59" a="1"/>
  <c r="W42" i="59" s="1"/>
  <c r="X113" i="59" s="1"/>
  <c r="V126" i="59"/>
  <c r="R41" i="61"/>
  <c r="R53" i="61" s="1"/>
  <c r="R65" i="61" s="1"/>
  <c r="R70" i="61" s="1"/>
  <c r="R130" i="59"/>
  <c r="R142" i="59" s="1"/>
  <c r="C142" i="59"/>
  <c r="R47" i="61"/>
  <c r="R59" i="61" s="1"/>
  <c r="R67" i="61" s="1"/>
  <c r="R72" i="61" s="1"/>
  <c r="R136" i="59"/>
  <c r="I47" i="61"/>
  <c r="I136" i="59"/>
  <c r="I144" i="59" s="1"/>
  <c r="L48" i="61"/>
  <c r="L137" i="59"/>
  <c r="AI44" i="59" a="1"/>
  <c r="AI44" i="59" s="1"/>
  <c r="K41" i="61"/>
  <c r="K130" i="59"/>
  <c r="K142" i="59" s="1"/>
  <c r="I43" i="61"/>
  <c r="I132" i="59"/>
  <c r="I143" i="59" s="1"/>
  <c r="I148" i="59" s="1"/>
  <c r="M44" i="61"/>
  <c r="M56" i="61" s="1"/>
  <c r="M66" i="61" s="1"/>
  <c r="M71"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N79" i="60" l="1"/>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M39" i="60"/>
  <c r="M94" i="60" s="1"/>
  <c r="M149" i="60" s="1"/>
  <c r="F48" i="60"/>
  <c r="E103" i="60"/>
  <c r="E158" i="60" s="1"/>
  <c r="N80" i="60"/>
  <c r="M80" i="60"/>
  <c r="M135" i="60" s="1"/>
  <c r="O142" i="60"/>
  <c r="G52" i="60"/>
  <c r="F107" i="60"/>
  <c r="F162" i="60" s="1"/>
  <c r="N86" i="60"/>
  <c r="F94" i="60"/>
  <c r="F149" i="60" s="1"/>
  <c r="L71" i="60"/>
  <c r="L126" i="60" s="1"/>
  <c r="D284" i="60"/>
  <c r="D289" i="60" s="1"/>
  <c r="D59" i="60"/>
  <c r="D114" i="60" s="1"/>
  <c r="D78" i="60"/>
  <c r="D133" i="60" s="1"/>
  <c r="D73" i="60"/>
  <c r="D128" i="60" s="1"/>
  <c r="L92" i="60"/>
  <c r="L147" i="60" s="1"/>
  <c r="M37" i="60"/>
  <c r="D63" i="60"/>
  <c r="D118" i="60" s="1"/>
  <c r="E61" i="60"/>
  <c r="E116" i="60" s="1"/>
  <c r="L72" i="60"/>
  <c r="L127" i="60" s="1"/>
  <c r="F69" i="60"/>
  <c r="P2" i="9"/>
  <c r="K2" i="9"/>
  <c r="E2" i="9"/>
  <c r="S71" i="61"/>
  <c r="AA71" i="61"/>
  <c r="T71" i="61"/>
  <c r="AB71" i="61"/>
  <c r="U71" i="61"/>
  <c r="AC71" i="61"/>
  <c r="V71" i="61"/>
  <c r="AD71" i="61"/>
  <c r="W71" i="61"/>
  <c r="AE71" i="61"/>
  <c r="Y71" i="61"/>
  <c r="AG71" i="61"/>
  <c r="X71" i="61"/>
  <c r="Z71" i="61"/>
  <c r="AF71" i="61"/>
  <c r="Z70" i="61"/>
  <c r="S70" i="61"/>
  <c r="AA70" i="61"/>
  <c r="T70" i="61"/>
  <c r="AB70" i="61"/>
  <c r="U70" i="61"/>
  <c r="AC70" i="61"/>
  <c r="V70" i="61"/>
  <c r="AD70" i="61"/>
  <c r="X70" i="61"/>
  <c r="AF70" i="61"/>
  <c r="W70" i="61"/>
  <c r="Y70" i="61"/>
  <c r="AE70" i="61"/>
  <c r="AG70" i="61"/>
  <c r="E70" i="61"/>
  <c r="T72" i="61"/>
  <c r="AB72" i="61"/>
  <c r="U72" i="61"/>
  <c r="AC72" i="61"/>
  <c r="V72" i="61"/>
  <c r="AD72" i="61"/>
  <c r="W72" i="61"/>
  <c r="AE72" i="61"/>
  <c r="X72" i="61"/>
  <c r="AF72" i="61"/>
  <c r="Z72" i="61"/>
  <c r="Y72" i="61"/>
  <c r="AA72" i="61"/>
  <c r="AG72" i="61"/>
  <c r="S72" i="61"/>
  <c r="E72" i="61"/>
  <c r="M101" i="60"/>
  <c r="M156" i="60" s="1"/>
  <c r="N46" i="60"/>
  <c r="N101" i="60" s="1"/>
  <c r="M82" i="60"/>
  <c r="M137" i="60" s="1"/>
  <c r="N82" i="60"/>
  <c r="G94" i="60"/>
  <c r="H39" i="60"/>
  <c r="V49" i="61"/>
  <c r="V61" i="61" s="1"/>
  <c r="V138" i="59"/>
  <c r="T43" i="61"/>
  <c r="T55"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56" i="61"/>
  <c r="N66" i="61" s="1"/>
  <c r="E51" i="60"/>
  <c r="D106" i="60"/>
  <c r="D161" i="60" s="1"/>
  <c r="F71" i="60"/>
  <c r="F126" i="60" s="1"/>
  <c r="AG44" i="59" a="1"/>
  <c r="AG44" i="59" s="1"/>
  <c r="L73" i="60"/>
  <c r="L128" i="60" s="1"/>
  <c r="Z44" i="59" a="1"/>
  <c r="Z44" i="59" s="1"/>
  <c r="AA115" i="59" s="1"/>
  <c r="S147" i="59"/>
  <c r="L147" i="59"/>
  <c r="E89" i="60"/>
  <c r="E144" i="60" s="1"/>
  <c r="F34" i="60"/>
  <c r="V48" i="61"/>
  <c r="V60" i="61" s="1"/>
  <c r="V137" i="59"/>
  <c r="L89" i="60"/>
  <c r="L144" i="60" s="1"/>
  <c r="M34" i="60"/>
  <c r="M143" i="59"/>
  <c r="M148" i="59" s="1"/>
  <c r="E57" i="61"/>
  <c r="K144" i="59"/>
  <c r="K149" i="59" s="1"/>
  <c r="N59" i="61"/>
  <c r="N67" i="61" s="1"/>
  <c r="E43" i="60"/>
  <c r="D98" i="60"/>
  <c r="D153" i="60" s="1"/>
  <c r="F55" i="61"/>
  <c r="F66" i="61" s="1"/>
  <c r="F71" i="61" s="1"/>
  <c r="G229" i="60"/>
  <c r="E284" i="60"/>
  <c r="E289" i="60" s="1"/>
  <c r="F36" i="6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N58" i="61"/>
  <c r="N54" i="6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F35" i="61"/>
  <c r="R144" i="59"/>
  <c r="L103" i="60"/>
  <c r="L158" i="60" s="1"/>
  <c r="M48" i="60"/>
  <c r="F101" i="60"/>
  <c r="F156" i="60" s="1"/>
  <c r="G46" i="60"/>
  <c r="L69" i="60"/>
  <c r="L124" i="60" s="1"/>
  <c r="I64" i="60"/>
  <c r="H64" i="60"/>
  <c r="H119" i="60" s="1"/>
  <c r="O247" i="60"/>
  <c r="M284" i="60"/>
  <c r="M289" i="60" s="1"/>
  <c r="O124" i="59"/>
  <c r="N134" i="60"/>
  <c r="O134" i="60"/>
  <c r="P34" i="59"/>
  <c r="P106" i="59"/>
  <c r="V41" i="61"/>
  <c r="V53" i="61" s="1"/>
  <c r="V130" i="59"/>
  <c r="V142" i="59" s="1"/>
  <c r="V147" i="59" s="1"/>
  <c r="F60" i="61"/>
  <c r="F67" i="61"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0" i="61" s="1"/>
  <c r="U137" i="59"/>
  <c r="J142" i="59"/>
  <c r="J147" i="59" s="1"/>
  <c r="U49" i="61"/>
  <c r="U61" i="61" s="1"/>
  <c r="U138" i="59"/>
  <c r="D42" i="61"/>
  <c r="D131" i="59"/>
  <c r="D142" i="59" s="1"/>
  <c r="L97" i="60"/>
  <c r="L152" i="60" s="1"/>
  <c r="M42" i="60"/>
  <c r="F33" i="61"/>
  <c r="O42" i="61"/>
  <c r="O131" i="59"/>
  <c r="F40" i="60"/>
  <c r="E95" i="60"/>
  <c r="E150" i="60" s="1"/>
  <c r="E81" i="60"/>
  <c r="E136" i="60" s="1"/>
  <c r="N5" i="61"/>
  <c r="N17" i="61" s="1"/>
  <c r="N29" i="61" s="1"/>
  <c r="N6" i="61"/>
  <c r="N18" i="61" s="1"/>
  <c r="N30" i="61" s="1"/>
  <c r="N7" i="61"/>
  <c r="N19" i="61" s="1"/>
  <c r="N31" i="61" s="1"/>
  <c r="N8" i="61"/>
  <c r="N20" i="61" s="1"/>
  <c r="N32" i="61" s="1"/>
  <c r="N9" i="61"/>
  <c r="N21" i="61" s="1"/>
  <c r="N33" i="61" s="1"/>
  <c r="N10" i="61"/>
  <c r="N34" i="61" s="1"/>
  <c r="N11" i="61"/>
  <c r="N35" i="61" s="1"/>
  <c r="N12" i="61"/>
  <c r="N36" i="61" s="1"/>
  <c r="N13" i="61"/>
  <c r="N37" i="61" s="1"/>
  <c r="N14" i="61"/>
  <c r="N38" i="61" s="1"/>
  <c r="O2" i="61"/>
  <c r="T48" i="61"/>
  <c r="T60" i="61" s="1"/>
  <c r="T137" i="59"/>
  <c r="T144" i="59" s="1"/>
  <c r="T149" i="59" s="1"/>
  <c r="L148" i="59"/>
  <c r="M51" i="60"/>
  <c r="L106" i="60"/>
  <c r="L161" i="60" s="1"/>
  <c r="G58" i="61"/>
  <c r="G66" i="61" s="1"/>
  <c r="G71" i="61" s="1"/>
  <c r="V42" i="61"/>
  <c r="V54" i="61" s="1"/>
  <c r="V131" i="59"/>
  <c r="E109" i="60"/>
  <c r="E164" i="60" s="1"/>
  <c r="F54" i="60"/>
  <c r="F37" i="60"/>
  <c r="E92" i="60"/>
  <c r="E147" i="60" s="1"/>
  <c r="F41" i="60"/>
  <c r="E96" i="60"/>
  <c r="E151" i="60" s="1"/>
  <c r="W143" i="59"/>
  <c r="S143" i="59"/>
  <c r="M47" i="60"/>
  <c r="L102" i="60"/>
  <c r="L157" i="60" s="1"/>
  <c r="N142" i="59"/>
  <c r="N147" i="59" s="1"/>
  <c r="E47" i="60"/>
  <c r="D102" i="60"/>
  <c r="D157" i="60" s="1"/>
  <c r="F53" i="61"/>
  <c r="F65" i="61" s="1"/>
  <c r="F70" i="61" s="1"/>
  <c r="F54" i="61"/>
  <c r="N57" i="61"/>
  <c r="U47" i="61"/>
  <c r="U59" i="61" s="1"/>
  <c r="U136" i="59"/>
  <c r="U144" i="59" s="1"/>
  <c r="T46" i="61"/>
  <c r="T58" i="61" s="1"/>
  <c r="T135" i="59"/>
  <c r="O141" i="60"/>
  <c r="N141" i="60"/>
  <c r="AF44" i="59" a="1"/>
  <c r="AF44" i="59" s="1"/>
  <c r="AG115" i="59" s="1"/>
  <c r="F32" i="61"/>
  <c r="E148" i="59"/>
  <c r="T49" i="61"/>
  <c r="T61" i="61" s="1"/>
  <c r="T138" i="59"/>
  <c r="F33" i="60"/>
  <c r="E88" i="60"/>
  <c r="E143" i="60" s="1"/>
  <c r="T50" i="61"/>
  <c r="T62" i="61" s="1"/>
  <c r="T139" i="59"/>
  <c r="R143" i="59"/>
  <c r="AG39" i="59" a="1"/>
  <c r="AG39" i="59" s="1"/>
  <c r="U50" i="61"/>
  <c r="U62" i="61" s="1"/>
  <c r="U139" i="59"/>
  <c r="H61" i="61"/>
  <c r="N64" i="60"/>
  <c r="M64" i="60"/>
  <c r="M119" i="60" s="1"/>
  <c r="M74" i="60"/>
  <c r="M129" i="60" s="1"/>
  <c r="N74" i="60"/>
  <c r="N145" i="60"/>
  <c r="O145" i="60"/>
  <c r="F56" i="61"/>
  <c r="E70" i="60"/>
  <c r="E125" i="60" s="1"/>
  <c r="Q113" i="59"/>
  <c r="AG42" i="59" a="1"/>
  <c r="AG42" i="59" s="1"/>
  <c r="AF42" i="59" a="1"/>
  <c r="AF42" i="59" s="1"/>
  <c r="AG113" i="59" s="1"/>
  <c r="N53" i="61"/>
  <c r="N65" i="61" s="1"/>
  <c r="J143" i="59"/>
  <c r="J148" i="59" s="1"/>
  <c r="P43" i="59"/>
  <c r="Z43" i="59" s="1" a="1"/>
  <c r="Z43" i="59" s="1"/>
  <c r="AA114" i="59" s="1"/>
  <c r="P114" i="59"/>
  <c r="AH43" i="59" a="1"/>
  <c r="AH43" i="59" s="1"/>
  <c r="W144" i="59"/>
  <c r="Z42" i="59" a="1"/>
  <c r="Z42" i="59" s="1"/>
  <c r="AA113" i="59" s="1"/>
  <c r="V50" i="61"/>
  <c r="V62"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G12" i="61"/>
  <c r="G36" i="61" s="1"/>
  <c r="G9" i="61"/>
  <c r="G21" i="61" s="1"/>
  <c r="G33" i="61" s="1"/>
  <c r="G6" i="61"/>
  <c r="G18" i="61" s="1"/>
  <c r="G30" i="61" s="1"/>
  <c r="G14" i="61"/>
  <c r="G38" i="61" s="1"/>
  <c r="G11" i="61"/>
  <c r="G35" i="61" s="1"/>
  <c r="G5" i="61"/>
  <c r="G17" i="61" s="1"/>
  <c r="G13" i="61"/>
  <c r="G37" i="61" s="1"/>
  <c r="G8" i="61"/>
  <c r="G20" i="61" s="1"/>
  <c r="G32" i="61" s="1"/>
  <c r="G10" i="61"/>
  <c r="G34" i="61" s="1"/>
  <c r="H2" i="61"/>
  <c r="F31" i="6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E32" i="61"/>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59" i="61" s="1"/>
  <c r="V136" i="59"/>
  <c r="V144" i="59" s="1"/>
  <c r="V149" i="59" s="1"/>
  <c r="M70" i="60"/>
  <c r="M125" i="60" s="1"/>
  <c r="N70" i="60"/>
  <c r="O122" i="60"/>
  <c r="N122" i="60"/>
  <c r="D50" i="61"/>
  <c r="D139" i="59"/>
  <c r="H54" i="61"/>
  <c r="F57" i="61"/>
  <c r="L65" i="60"/>
  <c r="L120" i="60" s="1"/>
  <c r="F67" i="60"/>
  <c r="F122" i="60" s="1"/>
  <c r="U123" i="59"/>
  <c r="U121" i="59"/>
  <c r="U122" i="59"/>
  <c r="U120" i="59"/>
  <c r="X42" i="59" a="1"/>
  <c r="X42" i="59" s="1"/>
  <c r="Y113" i="59" s="1"/>
  <c r="F38" i="61"/>
  <c r="F30" i="61"/>
  <c r="L61" i="60"/>
  <c r="L116" i="60" s="1"/>
  <c r="O50" i="61"/>
  <c r="O62" i="61" s="1"/>
  <c r="O139" i="59"/>
  <c r="Y39" i="59" a="1"/>
  <c r="Y39" i="59" s="1"/>
  <c r="Z111" i="59" s="1"/>
  <c r="L93" i="60"/>
  <c r="L148" i="60" s="1"/>
  <c r="M38" i="60"/>
  <c r="E93" i="60"/>
  <c r="E148" i="60" s="1"/>
  <c r="F38" i="60"/>
  <c r="O125" i="59"/>
  <c r="L144" i="59"/>
  <c r="L149" i="59" s="1"/>
  <c r="G149" i="59"/>
  <c r="O263" i="60"/>
  <c r="M285" i="60"/>
  <c r="M290" i="60"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57" i="61" s="1"/>
  <c r="T134" i="59"/>
  <c r="AB34" i="59" a="1"/>
  <c r="AB34" i="59" s="1"/>
  <c r="AC106" i="59" s="1"/>
  <c r="AC43" i="59" a="1"/>
  <c r="AC43" i="59" s="1"/>
  <c r="AD114" i="59" s="1"/>
  <c r="AG34" i="59" a="1"/>
  <c r="AG34" i="59" s="1"/>
  <c r="E97" i="60"/>
  <c r="E152" i="60" s="1"/>
  <c r="F42" i="60"/>
  <c r="L88" i="60"/>
  <c r="L143" i="60" s="1"/>
  <c r="M33" i="60"/>
  <c r="H58" i="61"/>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37" i="61"/>
  <c r="F29" i="61"/>
  <c r="D8" i="36"/>
  <c r="C8" i="36"/>
  <c r="B8" i="36"/>
  <c r="G134" i="60" l="1"/>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AC2" i="9"/>
  <c r="Q2" i="9"/>
  <c r="U2" i="9"/>
  <c r="AE2" i="9"/>
  <c r="AB2" i="9"/>
  <c r="C2" i="9"/>
  <c r="Y2" i="9"/>
  <c r="T2" i="9"/>
  <c r="W2" i="9"/>
  <c r="AA2" i="9"/>
  <c r="X2" i="9"/>
  <c r="S2" i="9"/>
  <c r="AD2" i="9"/>
  <c r="Z2" i="9"/>
  <c r="V2" i="9"/>
  <c r="R2" i="9"/>
  <c r="P45" i="61"/>
  <c r="P134" i="59"/>
  <c r="F72" i="61"/>
  <c r="E71" i="61"/>
  <c r="D147" i="59"/>
  <c r="E147" i="59"/>
  <c r="D149" i="59"/>
  <c r="E149" i="59"/>
  <c r="AG120" i="59"/>
  <c r="AG121" i="59"/>
  <c r="N71" i="61"/>
  <c r="M61" i="60"/>
  <c r="M116" i="60" s="1"/>
  <c r="N61" i="60"/>
  <c r="G75" i="60"/>
  <c r="G130" i="60" s="1"/>
  <c r="M88" i="60"/>
  <c r="M143" i="60" s="1"/>
  <c r="N33" i="60"/>
  <c r="N88" i="60" s="1"/>
  <c r="M81" i="60"/>
  <c r="M136" i="60" s="1"/>
  <c r="N81" i="60"/>
  <c r="Y122" i="59"/>
  <c r="P263" i="60"/>
  <c r="N285" i="60"/>
  <c r="N290" i="60" s="1"/>
  <c r="U45" i="61"/>
  <c r="U57" i="61" s="1"/>
  <c r="U134" i="59"/>
  <c r="F66" i="60"/>
  <c r="F121" i="60" s="1"/>
  <c r="H5" i="61"/>
  <c r="H17" i="61" s="1"/>
  <c r="H6" i="61"/>
  <c r="H18" i="61" s="1"/>
  <c r="H7" i="61"/>
  <c r="H19" i="61" s="1"/>
  <c r="H8" i="61"/>
  <c r="H20" i="61" s="1"/>
  <c r="H9" i="61"/>
  <c r="H21" i="61" s="1"/>
  <c r="H10" i="61"/>
  <c r="H11" i="61"/>
  <c r="H12" i="61"/>
  <c r="H13" i="61"/>
  <c r="H14" i="61"/>
  <c r="I2" i="61"/>
  <c r="V46" i="61"/>
  <c r="V58" i="61" s="1"/>
  <c r="V135" i="59"/>
  <c r="N119" i="60"/>
  <c r="O119" i="60"/>
  <c r="H56" i="61"/>
  <c r="W148" i="59"/>
  <c r="F95" i="60"/>
  <c r="F150" i="60" s="1"/>
  <c r="G40" i="60"/>
  <c r="N123" i="60"/>
  <c r="O123" i="60"/>
  <c r="M77" i="60"/>
  <c r="M132" i="60" s="1"/>
  <c r="N77" i="60"/>
  <c r="I39" i="60"/>
  <c r="I94" i="60" s="1"/>
  <c r="H94" i="60"/>
  <c r="H149" i="60" s="1"/>
  <c r="Y43" i="61"/>
  <c r="Y55" i="61" s="1"/>
  <c r="Y132" i="59"/>
  <c r="Q108" i="59"/>
  <c r="AE36" i="59" a="1"/>
  <c r="AE36" i="59" s="1"/>
  <c r="AF108" i="59" s="1"/>
  <c r="Z36" i="59" a="1"/>
  <c r="Z36" i="59" s="1"/>
  <c r="AA108" i="59" s="1"/>
  <c r="AG36" i="59" a="1"/>
  <c r="AG36" i="59" s="1"/>
  <c r="AA36" i="59" a="1"/>
  <c r="AA36" i="59" s="1"/>
  <c r="AB108" i="59" s="1"/>
  <c r="W36" i="59" a="1"/>
  <c r="W36" i="59" s="1"/>
  <c r="X108" i="59" s="1"/>
  <c r="U44" i="61"/>
  <c r="U56" i="61" s="1"/>
  <c r="U133" i="59"/>
  <c r="F76" i="60"/>
  <c r="F131" i="60" s="1"/>
  <c r="P47" i="61"/>
  <c r="P136" i="59"/>
  <c r="W149" i="59"/>
  <c r="M149" i="59"/>
  <c r="P123" i="59"/>
  <c r="AG119" i="59"/>
  <c r="O47" i="61"/>
  <c r="O59" i="61" s="1"/>
  <c r="O136" i="59"/>
  <c r="G101" i="60"/>
  <c r="G156" i="60" s="1"/>
  <c r="H46" i="60"/>
  <c r="W147" i="59"/>
  <c r="F284" i="60"/>
  <c r="H229" i="60"/>
  <c r="E106" i="60"/>
  <c r="E161" i="60" s="1"/>
  <c r="F51" i="60"/>
  <c r="Q123" i="59"/>
  <c r="X42" i="61"/>
  <c r="X54" i="61" s="1"/>
  <c r="X131" i="59"/>
  <c r="F78" i="60"/>
  <c r="F133" i="60" s="1"/>
  <c r="M89" i="60"/>
  <c r="M144" i="60" s="1"/>
  <c r="N34" i="60"/>
  <c r="N89" i="60" s="1"/>
  <c r="M73" i="60"/>
  <c r="M128" i="60" s="1"/>
  <c r="N73" i="60"/>
  <c r="N137" i="60"/>
  <c r="O137" i="60"/>
  <c r="AC36" i="59" a="1"/>
  <c r="AC36" i="59" s="1"/>
  <c r="AD108" i="59" s="1"/>
  <c r="Q122" i="59"/>
  <c r="O49" i="61"/>
  <c r="O61" i="61" s="1"/>
  <c r="O138" i="59"/>
  <c r="M78" i="60"/>
  <c r="M133" i="60" s="1"/>
  <c r="N78" i="60"/>
  <c r="H45" i="60"/>
  <c r="G100" i="60"/>
  <c r="G155" i="60" s="1"/>
  <c r="O44" i="61"/>
  <c r="O56" i="61" s="1"/>
  <c r="O133" i="59"/>
  <c r="M98" i="60"/>
  <c r="M153" i="60" s="1"/>
  <c r="N43" i="60"/>
  <c r="N98" i="60" s="1"/>
  <c r="P126" i="59"/>
  <c r="H57" i="61"/>
  <c r="N129" i="60"/>
  <c r="O129" i="60"/>
  <c r="H62" i="61"/>
  <c r="O54" i="61"/>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3" i="61" s="1"/>
  <c r="AG130" i="59"/>
  <c r="AB122" i="59"/>
  <c r="P50" i="61"/>
  <c r="P139" i="59"/>
  <c r="O48" i="61"/>
  <c r="O60" i="61" s="1"/>
  <c r="O137" i="59"/>
  <c r="F60" i="60"/>
  <c r="F115" i="60" s="1"/>
  <c r="H60" i="61"/>
  <c r="N151" i="60"/>
  <c r="O151" i="60"/>
  <c r="G29" i="61"/>
  <c r="H53" i="61"/>
  <c r="H65" i="61" s="1"/>
  <c r="H70" i="61" s="1"/>
  <c r="O46" i="61"/>
  <c r="O58" i="61" s="1"/>
  <c r="O135" i="59"/>
  <c r="F285" i="60"/>
  <c r="F290" i="60"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F74" i="60"/>
  <c r="F129" i="60" s="1"/>
  <c r="N149" i="60"/>
  <c r="O149" i="60"/>
  <c r="E98" i="60"/>
  <c r="E153" i="60" s="1"/>
  <c r="F43" i="60"/>
  <c r="F89" i="60"/>
  <c r="F144" i="60" s="1"/>
  <c r="G34" i="60"/>
  <c r="AG123" i="59"/>
  <c r="E102" i="60"/>
  <c r="E157" i="60" s="1"/>
  <c r="F47" i="60"/>
  <c r="O8" i="61"/>
  <c r="O20" i="61" s="1"/>
  <c r="O32" i="61" s="1"/>
  <c r="O5" i="61"/>
  <c r="O17" i="61" s="1"/>
  <c r="O29" i="61" s="1"/>
  <c r="O13" i="61"/>
  <c r="O37" i="61" s="1"/>
  <c r="O10" i="61"/>
  <c r="O34" i="61" s="1"/>
  <c r="O7" i="61"/>
  <c r="O19" i="61" s="1"/>
  <c r="O31" i="61" s="1"/>
  <c r="O12" i="61"/>
  <c r="O36" i="61" s="1"/>
  <c r="O6" i="61"/>
  <c r="O18" i="61" s="1"/>
  <c r="O30" i="61" s="1"/>
  <c r="O14" i="61"/>
  <c r="O38" i="61" s="1"/>
  <c r="O11" i="61"/>
  <c r="O35" i="61" s="1"/>
  <c r="O9" i="61"/>
  <c r="O21" i="61" s="1"/>
  <c r="O33" i="61" s="1"/>
  <c r="P2" i="61"/>
  <c r="X123" i="59"/>
  <c r="AI36" i="59" a="1"/>
  <c r="AI36" i="59" s="1"/>
  <c r="X122" i="59"/>
  <c r="I79" i="60"/>
  <c r="H79" i="60"/>
  <c r="H134" i="60" s="1"/>
  <c r="G38" i="60"/>
  <c r="F93" i="60"/>
  <c r="F148" i="60" s="1"/>
  <c r="G67" i="60"/>
  <c r="G122" i="60" s="1"/>
  <c r="X118" i="59"/>
  <c r="I127" i="60"/>
  <c r="J127" i="60"/>
  <c r="V44" i="61"/>
  <c r="V56" i="61" s="1"/>
  <c r="V133" i="59"/>
  <c r="O45" i="61"/>
  <c r="O57"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N72" i="61"/>
  <c r="M66" i="60"/>
  <c r="M121" i="60" s="1"/>
  <c r="N66" i="60"/>
  <c r="N156" i="60"/>
  <c r="O156" i="60"/>
  <c r="T143" i="59"/>
  <c r="T148" i="59" s="1"/>
  <c r="AB36" i="59" a="1"/>
  <c r="AB36" i="59" s="1"/>
  <c r="AC108" i="59" s="1"/>
  <c r="F62" i="60"/>
  <c r="F117" i="60" s="1"/>
  <c r="AD122" i="59"/>
  <c r="H55" i="61"/>
  <c r="H66" i="61" s="1"/>
  <c r="H71" i="61" s="1"/>
  <c r="M65" i="60"/>
  <c r="M120" i="60" s="1"/>
  <c r="N65" i="60"/>
  <c r="N125" i="60"/>
  <c r="O125" i="60"/>
  <c r="O41" i="61"/>
  <c r="O53" i="61" s="1"/>
  <c r="O65" i="61" s="1"/>
  <c r="O70" i="61" s="1"/>
  <c r="O130" i="59"/>
  <c r="O142" i="59" s="1"/>
  <c r="O147" i="59" s="1"/>
  <c r="V45" i="61"/>
  <c r="V57" i="61" s="1"/>
  <c r="V134" i="59"/>
  <c r="O43" i="61"/>
  <c r="O55" i="61" s="1"/>
  <c r="O132" i="59"/>
  <c r="O143" i="59" s="1"/>
  <c r="O148" i="59" s="1"/>
  <c r="N70" i="6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58" i="61" s="1"/>
  <c r="U135" i="59"/>
  <c r="G105" i="60"/>
  <c r="G160" i="60" s="1"/>
  <c r="H50" i="60"/>
  <c r="AD127" i="59"/>
  <c r="P120" i="59"/>
  <c r="P121" i="59"/>
  <c r="Y36" i="59" a="1"/>
  <c r="Y36" i="59" s="1"/>
  <c r="Z108" i="59" s="1"/>
  <c r="AG122" i="59"/>
  <c r="AC122" i="59"/>
  <c r="M93" i="60"/>
  <c r="M148" i="60" s="1"/>
  <c r="N38" i="60"/>
  <c r="N93" i="60" s="1"/>
  <c r="U43" i="61"/>
  <c r="U55" i="61" s="1"/>
  <c r="U132" i="59"/>
  <c r="U147" i="59"/>
  <c r="F80" i="60"/>
  <c r="F135" i="60" s="1"/>
  <c r="V43" i="61"/>
  <c r="V55" i="61" s="1"/>
  <c r="V132" i="59"/>
  <c r="V143" i="59" s="1"/>
  <c r="AG125" i="59"/>
  <c r="S148" i="59"/>
  <c r="AC35" i="59" a="1"/>
  <c r="AC35" i="59" s="1"/>
  <c r="AD107" i="59" s="1"/>
  <c r="AD119" i="59" s="1"/>
  <c r="M69" i="60"/>
  <c r="M124" i="60" s="1"/>
  <c r="N69" i="60"/>
  <c r="M62" i="60"/>
  <c r="M117" i="60" s="1"/>
  <c r="N62" i="60"/>
  <c r="G71" i="60"/>
  <c r="G126" i="60" s="1"/>
  <c r="AB123" i="59"/>
  <c r="H59" i="61"/>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O66" i="61" l="1"/>
  <c r="O71" i="61" s="1"/>
  <c r="H67" i="61"/>
  <c r="H72" i="61" s="1"/>
  <c r="F2" i="9"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0" i="61" s="1"/>
  <c r="Y137" i="59"/>
  <c r="AC50" i="61"/>
  <c r="AC62" i="61" s="1"/>
  <c r="AC139" i="59"/>
  <c r="AB50" i="61"/>
  <c r="AB62" i="61" s="1"/>
  <c r="AB139" i="59"/>
  <c r="N124" i="60"/>
  <c r="O124" i="60"/>
  <c r="AC45" i="61"/>
  <c r="AC57" i="61" s="1"/>
  <c r="AC134" i="59"/>
  <c r="H90" i="60"/>
  <c r="H145" i="60" s="1"/>
  <c r="I35" i="60"/>
  <c r="I90" i="60" s="1"/>
  <c r="O157" i="60"/>
  <c r="N157" i="60"/>
  <c r="G62" i="60"/>
  <c r="G117" i="60" s="1"/>
  <c r="AB41" i="61"/>
  <c r="AB53" i="61" s="1"/>
  <c r="AB130" i="59"/>
  <c r="I134" i="60"/>
  <c r="J134" i="60"/>
  <c r="AF42" i="61"/>
  <c r="AF54" i="61" s="1"/>
  <c r="AF131" i="59"/>
  <c r="AC126" i="59"/>
  <c r="AE49" i="61"/>
  <c r="AE61" i="61" s="1"/>
  <c r="AE138" i="59"/>
  <c r="H41" i="60"/>
  <c r="G96" i="60"/>
  <c r="G151" i="60" s="1"/>
  <c r="AD124" i="59"/>
  <c r="AD125" i="59"/>
  <c r="AF46" i="61"/>
  <c r="AF58" i="61" s="1"/>
  <c r="AF135" i="59"/>
  <c r="F289" i="60"/>
  <c r="P46" i="61"/>
  <c r="P58" i="61" s="1"/>
  <c r="P135" i="59"/>
  <c r="G76" i="60"/>
  <c r="G131" i="60" s="1"/>
  <c r="AB120" i="59"/>
  <c r="AB121" i="59"/>
  <c r="G95" i="60"/>
  <c r="G150" i="60" s="1"/>
  <c r="H40" i="60"/>
  <c r="H33" i="61"/>
  <c r="I57" i="61"/>
  <c r="AG44" i="61"/>
  <c r="AG56" i="61" s="1"/>
  <c r="AG133" i="59"/>
  <c r="C66" i="61" a="1"/>
  <c r="C66" i="61" s="1"/>
  <c r="C71" i="61" s="1"/>
  <c r="AE120" i="59"/>
  <c r="AE121" i="59"/>
  <c r="G80" i="60"/>
  <c r="G135" i="60" s="1"/>
  <c r="AG45" i="61"/>
  <c r="AG57" i="61" s="1"/>
  <c r="AG134" i="59"/>
  <c r="Y41" i="61"/>
  <c r="Y53" i="61" s="1"/>
  <c r="Y130" i="59"/>
  <c r="AE119" i="59"/>
  <c r="H33" i="60"/>
  <c r="G88" i="60"/>
  <c r="G143" i="60" s="1"/>
  <c r="X45" i="61"/>
  <c r="X57" i="61" s="1"/>
  <c r="X134" i="59"/>
  <c r="AG46" i="61"/>
  <c r="AG58" i="61" s="1"/>
  <c r="AG135" i="59"/>
  <c r="AC42" i="61"/>
  <c r="AC54" i="61" s="1"/>
  <c r="AC131" i="59"/>
  <c r="AG49" i="61"/>
  <c r="AG61" i="61" s="1"/>
  <c r="AG138" i="59"/>
  <c r="P62" i="61"/>
  <c r="AA47" i="61"/>
  <c r="AA59" i="61" s="1"/>
  <c r="AA136" i="59"/>
  <c r="AE124" i="59"/>
  <c r="AE125" i="59"/>
  <c r="N144" i="60"/>
  <c r="O144" i="60"/>
  <c r="C65" i="61" a="1"/>
  <c r="C65" i="61" s="1"/>
  <c r="C70" i="61" s="1"/>
  <c r="AE127" i="59"/>
  <c r="I149" i="60"/>
  <c r="J149" i="60"/>
  <c r="H32" i="61"/>
  <c r="I56" i="61"/>
  <c r="AG43" i="61"/>
  <c r="AG55" i="61" s="1"/>
  <c r="AG132" i="59"/>
  <c r="C67" i="61" a="1"/>
  <c r="C67" i="61" s="1"/>
  <c r="C72" i="61" s="1"/>
  <c r="Z120" i="59"/>
  <c r="Z121" i="59"/>
  <c r="AA120" i="59"/>
  <c r="AA121" i="59"/>
  <c r="J2" i="61"/>
  <c r="I10" i="61"/>
  <c r="I7" i="61"/>
  <c r="I19" i="61" s="1"/>
  <c r="I12" i="61"/>
  <c r="I9" i="61"/>
  <c r="I21" i="61" s="1"/>
  <c r="I6" i="61"/>
  <c r="I18" i="61" s="1"/>
  <c r="I14" i="61"/>
  <c r="I8" i="61"/>
  <c r="I20" i="61" s="1"/>
  <c r="I5" i="61"/>
  <c r="I17" i="61" s="1"/>
  <c r="I13" i="61"/>
  <c r="I11" i="61"/>
  <c r="P44" i="61"/>
  <c r="P56" i="61" s="1"/>
  <c r="P133" i="59"/>
  <c r="AC120" i="59"/>
  <c r="AC121" i="59"/>
  <c r="G82" i="60"/>
  <c r="G137" i="60" s="1"/>
  <c r="Z41" i="61"/>
  <c r="Z53" i="61" s="1"/>
  <c r="Z130" i="59"/>
  <c r="E290" i="60"/>
  <c r="H67" i="60"/>
  <c r="H122" i="60" s="1"/>
  <c r="I67" i="60"/>
  <c r="X46" i="61"/>
  <c r="X58" i="61" s="1"/>
  <c r="X135" i="59"/>
  <c r="G74" i="60"/>
  <c r="G129" i="60" s="1"/>
  <c r="H37" i="60"/>
  <c r="G92" i="60"/>
  <c r="G147" i="60" s="1"/>
  <c r="Z49" i="61"/>
  <c r="Z61" i="61" s="1"/>
  <c r="Z138" i="59"/>
  <c r="G285" i="60"/>
  <c r="G290" i="60" s="1"/>
  <c r="I257" i="60"/>
  <c r="X124" i="59"/>
  <c r="X127" i="59"/>
  <c r="X125" i="59"/>
  <c r="AA122" i="59"/>
  <c r="G78" i="60"/>
  <c r="G133" i="60" s="1"/>
  <c r="AE123" i="59"/>
  <c r="H101" i="60"/>
  <c r="H156" i="60" s="1"/>
  <c r="I46" i="60"/>
  <c r="I101" i="60" s="1"/>
  <c r="AF120" i="59"/>
  <c r="AF121" i="59"/>
  <c r="AC123" i="59"/>
  <c r="H38" i="61"/>
  <c r="I62" i="61"/>
  <c r="H30" i="61"/>
  <c r="I54" i="61"/>
  <c r="O285" i="60"/>
  <c r="O290" i="60" s="1"/>
  <c r="AE41" i="61"/>
  <c r="AE53" i="61" s="1"/>
  <c r="AE130" i="59"/>
  <c r="AB45" i="61"/>
  <c r="AB57" i="61" s="1"/>
  <c r="AB134" i="59"/>
  <c r="Q45" i="61"/>
  <c r="Q134" i="59"/>
  <c r="N143" i="60"/>
  <c r="O143" i="60"/>
  <c r="AB46" i="61"/>
  <c r="AB58" i="61" s="1"/>
  <c r="AB135" i="59"/>
  <c r="I71" i="60"/>
  <c r="H71" i="60"/>
  <c r="H126" i="60" s="1"/>
  <c r="AB42" i="61"/>
  <c r="AB54" i="61" s="1"/>
  <c r="AB131" i="59"/>
  <c r="AF118" i="59"/>
  <c r="G109" i="60"/>
  <c r="G164" i="60" s="1"/>
  <c r="H54" i="60"/>
  <c r="P5" i="61"/>
  <c r="P17" i="61" s="1"/>
  <c r="P6" i="61"/>
  <c r="P18" i="61" s="1"/>
  <c r="P7" i="61"/>
  <c r="P19" i="61" s="1"/>
  <c r="P8" i="61"/>
  <c r="P20" i="61" s="1"/>
  <c r="P9" i="61"/>
  <c r="P21" i="61" s="1"/>
  <c r="P10" i="61"/>
  <c r="P11" i="61"/>
  <c r="P12" i="61"/>
  <c r="P13" i="61"/>
  <c r="P14" i="61"/>
  <c r="F98" i="60"/>
  <c r="F153" i="60" s="1"/>
  <c r="G43" i="60"/>
  <c r="Z119" i="59"/>
  <c r="P48" i="61"/>
  <c r="P60" i="61" s="1"/>
  <c r="P137" i="59"/>
  <c r="P144" i="59" s="1"/>
  <c r="P149" i="59" s="1"/>
  <c r="AB49" i="61"/>
  <c r="AB61" i="61" s="1"/>
  <c r="AB138" i="59"/>
  <c r="G60" i="60"/>
  <c r="G115" i="60" s="1"/>
  <c r="AF124" i="59"/>
  <c r="AF127" i="59"/>
  <c r="AF125" i="59"/>
  <c r="N158" i="60"/>
  <c r="O158" i="60"/>
  <c r="AD120" i="59"/>
  <c r="AD121" i="59"/>
  <c r="F106" i="60"/>
  <c r="F161" i="60" s="1"/>
  <c r="G51" i="60"/>
  <c r="Z123" i="59"/>
  <c r="Q120" i="59"/>
  <c r="Q121" i="59"/>
  <c r="N132" i="60"/>
  <c r="O132" i="60"/>
  <c r="H37" i="61"/>
  <c r="I61" i="61"/>
  <c r="H29" i="61"/>
  <c r="I53" i="61"/>
  <c r="I65" i="61" s="1"/>
  <c r="I70" i="61" s="1"/>
  <c r="AE122" i="59"/>
  <c r="I75" i="60"/>
  <c r="H75" i="60"/>
  <c r="H130" i="60" s="1"/>
  <c r="Y119" i="59"/>
  <c r="AD42" i="61"/>
  <c r="AD54" i="61" s="1"/>
  <c r="AD131" i="59"/>
  <c r="X41" i="61"/>
  <c r="X53" i="61" s="1"/>
  <c r="X130" i="59"/>
  <c r="X142" i="59" s="1"/>
  <c r="X147" i="59" s="1"/>
  <c r="G89" i="60"/>
  <c r="G144" i="60" s="1"/>
  <c r="H34" i="60"/>
  <c r="Q49" i="61"/>
  <c r="Q138" i="59"/>
  <c r="AA123" i="59"/>
  <c r="H31" i="61"/>
  <c r="I55" i="61"/>
  <c r="D67" i="61" a="1"/>
  <c r="D67" i="61" s="1"/>
  <c r="D72" i="61" s="1"/>
  <c r="P43" i="61"/>
  <c r="P55" i="61" s="1"/>
  <c r="P132" i="59"/>
  <c r="AA42" i="61"/>
  <c r="AA54" i="61" s="1"/>
  <c r="AA131" i="59"/>
  <c r="Q41" i="61"/>
  <c r="Q53" i="61" s="1"/>
  <c r="Q130" i="59"/>
  <c r="Q119" i="59"/>
  <c r="AF49" i="61"/>
  <c r="AF61" i="61" s="1"/>
  <c r="AF138" i="59"/>
  <c r="N162" i="60"/>
  <c r="O162" i="60"/>
  <c r="AB124" i="59"/>
  <c r="AB125" i="59"/>
  <c r="P49" i="61"/>
  <c r="P61" i="61" s="1"/>
  <c r="P138" i="59"/>
  <c r="I45" i="60"/>
  <c r="I100" i="60" s="1"/>
  <c r="H100" i="60"/>
  <c r="H155" i="60" s="1"/>
  <c r="O144" i="59"/>
  <c r="O149" i="59" s="1"/>
  <c r="AF122" i="59"/>
  <c r="Y143" i="59"/>
  <c r="H36" i="61"/>
  <c r="I60" i="61"/>
  <c r="AD123" i="59"/>
  <c r="Y45" i="61"/>
  <c r="Y57" i="61" s="1"/>
  <c r="Y134" i="59"/>
  <c r="AA126" i="59"/>
  <c r="N120" i="60"/>
  <c r="O120" i="60"/>
  <c r="Y44" i="61"/>
  <c r="Y56" i="61" s="1"/>
  <c r="Y133" i="59"/>
  <c r="Y124" i="59"/>
  <c r="Y127" i="59"/>
  <c r="U143" i="59"/>
  <c r="U148" i="59" s="1"/>
  <c r="Y46" i="61"/>
  <c r="Y58" i="61" s="1"/>
  <c r="Y135" i="59"/>
  <c r="O117" i="60"/>
  <c r="N117" i="60"/>
  <c r="AG48" i="61"/>
  <c r="AG60" i="61" s="1"/>
  <c r="AG137" i="59"/>
  <c r="N148" i="60"/>
  <c r="O148" i="60"/>
  <c r="H105" i="60"/>
  <c r="H160" i="60" s="1"/>
  <c r="I50" i="60"/>
  <c r="I105" i="60" s="1"/>
  <c r="N154" i="60"/>
  <c r="O154" i="60"/>
  <c r="AD45" i="61"/>
  <c r="AD57" i="61" s="1"/>
  <c r="AD134" i="59"/>
  <c r="AA118" i="59"/>
  <c r="G93" i="60"/>
  <c r="G148" i="60" s="1"/>
  <c r="H38" i="60"/>
  <c r="O284" i="60"/>
  <c r="O289" i="60" s="1"/>
  <c r="O152" i="60"/>
  <c r="N152" i="60"/>
  <c r="Y126" i="59"/>
  <c r="AG124" i="59"/>
  <c r="Q124" i="59"/>
  <c r="Q127" i="59"/>
  <c r="N153" i="60"/>
  <c r="O153" i="60"/>
  <c r="N133" i="60"/>
  <c r="O133" i="60"/>
  <c r="AA127" i="59"/>
  <c r="O67" i="61"/>
  <c r="AD126" i="59"/>
  <c r="H35" i="61"/>
  <c r="I59" i="61"/>
  <c r="I67" i="61" s="1"/>
  <c r="I72" i="61" s="1"/>
  <c r="O136" i="60"/>
  <c r="N136" i="60"/>
  <c r="N116" i="60"/>
  <c r="O116" i="60"/>
  <c r="G97" i="60"/>
  <c r="G152" i="60" s="1"/>
  <c r="H42" i="60"/>
  <c r="N161" i="60"/>
  <c r="O161" i="60"/>
  <c r="AC124" i="59"/>
  <c r="AC125" i="59"/>
  <c r="Q46" i="61"/>
  <c r="Q135" i="59"/>
  <c r="AD50" i="61"/>
  <c r="AD62" i="61" s="1"/>
  <c r="AD139" i="59"/>
  <c r="V148" i="59"/>
  <c r="G81" i="60"/>
  <c r="G136" i="60" s="1"/>
  <c r="N121" i="60"/>
  <c r="O121" i="60"/>
  <c r="AD118" i="59"/>
  <c r="AG50" i="61"/>
  <c r="AG62" i="61" s="1"/>
  <c r="AG139" i="59"/>
  <c r="F102" i="60"/>
  <c r="F157" i="60" s="1"/>
  <c r="G47" i="60"/>
  <c r="P41" i="61"/>
  <c r="P53" i="61" s="1"/>
  <c r="P130" i="59"/>
  <c r="P142" i="59" s="1"/>
  <c r="P147" i="59" s="1"/>
  <c r="G70" i="60"/>
  <c r="G125" i="60" s="1"/>
  <c r="X49" i="61"/>
  <c r="X61" i="61" s="1"/>
  <c r="X138" i="59"/>
  <c r="Z124" i="59"/>
  <c r="Z125" i="59"/>
  <c r="Z127" i="59"/>
  <c r="D65" i="61" a="1"/>
  <c r="D65" i="61" s="1"/>
  <c r="D70" i="61" s="1"/>
  <c r="B80" i="61" s="1"/>
  <c r="P54" i="61"/>
  <c r="N128" i="60"/>
  <c r="O128" i="60"/>
  <c r="AC118" i="59"/>
  <c r="G284" i="60"/>
  <c r="B284" i="60" s="1" a="1"/>
  <c r="B284" i="60" s="1"/>
  <c r="B289" i="60" s="1"/>
  <c r="I229" i="60"/>
  <c r="AG42" i="61"/>
  <c r="AG54" i="61" s="1"/>
  <c r="AG131" i="59"/>
  <c r="AG142" i="59" s="1"/>
  <c r="P59" i="61"/>
  <c r="P67" i="61" s="1"/>
  <c r="P72" i="61" s="1"/>
  <c r="X120" i="59"/>
  <c r="X121" i="59"/>
  <c r="Z122" i="59"/>
  <c r="AA125" i="59"/>
  <c r="H34" i="61"/>
  <c r="I58" i="61"/>
  <c r="G66" i="60"/>
  <c r="G121" i="60" s="1"/>
  <c r="D66" i="61" a="1"/>
  <c r="D66" i="61" s="1"/>
  <c r="D71" i="61" s="1"/>
  <c r="P57"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J159" i="60" l="1"/>
  <c r="I159" i="60"/>
  <c r="I31" i="60"/>
  <c r="I86" i="60" s="1"/>
  <c r="H86" i="60"/>
  <c r="H141" i="60" s="1"/>
  <c r="C285" i="60" a="1"/>
  <c r="C285" i="60" s="1"/>
  <c r="C290" i="60"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B2" i="9"/>
  <c r="G2" i="9"/>
  <c r="N2" i="9"/>
  <c r="Q44" i="61"/>
  <c r="Q56" i="61" s="1"/>
  <c r="Q133" i="59"/>
  <c r="AA45" i="61"/>
  <c r="AA57" i="61" s="1"/>
  <c r="AA134" i="59"/>
  <c r="AE45" i="61"/>
  <c r="AE57" i="61" s="1"/>
  <c r="AE134" i="59"/>
  <c r="AF44" i="61"/>
  <c r="AF56" i="61" s="1"/>
  <c r="AF133" i="59"/>
  <c r="AC43" i="61"/>
  <c r="AC55" i="61" s="1"/>
  <c r="AC132" i="59"/>
  <c r="Z45" i="61"/>
  <c r="Z57" i="61" s="1"/>
  <c r="Z134" i="59"/>
  <c r="AC41" i="61"/>
  <c r="AC53" i="61" s="1"/>
  <c r="AC130" i="59"/>
  <c r="AC142" i="59" s="1"/>
  <c r="H81" i="60"/>
  <c r="H136" i="60" s="1"/>
  <c r="I81" i="60"/>
  <c r="AC48" i="61"/>
  <c r="AC60" i="61" s="1"/>
  <c r="AC137" i="59"/>
  <c r="O72" i="61"/>
  <c r="AG47" i="61"/>
  <c r="AG59" i="61" s="1"/>
  <c r="AG136" i="59"/>
  <c r="AG144" i="59" s="1"/>
  <c r="AA41" i="61"/>
  <c r="AA53" i="61" s="1"/>
  <c r="AA130" i="59"/>
  <c r="AA142" i="59" s="1"/>
  <c r="AD43" i="61"/>
  <c r="AD55" i="61" s="1"/>
  <c r="AD132" i="59"/>
  <c r="P37" i="61"/>
  <c r="Q37" i="61"/>
  <c r="P29" i="61"/>
  <c r="Q29" i="61"/>
  <c r="I78" i="60"/>
  <c r="H78" i="60"/>
  <c r="H133" i="60" s="1"/>
  <c r="H82" i="60"/>
  <c r="H137" i="60" s="1"/>
  <c r="I82" i="60"/>
  <c r="I29" i="61"/>
  <c r="J53" i="61"/>
  <c r="J5" i="61"/>
  <c r="J17" i="61" s="1"/>
  <c r="J6" i="61"/>
  <c r="J18" i="61" s="1"/>
  <c r="J7" i="61"/>
  <c r="J19" i="61" s="1"/>
  <c r="J8" i="61"/>
  <c r="J20" i="61" s="1"/>
  <c r="J9" i="61"/>
  <c r="J21" i="61" s="1"/>
  <c r="J10" i="61"/>
  <c r="J11" i="61"/>
  <c r="J12" i="61"/>
  <c r="J13" i="61"/>
  <c r="J14" i="61"/>
  <c r="K2" i="61"/>
  <c r="AB43" i="61"/>
  <c r="AB55" i="61" s="1"/>
  <c r="AB132" i="59"/>
  <c r="I70" i="60"/>
  <c r="H70" i="60"/>
  <c r="H125" i="60" s="1"/>
  <c r="AC44" i="61"/>
  <c r="AC56" i="61" s="1"/>
  <c r="AC133" i="59"/>
  <c r="I38" i="61"/>
  <c r="J62" i="61"/>
  <c r="I145" i="60"/>
  <c r="J145" i="60"/>
  <c r="AF41" i="61"/>
  <c r="AF53" i="61" s="1"/>
  <c r="AF130" i="59"/>
  <c r="AF142" i="59" s="1"/>
  <c r="AE48" i="61"/>
  <c r="AE60" i="61" s="1"/>
  <c r="AE137" i="59"/>
  <c r="X44" i="61"/>
  <c r="X56" i="61" s="1"/>
  <c r="X133" i="59"/>
  <c r="AC47" i="61"/>
  <c r="AC59" i="61" s="1"/>
  <c r="AC136" i="59"/>
  <c r="AA50" i="61"/>
  <c r="AA62" i="61" s="1"/>
  <c r="AA139" i="59"/>
  <c r="Y49" i="61"/>
  <c r="Y61" i="61" s="1"/>
  <c r="Y138" i="59"/>
  <c r="AB48" i="61"/>
  <c r="AB60" i="61" s="1"/>
  <c r="AB137" i="59"/>
  <c r="AA46" i="61"/>
  <c r="AA58" i="61" s="1"/>
  <c r="AA135" i="59"/>
  <c r="P36" i="61"/>
  <c r="Q36" i="61"/>
  <c r="H109" i="60"/>
  <c r="H164" i="60" s="1"/>
  <c r="I54" i="60"/>
  <c r="I109" i="60" s="1"/>
  <c r="I122" i="60"/>
  <c r="J122" i="60"/>
  <c r="I32" i="61"/>
  <c r="J56" i="61"/>
  <c r="AA44" i="61"/>
  <c r="AA56" i="61" s="1"/>
  <c r="AA133" i="59"/>
  <c r="I76" i="60"/>
  <c r="H76" i="60"/>
  <c r="H131" i="60" s="1"/>
  <c r="AD48" i="61"/>
  <c r="AD60" i="61" s="1"/>
  <c r="AD137" i="59"/>
  <c r="AA49" i="61"/>
  <c r="AA61" i="61" s="1"/>
  <c r="AA138" i="59"/>
  <c r="I130" i="60"/>
  <c r="J130" i="60"/>
  <c r="Q43" i="61"/>
  <c r="Q55" i="61" s="1"/>
  <c r="Q132" i="59"/>
  <c r="Q143" i="59" s="1"/>
  <c r="AD41" i="61"/>
  <c r="AD53" i="61" s="1"/>
  <c r="AD130" i="59"/>
  <c r="AD142" i="59" s="1"/>
  <c r="AD147" i="59" s="1"/>
  <c r="H97" i="60"/>
  <c r="H152" i="60" s="1"/>
  <c r="I42" i="60"/>
  <c r="I97" i="60" s="1"/>
  <c r="Y50" i="61"/>
  <c r="Y62" i="61" s="1"/>
  <c r="Y139" i="59"/>
  <c r="P143" i="59"/>
  <c r="P148" i="59" s="1"/>
  <c r="Z46" i="61"/>
  <c r="Z58" i="61" s="1"/>
  <c r="Z135" i="59"/>
  <c r="AF50" i="61"/>
  <c r="AF62" i="61" s="1"/>
  <c r="AF139" i="59"/>
  <c r="Z42" i="61"/>
  <c r="Z54" i="61" s="1"/>
  <c r="Z131" i="59"/>
  <c r="P33" i="61"/>
  <c r="Q33" i="61"/>
  <c r="AF43" i="61"/>
  <c r="AF55" i="61" s="1"/>
  <c r="AF132" i="59"/>
  <c r="X50" i="61"/>
  <c r="X62" i="61" s="1"/>
  <c r="X139" i="59"/>
  <c r="H92" i="60"/>
  <c r="H147" i="60" s="1"/>
  <c r="I37" i="60"/>
  <c r="I92" i="60" s="1"/>
  <c r="B285" i="60" a="1"/>
  <c r="B285" i="60" s="1"/>
  <c r="B290" i="60" s="1"/>
  <c r="I33" i="61"/>
  <c r="J57" i="61"/>
  <c r="Z43" i="61"/>
  <c r="Z55" i="61" s="1"/>
  <c r="Z132" i="59"/>
  <c r="Z143" i="59" s="1"/>
  <c r="Z148" i="59" s="1"/>
  <c r="AE47" i="61"/>
  <c r="AE59" i="61" s="1"/>
  <c r="AE136" i="59"/>
  <c r="AE42" i="61"/>
  <c r="AE54" i="61" s="1"/>
  <c r="AE131" i="59"/>
  <c r="AE142" i="59" s="1"/>
  <c r="AE147" i="59" s="1"/>
  <c r="I80" i="60"/>
  <c r="H80" i="60"/>
  <c r="H135" i="60" s="1"/>
  <c r="H96" i="60"/>
  <c r="H151" i="60" s="1"/>
  <c r="I41" i="60"/>
  <c r="I96" i="60" s="1"/>
  <c r="AB142" i="59"/>
  <c r="AB147" i="59" s="1"/>
  <c r="P35" i="61"/>
  <c r="Q35" i="61"/>
  <c r="AF48" i="61"/>
  <c r="AF60" i="61" s="1"/>
  <c r="AF137" i="59"/>
  <c r="Z50" i="61"/>
  <c r="Z62" i="61" s="1"/>
  <c r="Z139" i="59"/>
  <c r="P65" i="61"/>
  <c r="Y47" i="61"/>
  <c r="Y59" i="61" s="1"/>
  <c r="Y136" i="59"/>
  <c r="Y144" i="59" s="1"/>
  <c r="P66" i="61"/>
  <c r="Q61" i="61"/>
  <c r="G106" i="60"/>
  <c r="G161" i="60" s="1"/>
  <c r="H51" i="60"/>
  <c r="AF47" i="61"/>
  <c r="AF59" i="61" s="1"/>
  <c r="AF136" i="59"/>
  <c r="G98" i="60"/>
  <c r="G153" i="60" s="1"/>
  <c r="H43" i="60"/>
  <c r="P32" i="61"/>
  <c r="Q32" i="61"/>
  <c r="Q57" i="61"/>
  <c r="I156" i="60"/>
  <c r="J156" i="60"/>
  <c r="X47" i="61"/>
  <c r="X59" i="61" s="1"/>
  <c r="X136" i="59"/>
  <c r="I74" i="60"/>
  <c r="H74" i="60"/>
  <c r="H129" i="60" s="1"/>
  <c r="I36" i="61"/>
  <c r="J60" i="61"/>
  <c r="AE44" i="61"/>
  <c r="AE56" i="61" s="1"/>
  <c r="AE133" i="59"/>
  <c r="I40" i="60"/>
  <c r="I95" i="60" s="1"/>
  <c r="H95" i="60"/>
  <c r="H150" i="60" s="1"/>
  <c r="X43" i="61"/>
  <c r="X55" i="61" s="1"/>
  <c r="X132" i="59"/>
  <c r="X143" i="59" s="1"/>
  <c r="X148" i="59" s="1"/>
  <c r="AC46" i="61"/>
  <c r="AC58" i="61" s="1"/>
  <c r="AC135" i="59"/>
  <c r="AA43" i="61"/>
  <c r="AA55" i="61" s="1"/>
  <c r="AA132" i="59"/>
  <c r="AA143" i="59" s="1"/>
  <c r="AF45" i="61"/>
  <c r="AF57" i="61" s="1"/>
  <c r="AF134" i="59"/>
  <c r="P34" i="61"/>
  <c r="Q34" i="61"/>
  <c r="X48" i="61"/>
  <c r="X60" i="61" s="1"/>
  <c r="X137" i="59"/>
  <c r="Z44" i="61"/>
  <c r="Z56" i="61" s="1"/>
  <c r="Z133" i="59"/>
  <c r="H88" i="60"/>
  <c r="H143" i="60" s="1"/>
  <c r="I33" i="60"/>
  <c r="I88" i="60" s="1"/>
  <c r="H284" i="60"/>
  <c r="H289" i="60" s="1"/>
  <c r="J229" i="60"/>
  <c r="Z48" i="61"/>
  <c r="Z60" i="61" s="1"/>
  <c r="Z137" i="59"/>
  <c r="G102" i="60"/>
  <c r="G157" i="60" s="1"/>
  <c r="H47" i="60"/>
  <c r="AD49" i="61"/>
  <c r="AD61" i="61" s="1"/>
  <c r="AD138" i="59"/>
  <c r="Q50" i="61"/>
  <c r="Q62" i="61" s="1"/>
  <c r="Q139" i="59"/>
  <c r="I38" i="60"/>
  <c r="I93" i="60" s="1"/>
  <c r="H93" i="60"/>
  <c r="H148" i="60" s="1"/>
  <c r="J155" i="60"/>
  <c r="I155" i="60"/>
  <c r="I34" i="60"/>
  <c r="I89" i="60" s="1"/>
  <c r="H89" i="60"/>
  <c r="H144" i="60" s="1"/>
  <c r="Y42" i="61"/>
  <c r="Y54" i="61" s="1"/>
  <c r="Y131" i="59"/>
  <c r="Y142" i="59" s="1"/>
  <c r="Y147" i="59" s="1"/>
  <c r="H60" i="60"/>
  <c r="H115" i="60" s="1"/>
  <c r="I60" i="60"/>
  <c r="P31" i="61"/>
  <c r="Q31" i="61"/>
  <c r="Z142" i="59"/>
  <c r="I35" i="61"/>
  <c r="J59" i="61"/>
  <c r="I31" i="61"/>
  <c r="J55" i="61"/>
  <c r="AG143" i="59"/>
  <c r="AE43" i="61"/>
  <c r="AE55" i="61" s="1"/>
  <c r="AE132" i="59"/>
  <c r="I62" i="60"/>
  <c r="H62" i="60"/>
  <c r="H117" i="60" s="1"/>
  <c r="AB47" i="61"/>
  <c r="AB59" i="61" s="1"/>
  <c r="AB136" i="59"/>
  <c r="AB144" i="59" s="1"/>
  <c r="AD47" i="61"/>
  <c r="AD59" i="61" s="1"/>
  <c r="AD136" i="59"/>
  <c r="AD144" i="59" s="1"/>
  <c r="I66" i="60"/>
  <c r="H66" i="60"/>
  <c r="H121" i="60" s="1"/>
  <c r="I30" i="61"/>
  <c r="J54" i="61"/>
  <c r="AA48" i="61"/>
  <c r="AA60" i="61" s="1"/>
  <c r="AA137" i="59"/>
  <c r="AA144" i="59" s="1"/>
  <c r="AA149" i="59" s="1"/>
  <c r="G289" i="60"/>
  <c r="C284" i="60" a="1"/>
  <c r="C284" i="60" s="1"/>
  <c r="C289" i="60" s="1"/>
  <c r="Z47" i="61"/>
  <c r="Z59" i="61" s="1"/>
  <c r="Z136" i="59"/>
  <c r="Z144" i="59" s="1"/>
  <c r="Z149" i="59" s="1"/>
  <c r="Q58" i="61"/>
  <c r="Q47" i="61"/>
  <c r="Q59" i="61" s="1"/>
  <c r="Q136" i="59"/>
  <c r="Q144" i="59" s="1"/>
  <c r="J160" i="60"/>
  <c r="I160" i="60"/>
  <c r="AD46" i="61"/>
  <c r="AD58" i="61" s="1"/>
  <c r="AD135" i="59"/>
  <c r="Q42" i="61"/>
  <c r="Q54" i="61" s="1"/>
  <c r="Q65" i="61" s="1"/>
  <c r="Q70" i="61" s="1"/>
  <c r="Q131" i="59"/>
  <c r="Q142" i="59" s="1"/>
  <c r="I66" i="61"/>
  <c r="I71" i="61" s="1"/>
  <c r="AD44" i="61"/>
  <c r="AD56" i="61" s="1"/>
  <c r="AD133" i="59"/>
  <c r="P38" i="61"/>
  <c r="Q38" i="61"/>
  <c r="P30" i="61"/>
  <c r="Q30" i="61"/>
  <c r="J126" i="60"/>
  <c r="I126" i="60"/>
  <c r="AE46" i="61"/>
  <c r="AE58" i="61" s="1"/>
  <c r="AE135" i="59"/>
  <c r="H285" i="60"/>
  <c r="H290" i="60" s="1"/>
  <c r="J257" i="60"/>
  <c r="I37" i="61"/>
  <c r="J61" i="61"/>
  <c r="I34" i="61"/>
  <c r="J58" i="61"/>
  <c r="AE50" i="61"/>
  <c r="AE62" i="61" s="1"/>
  <c r="AE139" i="59"/>
  <c r="AB44" i="61"/>
  <c r="AB56" i="61" s="1"/>
  <c r="AB133" i="59"/>
  <c r="AC49" i="61"/>
  <c r="AC61" i="61" s="1"/>
  <c r="AC138" i="59"/>
  <c r="Q60"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J67" i="61" l="1"/>
  <c r="J72" i="61" s="1"/>
  <c r="H2"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11" i="61"/>
  <c r="K12" i="61"/>
  <c r="K13" i="61"/>
  <c r="K14" i="61"/>
  <c r="J31" i="61"/>
  <c r="K55" i="61"/>
  <c r="I133" i="60"/>
  <c r="J133" i="60"/>
  <c r="I151" i="60"/>
  <c r="J151" i="60"/>
  <c r="AE143" i="59"/>
  <c r="H102" i="60"/>
  <c r="H157" i="60" s="1"/>
  <c r="I47" i="60"/>
  <c r="I102" i="60" s="1"/>
  <c r="AA148" i="59"/>
  <c r="X144" i="59"/>
  <c r="X149" i="59" s="1"/>
  <c r="P71" i="61"/>
  <c r="AG66" i="61"/>
  <c r="X66" i="61"/>
  <c r="I135" i="60"/>
  <c r="J135" i="60"/>
  <c r="Q66" i="61"/>
  <c r="Q71" i="61" s="1"/>
  <c r="J131" i="60"/>
  <c r="I131" i="60"/>
  <c r="J38" i="61"/>
  <c r="K62" i="61"/>
  <c r="J30" i="61"/>
  <c r="K54" i="61"/>
  <c r="AA147" i="59"/>
  <c r="AC147" i="59"/>
  <c r="Q149" i="59"/>
  <c r="R149" i="59"/>
  <c r="H106" i="60"/>
  <c r="H161" i="60" s="1"/>
  <c r="I51" i="60"/>
  <c r="I106" i="60" s="1"/>
  <c r="J121" i="60"/>
  <c r="I121" i="60"/>
  <c r="H98" i="60"/>
  <c r="H153" i="60" s="1"/>
  <c r="I43" i="60"/>
  <c r="I98" i="60" s="1"/>
  <c r="Y149" i="59"/>
  <c r="J37" i="61"/>
  <c r="K61" i="61"/>
  <c r="J29" i="61"/>
  <c r="K53" i="61"/>
  <c r="K65" i="61" s="1"/>
  <c r="K70" i="61" s="1"/>
  <c r="P70" i="61"/>
  <c r="AA65" i="61"/>
  <c r="AG65" i="61"/>
  <c r="V65" i="61"/>
  <c r="AB65" i="61"/>
  <c r="U65" i="61"/>
  <c r="AE65" i="61"/>
  <c r="AC65" i="61"/>
  <c r="Y65" i="61"/>
  <c r="Z65" i="61"/>
  <c r="AD65" i="61"/>
  <c r="S65" i="61"/>
  <c r="X65" i="61"/>
  <c r="AF65" i="61"/>
  <c r="T65" i="61"/>
  <c r="W65" i="61"/>
  <c r="I285" i="60"/>
  <c r="I290" i="60" s="1"/>
  <c r="K257" i="60"/>
  <c r="J115" i="60"/>
  <c r="I115" i="60"/>
  <c r="J147" i="60"/>
  <c r="I147" i="60"/>
  <c r="AF147" i="59"/>
  <c r="Y148" i="59"/>
  <c r="J36" i="61"/>
  <c r="K60" i="61"/>
  <c r="J65" i="61"/>
  <c r="J70" i="61" s="1"/>
  <c r="J66" i="61"/>
  <c r="J71" i="61" s="1"/>
  <c r="I148" i="60"/>
  <c r="J148" i="60"/>
  <c r="AF144" i="59"/>
  <c r="AE144" i="59"/>
  <c r="AE149" i="59" s="1"/>
  <c r="I152" i="60"/>
  <c r="J152" i="60"/>
  <c r="J35" i="61"/>
  <c r="K59" i="61"/>
  <c r="AB149" i="59"/>
  <c r="I284" i="60"/>
  <c r="I289" i="60" s="1"/>
  <c r="K229" i="60"/>
  <c r="AC144" i="59"/>
  <c r="AC149" i="59" s="1"/>
  <c r="I125" i="60"/>
  <c r="J125" i="60"/>
  <c r="J34" i="61"/>
  <c r="K58" i="61"/>
  <c r="I137" i="60"/>
  <c r="J137" i="60"/>
  <c r="AC143" i="59"/>
  <c r="AC148" i="59" s="1"/>
  <c r="AB143" i="59"/>
  <c r="AB148" i="59" s="1"/>
  <c r="J33" i="61"/>
  <c r="K57" i="61"/>
  <c r="AD143" i="59"/>
  <c r="Q67" i="61"/>
  <c r="I143" i="60"/>
  <c r="J143" i="60"/>
  <c r="AF143" i="59"/>
  <c r="AF148" i="59" s="1"/>
  <c r="J32" i="61"/>
  <c r="K56" i="61"/>
  <c r="I136" i="60"/>
  <c r="J136" i="60"/>
  <c r="AG147" i="59"/>
  <c r="S66" i="61" l="1"/>
  <c r="T66" i="61"/>
  <c r="U66" i="61"/>
  <c r="AF66" i="61"/>
  <c r="J123" i="60"/>
  <c r="I123" i="60"/>
  <c r="I154" i="60"/>
  <c r="J154" i="60"/>
  <c r="I128" i="60"/>
  <c r="J128" i="60"/>
  <c r="I118" i="60"/>
  <c r="J118" i="60"/>
  <c r="I114" i="60"/>
  <c r="J114" i="60"/>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AD148" i="59"/>
  <c r="AE148" i="59"/>
  <c r="K37" i="61"/>
  <c r="L37" i="61"/>
  <c r="L61" i="61"/>
  <c r="K29" i="61"/>
  <c r="L29" i="61"/>
  <c r="L53" i="61"/>
  <c r="AG148" i="59"/>
  <c r="AD149" i="59"/>
  <c r="I153" i="60"/>
  <c r="J153" i="60"/>
  <c r="V66" i="61"/>
  <c r="Y66" i="61"/>
  <c r="K36" i="61"/>
  <c r="L36" i="61"/>
  <c r="L60" i="61"/>
  <c r="J284" i="60"/>
  <c r="J289" i="60" s="1"/>
  <c r="L229" i="60"/>
  <c r="AF149" i="59"/>
  <c r="W66" i="61"/>
  <c r="K34" i="61"/>
  <c r="L34" i="61"/>
  <c r="L58" i="61"/>
  <c r="K33" i="61"/>
  <c r="L33" i="61"/>
  <c r="L57" i="61"/>
  <c r="I161" i="60"/>
  <c r="J161" i="60"/>
  <c r="AC66" i="61"/>
  <c r="AB66" i="61"/>
  <c r="K66" i="61"/>
  <c r="K71" i="61" s="1"/>
  <c r="K32" i="61"/>
  <c r="L32" i="61"/>
  <c r="L56" i="61"/>
  <c r="J285" i="60"/>
  <c r="J290" i="60" s="1"/>
  <c r="L257" i="60"/>
  <c r="K35" i="61"/>
  <c r="L35" i="61"/>
  <c r="L59" i="61"/>
  <c r="K67" i="61"/>
  <c r="K72" i="61" s="1"/>
  <c r="AG149" i="59"/>
  <c r="Z66" i="61"/>
  <c r="AA66" i="61"/>
  <c r="I157" i="60"/>
  <c r="J157" i="60"/>
  <c r="K31" i="61"/>
  <c r="L31" i="61"/>
  <c r="L55" i="61"/>
  <c r="L66" i="61" s="1"/>
  <c r="L71" i="61" s="1"/>
  <c r="Q72" i="61"/>
  <c r="W67" i="61"/>
  <c r="Y67" i="61"/>
  <c r="S67" i="61"/>
  <c r="U67" i="61"/>
  <c r="AE67" i="61"/>
  <c r="T67" i="61"/>
  <c r="AA67" i="61"/>
  <c r="AG67" i="61"/>
  <c r="V67" i="61"/>
  <c r="AC67" i="61"/>
  <c r="X67" i="61"/>
  <c r="AD67" i="61"/>
  <c r="AB67" i="61"/>
  <c r="Z67" i="61"/>
  <c r="AF67" i="61"/>
  <c r="AE66" i="61"/>
  <c r="AD66" i="61"/>
  <c r="K38" i="61"/>
  <c r="L38" i="61"/>
  <c r="L62" i="61"/>
  <c r="K30" i="61"/>
  <c r="L30" i="61"/>
  <c r="L54" i="6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67" i="61" l="1"/>
  <c r="L72" i="61" s="1"/>
  <c r="J2" i="9" s="1"/>
  <c r="K284" i="60"/>
  <c r="K289" i="60" s="1"/>
  <c r="K285" i="60"/>
  <c r="K290" i="60" s="1"/>
  <c r="O2" i="9"/>
  <c r="I2" i="9"/>
  <c r="L65" i="61"/>
  <c r="L70" i="61" s="1"/>
  <c r="B7"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I48" i="50" l="1"/>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E6" i="43"/>
  <c r="F6" i="43"/>
  <c r="G6" i="43"/>
  <c r="G23" i="43" s="1"/>
  <c r="H6" i="43"/>
  <c r="I6" i="43"/>
  <c r="D7" i="43"/>
  <c r="E7" i="43"/>
  <c r="F7" i="43"/>
  <c r="G7" i="43"/>
  <c r="H7" i="43"/>
  <c r="I7" i="43"/>
  <c r="D8" i="43"/>
  <c r="E8" i="43"/>
  <c r="F8" i="43"/>
  <c r="G8" i="43"/>
  <c r="H8" i="43"/>
  <c r="I8" i="43"/>
  <c r="D9" i="43"/>
  <c r="E9" i="43"/>
  <c r="E22" i="43" s="1"/>
  <c r="F9" i="43"/>
  <c r="G9" i="43"/>
  <c r="H9" i="43"/>
  <c r="I9" i="43"/>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I22" i="43" l="1"/>
  <c r="D23" i="43"/>
  <c r="H22" i="43"/>
  <c r="D22" i="43"/>
  <c r="F23" i="43"/>
  <c r="F22" i="43"/>
  <c r="H23" i="43"/>
  <c r="G22" i="43"/>
  <c r="I23" i="43"/>
  <c r="E23" i="43"/>
  <c r="J3" i="43"/>
  <c r="P27" i="43" l="1"/>
  <c r="K28" i="43"/>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AE152" i="40" s="1"/>
  <c r="M147" i="40"/>
  <c r="G146" i="40"/>
  <c r="C67" i="40"/>
  <c r="D146" i="40"/>
  <c r="D151" i="40" s="1"/>
  <c r="O147" i="40"/>
  <c r="O152" i="40" s="1"/>
  <c r="H146" i="40"/>
  <c r="H151" i="40" s="1"/>
  <c r="G147" i="40"/>
  <c r="G152" i="40" s="1"/>
  <c r="Y146" i="40"/>
  <c r="Y151" i="40" s="1"/>
  <c r="W147" i="40"/>
  <c r="W152" i="40" s="1"/>
  <c r="L147" i="40"/>
  <c r="L152" i="40" s="1"/>
  <c r="J147" i="40"/>
  <c r="J152" i="40" s="1"/>
  <c r="I146" i="40"/>
  <c r="I151" i="40" s="1"/>
  <c r="C84" i="40"/>
  <c r="R147" i="40"/>
  <c r="R152" i="40" s="1"/>
  <c r="I147" i="40"/>
  <c r="I152" i="40" s="1"/>
  <c r="P146" i="40"/>
  <c r="P151" i="40" s="1"/>
  <c r="Q147" i="40"/>
  <c r="Q152" i="40" s="1"/>
  <c r="R146" i="40"/>
  <c r="R151" i="40" s="1"/>
  <c r="AD147" i="40"/>
  <c r="AD152" i="40" s="1"/>
  <c r="Q146" i="40"/>
  <c r="Q151" i="40" s="1"/>
  <c r="AE146" i="40"/>
  <c r="AE151" i="40" s="1"/>
  <c r="P147" i="40"/>
  <c r="P152" i="40" s="1"/>
  <c r="O146" i="40"/>
  <c r="O151" i="40" s="1"/>
  <c r="AD146" i="40"/>
  <c r="AD151" i="40" s="1"/>
  <c r="C68" i="40"/>
  <c r="C46" i="40"/>
  <c r="AF146" i="40"/>
  <c r="AF151" i="40" s="1"/>
  <c r="X146" i="40"/>
  <c r="X151" i="40" s="1"/>
  <c r="C83" i="40"/>
  <c r="C81" i="40"/>
  <c r="C47" i="40"/>
  <c r="S146" i="40"/>
  <c r="S151" i="40" s="1"/>
  <c r="H147" i="40"/>
  <c r="H152" i="40" s="1"/>
  <c r="AC147" i="40"/>
  <c r="AC152" i="40" s="1"/>
  <c r="E147" i="40"/>
  <c r="E152" i="40" s="1"/>
  <c r="AB146" i="40"/>
  <c r="AB151" i="40" s="1"/>
  <c r="C48" i="40"/>
  <c r="C43" i="40"/>
  <c r="C85" i="40"/>
  <c r="V147" i="40"/>
  <c r="V152" i="40" s="1"/>
  <c r="F146" i="40"/>
  <c r="U147" i="40"/>
  <c r="U152" i="40" s="1"/>
  <c r="AC146" i="40"/>
  <c r="AC151" i="40" s="1"/>
  <c r="C45" i="40"/>
  <c r="C82" i="40"/>
  <c r="C49" i="40"/>
  <c r="Y147" i="40"/>
  <c r="Y152" i="40" s="1"/>
  <c r="F147" i="40"/>
  <c r="F152" i="40" s="1"/>
  <c r="AB147" i="40"/>
  <c r="AB152" i="40" s="1"/>
  <c r="C63" i="40"/>
  <c r="C61" i="40"/>
  <c r="T146" i="40"/>
  <c r="T151" i="40" s="1"/>
  <c r="J146" i="40"/>
  <c r="J151" i="40" s="1"/>
  <c r="X147" i="40"/>
  <c r="X152" i="40" s="1"/>
  <c r="AF147" i="40"/>
  <c r="AF152" i="40" s="1"/>
  <c r="AA146" i="40"/>
  <c r="AA151" i="40" s="1"/>
  <c r="C80" i="40"/>
  <c r="C44" i="40"/>
  <c r="Z147" i="40"/>
  <c r="Z152" i="40" s="1"/>
  <c r="N147" i="40"/>
  <c r="N152" i="40" s="1"/>
  <c r="K146" i="40"/>
  <c r="K151" i="40" s="1"/>
  <c r="C42" i="40"/>
  <c r="C66" i="40"/>
  <c r="Z146" i="40"/>
  <c r="Z151" i="40" s="1"/>
  <c r="M146" i="40"/>
  <c r="M151" i="40" s="1"/>
  <c r="L146" i="40"/>
  <c r="L151" i="40" s="1"/>
  <c r="W146" i="40"/>
  <c r="W151" i="40" s="1"/>
  <c r="K147" i="40"/>
  <c r="K152" i="40" s="1"/>
  <c r="E146" i="40"/>
  <c r="E151" i="40" s="1"/>
  <c r="V146" i="40"/>
  <c r="V151" i="40" s="1"/>
  <c r="T147" i="40"/>
  <c r="T152" i="40" s="1"/>
  <c r="C87" i="40"/>
  <c r="C65" i="40"/>
  <c r="D147" i="40"/>
  <c r="D152" i="40" s="1"/>
  <c r="U146" i="40"/>
  <c r="U151" i="40" s="1"/>
  <c r="S147" i="40"/>
  <c r="S152" i="40" s="1"/>
  <c r="N146" i="40"/>
  <c r="N151" i="40" s="1"/>
  <c r="AA147" i="40"/>
  <c r="AA152" i="40" s="1"/>
  <c r="G151" i="40"/>
  <c r="F151" i="40"/>
  <c r="M152" i="40"/>
  <c r="C146" i="40" l="1"/>
  <c r="C151" i="40" s="1"/>
  <c r="C147" i="40"/>
  <c r="C152" i="40" s="1"/>
  <c r="D31" i="36"/>
  <c r="E31" i="36" s="1"/>
  <c r="E30" i="36"/>
  <c r="C156" i="40" l="1"/>
  <c r="C155" i="40"/>
  <c r="E18" i="31" l="1"/>
  <c r="D18" i="31"/>
  <c r="C18" i="3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W7" i="9" l="1"/>
  <c r="W7" i="10"/>
  <c r="O7" i="9"/>
  <c r="O7" i="10"/>
  <c r="G7" i="9"/>
  <c r="G7" i="10"/>
  <c r="AD7" i="9"/>
  <c r="AD7" i="10"/>
  <c r="V7" i="9"/>
  <c r="V7" i="10"/>
  <c r="N7" i="9"/>
  <c r="N7" i="10"/>
  <c r="F7" i="9"/>
  <c r="F7" i="10"/>
  <c r="U7" i="9"/>
  <c r="U7" i="10"/>
  <c r="M7" i="9"/>
  <c r="M7" i="10"/>
  <c r="E7" i="9"/>
  <c r="E7" i="10"/>
  <c r="AB7" i="9"/>
  <c r="AB7" i="10"/>
  <c r="T7" i="9"/>
  <c r="T7" i="10"/>
  <c r="L7" i="9"/>
  <c r="L7" i="10"/>
  <c r="D7" i="9"/>
  <c r="D7" i="10"/>
  <c r="AA7" i="9"/>
  <c r="AA7" i="10"/>
  <c r="S7" i="9"/>
  <c r="S7" i="10"/>
  <c r="K7" i="9"/>
  <c r="K7" i="10"/>
  <c r="C7" i="9"/>
  <c r="C7" i="10"/>
  <c r="AC7" i="9"/>
  <c r="AC7" i="10"/>
  <c r="Z7" i="9"/>
  <c r="Z7" i="10"/>
  <c r="R7" i="9"/>
  <c r="R7" i="10"/>
  <c r="J7" i="9"/>
  <c r="J7" i="10"/>
  <c r="AE7" i="9"/>
  <c r="AE7" i="10"/>
  <c r="Y7" i="9"/>
  <c r="Y7" i="10"/>
  <c r="Q7" i="9"/>
  <c r="Q7" i="10"/>
  <c r="I7" i="9"/>
  <c r="I7" i="10"/>
  <c r="X7" i="9"/>
  <c r="X7" i="10"/>
  <c r="P7" i="9"/>
  <c r="P7" i="10"/>
  <c r="H7" i="9"/>
  <c r="H7" i="10"/>
  <c r="P56" i="31"/>
  <c r="I56" i="31"/>
  <c r="S56" i="31"/>
  <c r="AA56" i="31"/>
  <c r="W56" i="31"/>
  <c r="B56" i="31"/>
  <c r="Y56" i="31"/>
  <c r="R56" i="31" l="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P55" i="31"/>
  <c r="AA55" i="31"/>
  <c r="N55" i="31"/>
  <c r="L55" i="31"/>
  <c r="D56" i="31"/>
  <c r="R55" i="31"/>
  <c r="J55" i="31"/>
  <c r="G55" i="31"/>
  <c r="M55" i="31"/>
  <c r="AE55" i="31"/>
  <c r="S55" i="31"/>
  <c r="K55" i="31"/>
  <c r="Z55" i="31"/>
  <c r="C55" i="31"/>
  <c r="M8" i="14" l="1"/>
  <c r="B8" i="9"/>
  <c r="L4" i="15"/>
  <c r="L8" i="14" l="1"/>
  <c r="L8" i="13"/>
  <c r="W8" i="14"/>
  <c r="H8" i="13"/>
  <c r="AB8" i="14"/>
  <c r="R8" i="13"/>
  <c r="Z8" i="13"/>
  <c r="W8" i="13"/>
  <c r="AB8" i="13"/>
  <c r="C8" i="14"/>
  <c r="I8" i="14"/>
  <c r="F8" i="13"/>
  <c r="N8" i="14"/>
  <c r="K8" i="13"/>
  <c r="AA8" i="14"/>
  <c r="I8" i="13"/>
  <c r="AE8" i="14"/>
  <c r="S8" i="14"/>
  <c r="D8" i="14"/>
  <c r="G8" i="13"/>
  <c r="U8" i="13"/>
  <c r="K8" i="14"/>
  <c r="D8" i="13"/>
  <c r="Z8" i="14"/>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AD8" i="13"/>
  <c r="AD8" i="14"/>
  <c r="AC8" i="13"/>
  <c r="AC8" i="14"/>
  <c r="T8" i="13"/>
  <c r="T8" i="14"/>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B8" i="12" l="1"/>
  <c r="B8" i="16" l="1"/>
  <c r="B8" i="11"/>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8" i="11"/>
  <c r="V8" i="16"/>
  <c r="V8" i="11"/>
  <c r="V8" i="15"/>
  <c r="AA4" i="9"/>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<sst xmlns="http://schemas.openxmlformats.org/spreadsheetml/2006/main" count="12640" uniqueCount="4562">
  <si>
    <t>NBPoNVP Non-Battery Portion of New Vehicle Price</t>
  </si>
  <si>
    <t>Sources:</t>
  </si>
  <si>
    <t>LDVs (except BEVs and PHEVs)</t>
  </si>
  <si>
    <t xml:space="preserve">Agora Verkehrswende </t>
  </si>
  <si>
    <t>(2024), unpublished in 03/2024</t>
  </si>
  <si>
    <t>HDV</t>
  </si>
  <si>
    <t>ICCT</t>
  </si>
  <si>
    <t>2023 (working paper)</t>
  </si>
  <si>
    <t>A total cost of ownership comparison of truck decarbonization</t>
  </si>
  <si>
    <t>pathways in Europe</t>
  </si>
  <si>
    <t>https://theicct.org/wp-content/uploads/2023/11/ID-54-%E2%80%93-EU-HDV-TCO_paper_final2.pdf</t>
  </si>
  <si>
    <t>LDV sales share</t>
  </si>
  <si>
    <t>LDV and HDV BEVs and PHEVs</t>
  </si>
  <si>
    <t>EIA</t>
  </si>
  <si>
    <t>2021, 2022</t>
  </si>
  <si>
    <t>(Data on Request)</t>
  </si>
  <si>
    <t>Annual Energy Outlook 2021, 2022</t>
  </si>
  <si>
    <t>https://www.eia.gov/outlooks/aeo/index.php</t>
  </si>
  <si>
    <t>Estimated vehicle costs, battery sizes, and fleet distance traveled</t>
  </si>
  <si>
    <t>Tables 28, 39, 42, and 52</t>
  </si>
  <si>
    <t>Class 2b-3 portion of LDV-freight</t>
  </si>
  <si>
    <t>CARB</t>
  </si>
  <si>
    <t>Public Hearing to Consider the Proposed Advanced Clean Trucks Regulation. Initial Statement of Reasons (ISOR).</t>
  </si>
  <si>
    <t>https://ww3.arb.ca.gov/regact/2019/act2019/isor.pdf</t>
  </si>
  <si>
    <t>Tables IX-2, IX-6, IX-7, IX-9</t>
  </si>
  <si>
    <t>passenger HDV (bus) prices (except BEVs)</t>
  </si>
  <si>
    <t>NREL</t>
  </si>
  <si>
    <t>Market Segmentation Analysis of Medium and Heavy Duty Trucks with a Fuel Cell Emphasis</t>
  </si>
  <si>
    <t>https://www.hydrogen.energy.gov/pdfs/review20/sa169_hunter_2020_o.pdf</t>
  </si>
  <si>
    <t>Slide 11</t>
  </si>
  <si>
    <t>diesel freight HDV prices</t>
  </si>
  <si>
    <t>other freight HDV prices (except BEVs)</t>
  </si>
  <si>
    <t>LBNL</t>
  </si>
  <si>
    <t>Why Regional and Long-Haul Trucks are Primed for Electrification Now</t>
  </si>
  <si>
    <t>https://eta.lbl.gov/publications/why-regional-long-haul-trucks-are</t>
  </si>
  <si>
    <t>Figure 5</t>
  </si>
  <si>
    <t>aircraft</t>
  </si>
  <si>
    <t>Daniel Michaels, The Wall Street Journal</t>
  </si>
  <si>
    <t>The Secret Price of a Jet Airliner</t>
  </si>
  <si>
    <t>http://www.wsj.com/articles/SB10001424052702303649504577494862829051078</t>
  </si>
  <si>
    <t>diesel and fuel cell rail (locomotive prices)</t>
  </si>
  <si>
    <t>electric rail (locomotive prices)</t>
  </si>
  <si>
    <t>Argonne National Laboratory</t>
  </si>
  <si>
    <t>Southern California Association of Governments</t>
  </si>
  <si>
    <t>Total Cost of Ownership for Line Haul, Yard Switchers and Regional Passenger Locomotives - Preliminary Results</t>
  </si>
  <si>
    <t>Analysis of Freight Rail Electrification in the SCAG Region</t>
  </si>
  <si>
    <t>https://www.energy.gov/sites/prod/files/2019/04/f62/fcto-h2-at-rail-workshop-2019-ahluwalia.pdf</t>
  </si>
  <si>
    <t>https://scag.ca.gov/sites/main/files/file-attachments/crgmsais_-_analysis_of_freight_rail_electrification_in_the_scag_region.pdf?1605991886</t>
  </si>
  <si>
    <t>Slides 8 and 9</t>
  </si>
  <si>
    <t>Table 4.3</t>
  </si>
  <si>
    <t>ships</t>
  </si>
  <si>
    <t>see "Ships" tab</t>
  </si>
  <si>
    <t>motorbikes</t>
  </si>
  <si>
    <t>Ben Steward, Popular Mechanics Magazine</t>
  </si>
  <si>
    <t>The 10 Best Buys in Motorcycles for 2017</t>
  </si>
  <si>
    <t>http://www.popularmechanics.com/cars/motorcycles/g2309/best-motorcycle-buys/</t>
  </si>
  <si>
    <t>Notes</t>
  </si>
  <si>
    <t>This file represents the non-battery portion of vehicle prices. For BEVs and PHEVs,</t>
  </si>
  <si>
    <t>the battery portion of the vehicle price is calculated separately so that it can be</t>
  </si>
  <si>
    <t xml:space="preserve">subject to endogenous learning. </t>
  </si>
  <si>
    <t>For aircrafts, ships, busses and motorbikes the values of the US version are used.</t>
  </si>
  <si>
    <t>Some prices have been calculated on the basis of the US values as there were</t>
  </si>
  <si>
    <t xml:space="preserve">no specific EU values to be found. More information below. </t>
  </si>
  <si>
    <t>passenger LDVs</t>
  </si>
  <si>
    <t xml:space="preserve">For all categories, we use a sales-weighted average of the different size categories. </t>
  </si>
  <si>
    <t>As there was no data for LPG cars, the ratio between diesel and LPG in the US version</t>
  </si>
  <si>
    <t>was used to determine the value for the EU.</t>
  </si>
  <si>
    <t>freight LDVs</t>
  </si>
  <si>
    <t xml:space="preserve">Data was obtained for BEV, FCV and diesel vehicles. </t>
  </si>
  <si>
    <t>For all other types, the ratio between diesel and the respective type in the US version</t>
  </si>
  <si>
    <t xml:space="preserve">was used to calculate the EU value. </t>
  </si>
  <si>
    <t xml:space="preserve">For the US: </t>
  </si>
  <si>
    <t>For freight LDVs, we calculate a sales weighted price for gasoline and diesel</t>
  </si>
  <si>
    <t xml:space="preserve">vehicles, based on price data from CARB and AEO sales. </t>
  </si>
  <si>
    <t>HDVs</t>
  </si>
  <si>
    <t xml:space="preserve">There was not data available for HDV passenger vehicles so US values remain. </t>
  </si>
  <si>
    <t>For HDV freight ICCT values for &gt;16t tractor + trailer was used.</t>
  </si>
  <si>
    <t xml:space="preserve">There was no specific data for Plugin and LPG vehicles so Us prices were used. </t>
  </si>
  <si>
    <t>We use US values as a global price.</t>
  </si>
  <si>
    <t>For the US:</t>
  </si>
  <si>
    <t>We use an average market price (not an average list price) from among a number</t>
  </si>
  <si>
    <t>of common commercial aircraft.  We use the same price for passenger and freight</t>
  </si>
  <si>
    <t>aircraft.  We assume the price does not change with time.</t>
  </si>
  <si>
    <t>For estimating electric and hydrogen vehicle prices, we apply the ratios</t>
  </si>
  <si>
    <t>from the passenger HDVs category.</t>
  </si>
  <si>
    <t>rail</t>
  </si>
  <si>
    <t>We use a price from a single source for the locomotive (not the price of the</t>
  </si>
  <si>
    <t>entire train). We assume the price does not change with time. Our source data</t>
  </si>
  <si>
    <t>does not inlcude the price of an electric passenger locomotive. Therefore, we use</t>
  </si>
  <si>
    <t>the ratio of electric:diesel freight locomotives to calculate this value.</t>
  </si>
  <si>
    <t>For details, see the "Ships" tab.</t>
  </si>
  <si>
    <t xml:space="preserve">There was no specific data for the EU so we use US values. </t>
  </si>
  <si>
    <t>We take an average of popular, recent motorbike prices for "gasoline vehicle"</t>
  </si>
  <si>
    <t>motorbikes.  We multiply by the LDVs "battery electric" to "gasoline vehicle" ratio</t>
  </si>
  <si>
    <t>to estimate the price of battery electric motorbikes in the U.S.</t>
  </si>
  <si>
    <t>Currency Year</t>
  </si>
  <si>
    <t>The figures from the Center for Automotive Research come from a 2010 Automotive Yearbook</t>
  </si>
  <si>
    <t>and therefore are likely in 2010 dollars.</t>
  </si>
  <si>
    <t>The figures from TruckerToTrucker were collected in early 2015 and therefore use 2015</t>
  </si>
  <si>
    <t>2014 to 2012, for TruckerToTrucker</t>
  </si>
  <si>
    <t>dollars, but because we don't have a 2015 annual CPI-U figure available yet, we use 2014.</t>
  </si>
  <si>
    <t>2013 to 2012, for American Public Transit Association</t>
  </si>
  <si>
    <t>2013 to 2012</t>
  </si>
  <si>
    <t>2016 to 2012</t>
  </si>
  <si>
    <t>2017 to 2012</t>
  </si>
  <si>
    <t>2018 to 2012</t>
  </si>
  <si>
    <t>2019 to 2012</t>
  </si>
  <si>
    <t>2020 to 2012</t>
  </si>
  <si>
    <t>2021 to 2012</t>
  </si>
  <si>
    <t>2022 to 2012</t>
  </si>
  <si>
    <t xml:space="preserve">2023 to 2012 </t>
  </si>
  <si>
    <t>See "cpi.xlsx" in the InputData folder for source information.</t>
  </si>
  <si>
    <t>2023 USD per Euro</t>
  </si>
  <si>
    <t>See "scaling-factors.xlsx" in the InputData folder for source information</t>
  </si>
  <si>
    <t>US average sales tax</t>
  </si>
  <si>
    <t>https://worldpopulationreview.com/state-rankings/sales-tax-by-state</t>
  </si>
  <si>
    <t>EU Notes</t>
  </si>
  <si>
    <t>VAT</t>
  </si>
  <si>
    <t>type</t>
  </si>
  <si>
    <t xml:space="preserve">Prognos </t>
  </si>
  <si>
    <t>fuel</t>
  </si>
  <si>
    <t>sales</t>
  </si>
  <si>
    <t>share of total</t>
  </si>
  <si>
    <t>share of fuel type</t>
  </si>
  <si>
    <t>price</t>
  </si>
  <si>
    <t>car-derived van</t>
  </si>
  <si>
    <t>Mini-vans</t>
  </si>
  <si>
    <t>BEV</t>
  </si>
  <si>
    <t>electric</t>
  </si>
  <si>
    <t>executive</t>
  </si>
  <si>
    <t>Obere Mittelklasse</t>
  </si>
  <si>
    <t>large</t>
  </si>
  <si>
    <t>Mittelklasse</t>
  </si>
  <si>
    <t>luxury</t>
  </si>
  <si>
    <t>Oberklasse</t>
  </si>
  <si>
    <t>medium</t>
  </si>
  <si>
    <t>Kompaktklasse</t>
  </si>
  <si>
    <t>mini</t>
  </si>
  <si>
    <t>Minis</t>
  </si>
  <si>
    <t>multi-purpose vehicle/minivan</t>
  </si>
  <si>
    <t>Utilities</t>
  </si>
  <si>
    <t>non-car-derived van</t>
  </si>
  <si>
    <t>Grossraum-Vans</t>
  </si>
  <si>
    <t>small</t>
  </si>
  <si>
    <t>Kleinwagen</t>
  </si>
  <si>
    <t>sport</t>
  </si>
  <si>
    <t>Sportwagen</t>
  </si>
  <si>
    <t>SUV</t>
  </si>
  <si>
    <t>NA</t>
  </si>
  <si>
    <t>Sonstige</t>
  </si>
  <si>
    <t>AVERAGE</t>
  </si>
  <si>
    <t>PHEV</t>
  </si>
  <si>
    <t>diesel</t>
  </si>
  <si>
    <t>petrol</t>
  </si>
  <si>
    <t>ICEV/MHEV/HEV</t>
  </si>
  <si>
    <t>pick-up</t>
  </si>
  <si>
    <t>NG</t>
  </si>
  <si>
    <t>FCEV</t>
  </si>
  <si>
    <t>hydrogen</t>
  </si>
  <si>
    <t>MINIS</t>
  </si>
  <si>
    <t>KLEINWAGEN</t>
  </si>
  <si>
    <t>KOMPAKTKLASSE</t>
  </si>
  <si>
    <t>MITTELKLASSE</t>
  </si>
  <si>
    <t>OBERE MITTELKLASSE</t>
  </si>
  <si>
    <t>OBERKLASSE</t>
  </si>
  <si>
    <t>SUVs</t>
  </si>
  <si>
    <t>GELAENDEWAGEN</t>
  </si>
  <si>
    <t>SPORTWAGEN</t>
  </si>
  <si>
    <t>MINI-VANS</t>
  </si>
  <si>
    <t>GROSSRAUM-VANS</t>
  </si>
  <si>
    <t>UTILITIES</t>
  </si>
  <si>
    <t>WOHNMOBILE</t>
  </si>
  <si>
    <t>SONSTIGE</t>
  </si>
  <si>
    <t>Agora Verkehrswende (2024), unpublished. Values in €2023</t>
  </si>
  <si>
    <t>Segment</t>
  </si>
  <si>
    <t>Antrieb</t>
  </si>
  <si>
    <t>Benzin</t>
  </si>
  <si>
    <t>Diesel</t>
  </si>
  <si>
    <t>CNG</t>
  </si>
  <si>
    <t>FCV</t>
  </si>
  <si>
    <t xml:space="preserve">Since no numbers were availble for gasoline, PHEV, NG, LPG those costs were estimated </t>
  </si>
  <si>
    <t>using the correlations between each of the categories and the diesel values of the existing US model</t>
  </si>
  <si>
    <t>€2023, incl tax</t>
  </si>
  <si>
    <t>Transporter (bis 3,5t)</t>
  </si>
  <si>
    <t>$2012, tax excluded</t>
  </si>
  <si>
    <t>&lt;3.5 t</t>
  </si>
  <si>
    <t>EU values from US numbers</t>
  </si>
  <si>
    <t>Gasoline</t>
  </si>
  <si>
    <t>LPG</t>
  </si>
  <si>
    <t>US model prices</t>
  </si>
  <si>
    <t>schwerer Transporter (7,5t)</t>
  </si>
  <si>
    <t>leichter Lkw (12t)</t>
  </si>
  <si>
    <t>mittelschwerer Lkw (26t)</t>
  </si>
  <si>
    <t>Lkw mit Anhaenger (36t)</t>
  </si>
  <si>
    <t>Sattelzugmaschine (40t)</t>
  </si>
  <si>
    <t>Table 38.  Light-Duty Vehicle Sales by Technology Type</t>
  </si>
  <si>
    <t>https://www.eia.gov/outlooks/aeo/data/browser/#/?id=48-AEO2023&amp;sourcekey=0</t>
  </si>
  <si>
    <t>Thu Apr 13 2023 15:11:10 GMT-0400 (Eastern Daylight Time)</t>
  </si>
  <si>
    <t>Source: U.S. Energy Information Administration</t>
  </si>
  <si>
    <t>full name</t>
  </si>
  <si>
    <t>api key</t>
  </si>
  <si>
    <t>units</t>
  </si>
  <si>
    <t>Growth (2022-2050)</t>
  </si>
  <si>
    <t>New Car Sales</t>
  </si>
  <si>
    <t>Conventional Cars</t>
  </si>
  <si>
    <t>Gasoline ICE Vehicles</t>
  </si>
  <si>
    <t>Light-Duty Vehicle Sales: Conventional Cars: Gasoline: Reference case</t>
  </si>
  <si>
    <t>AEO.2023.REF2023.ECI_SAL_TRN_CAR_GSL_NA_NA_TH.A</t>
  </si>
  <si>
    <t>thousands</t>
  </si>
  <si>
    <t>TDI Diesel ICE</t>
  </si>
  <si>
    <t>Light-Duty Vehicle Sales: Conventional Cars: TDI Diesel: Reference case</t>
  </si>
  <si>
    <t>AEO.2023.REF2023.ECI_SAL_TRN_CAR_TDS_NA_NA_TH.A</t>
  </si>
  <si>
    <t>Total Conventional Cars</t>
  </si>
  <si>
    <t>Light-Duty Vehicle Sales: Conventional Cars: Total: Reference case</t>
  </si>
  <si>
    <t>AEO.2023.REF2023.ECI_SAL_TRN_CAR_CNV_NA_NA_TH.A</t>
  </si>
  <si>
    <t>Alternative-Fuel Cars</t>
  </si>
  <si>
    <t>Ethanol-Flex Fuel ICE</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</si>
  <si>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</si>
  <si>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</si>
  <si>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</si>
  <si>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</si>
  <si>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</si>
  <si>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</si>
  <si>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</si>
  <si>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</si>
  <si>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</si>
  <si>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Plug-in 20 Gasoline Hybrid</t>
  </si>
  <si>
    <t>Light-Duty Vehicle Sales: Alternative-Fuel Cars: Plug-in 20 Gasoline Hybrid: Reference case</t>
  </si>
  <si>
    <t>AEO.2023.REF2023.ECI_SAL_TRN_CAR_PI20GH_NA_NA_TH.A</t>
  </si>
  <si>
    <t>Plug-in 50 Gasoline Hybrid</t>
  </si>
  <si>
    <t>Light-Duty Vehicle Sales: Alternative-Fuel Cars: Plug-in 50 Gasoline Hybrid: Reference case</t>
  </si>
  <si>
    <t>AEO.2023.REF2023.ECI_SAL_TRN_CAR_PI50GH_NA_NA_TH.A</t>
  </si>
  <si>
    <t>Electric-Diesel Hybrid</t>
  </si>
  <si>
    <t>Light-Duty Vehicle Sales: Alternative-Fuel Cars: Electric-Diesel Hybrid: Reference case</t>
  </si>
  <si>
    <t>AEO.2023.REF2023.ECI_SAL_TRN_CAR_EDH_NA_NA_TH.A</t>
  </si>
  <si>
    <t>- -</t>
  </si>
  <si>
    <t>Electric-Gasoline Hybrid</t>
  </si>
  <si>
    <t>Light-Duty Vehicle Sales: Alternative-Fuel Cars: Electric-Gasoline Hybrid: Reference case</t>
  </si>
  <si>
    <t>AEO.2023.REF2023.ECI_SAL_TRN_CAR_EGH_NA_NA_TH.A</t>
  </si>
  <si>
    <t>Natural Gas ICE</t>
  </si>
  <si>
    <t>Light-Duty Vehicle Sales: Alternative-Fuel Cars: Natural Gas ICE: Reference case</t>
  </si>
  <si>
    <t>AEO.2023.REF2023.ECI_SAL_TRN_CAR_NGI_NA_NA_TH.A</t>
  </si>
  <si>
    <t>Natural Gas Bi-fuel</t>
  </si>
  <si>
    <t>Light-Duty Vehicle Sales: Alternative-Fuel Cars: Natural Gas Bi-fuel: Reference case</t>
  </si>
  <si>
    <t>AEO.2023.REF2023.ECI_SAL_TRN_CAR_NBF_NA_NA_TH.A</t>
  </si>
  <si>
    <t>Propane ICE</t>
  </si>
  <si>
    <t>Light-Duty Vehicle Sales: Alternative-Fuel Cars: Propane: Reference case</t>
  </si>
  <si>
    <t>AEO.2023.REF2023.ECI_SAL_TRN_CAR_PROP_NA_NA_TH.A</t>
  </si>
  <si>
    <t>Propane Bi-fuel</t>
  </si>
  <si>
    <t>AEO.2023.REF2023.ECI_SAL_TRN_CAR_PBF_NA_NA_TH.A</t>
  </si>
  <si>
    <t>Fuel Cell Methanol</t>
  </si>
  <si>
    <t>Light-Duty Vehicle Sales: Alternative-Fuel Cars: Fuel Cell Methanol: Reference case</t>
  </si>
  <si>
    <t>AEO.2023.REF2023.ECI_SAL_TRN_CAR_FCLMTH_NA_NA_TH.A</t>
  </si>
  <si>
    <t>Fuel Cell Hydrogen</t>
  </si>
  <si>
    <t>Light-Duty Vehicle Sales: Alternative-Fuel cars: Fuel Cell Hydrogen: Reference case</t>
  </si>
  <si>
    <t>AEO.2023.REF2023.ECI_SAL_TRN_CAR_FCH_NA_NA_TH.A</t>
  </si>
  <si>
    <t>Total Alternative Cars</t>
  </si>
  <si>
    <t>Light-Duty Vehicle Sales: Alternative-Fuel Cars: Total: Reference case</t>
  </si>
  <si>
    <t>AEO.2023.REF2023.ECI_SAL_TRN_CAR_ALT_NA_NA_TH.A</t>
  </si>
  <si>
    <t>Percent Alternative Car Sales</t>
  </si>
  <si>
    <t>Light-Duty Vehicle Sales: Percent Alternative Car: Reference case</t>
  </si>
  <si>
    <t>AEO.2023.REF2023.ECI_SAL_TRN_CAR_ALT_NA_NA_PCT.A</t>
  </si>
  <si>
    <t>percent</t>
  </si>
  <si>
    <t>Total New Car Sales</t>
  </si>
  <si>
    <t>Light-Duty Vehicle Sales: Total New Car: Reference case</t>
  </si>
  <si>
    <t>AEO.2023.REF2023.ECI_SAL_TRN_CAR_TOT_NA_NA_TH.A</t>
  </si>
  <si>
    <t>New Light Truck Sales</t>
  </si>
  <si>
    <t>Conventional Light Trucks</t>
  </si>
  <si>
    <t>Light-Duty Vehicle Sales: Conventional Light Trucks: Gasoline: Reference case</t>
  </si>
  <si>
    <t>AEO.2023.REF2023.ECI_SAL_TRN_LTK_GSL_NA_NA_TH.A</t>
  </si>
  <si>
    <t>Light-Duty Vehicle Sales: Conventional Light Trucks: TDI Diesel: Reference case</t>
  </si>
  <si>
    <t>AEO.2023.REF2023.ECI_SAL_TRN_LTK_DSL_NA_NA_TH.A</t>
  </si>
  <si>
    <t>Total Conventional Light Trucks</t>
  </si>
  <si>
    <t>Light-Duty Vehicle Sales: Conventional Light Trucks: Total: Reference case</t>
  </si>
  <si>
    <t>AEO.2023.REF2023.ECI_SAL_TRN_LTK_CNV_NA_NA_TH.A</t>
  </si>
  <si>
    <t>Alternative-Fuel Light Trucks</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</si>
  <si>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</si>
  <si>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</si>
  <si>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</si>
  <si>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</si>
  <si>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</si>
  <si>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</si>
  <si>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</si>
  <si>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</si>
  <si>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</si>
  <si>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</si>
  <si>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</si>
  <si>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</si>
  <si>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</si>
  <si>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</si>
  <si>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</si>
  <si>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</si>
  <si>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</si>
  <si>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</si>
  <si>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</si>
  <si>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</si>
  <si>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</si>
  <si>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</si>
  <si>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</si>
  <si>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</si>
  <si>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</si>
  <si>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Total Alternative Light Trucks</t>
  </si>
  <si>
    <t>Light-Duty Vehicle Sales: Alternative-Fuel Light Trucks: Total: Reference case</t>
  </si>
  <si>
    <t>AEO.2023.REF2023.ECI_SAL_TRN_LTK_ALT_NA_NA_TH.A</t>
  </si>
  <si>
    <t>Percent Alternative Light Truck Sales</t>
  </si>
  <si>
    <t>Light-Duty Vehicle Sales: Percent Alternative Light Truck Sales: Reference case</t>
  </si>
  <si>
    <t>AEO.2023.REF2023.ECI_SAL_TRN_LTK_ALT_NA_NA_PCT.A</t>
  </si>
  <si>
    <t>Total New Light Truck Sales</t>
  </si>
  <si>
    <t>Light-Duty Vehicle Sales: Total New Truck: Reference case</t>
  </si>
  <si>
    <t>AEO.2023.REF2023.ECI_SAL_TRN_LTK_NA_NA_NA_TH.A</t>
  </si>
  <si>
    <t>Percent Total Alternative Sales</t>
  </si>
  <si>
    <t>Light-Duty Vehicle Sales: Percent Total Alternative Sales: Reference case</t>
  </si>
  <si>
    <t>AEO.2023.REF2023.ECI_SAL_TRN_LDTY_ALT_NA_NA_PCT.A</t>
  </si>
  <si>
    <t>EPACT Legislative  Alternative Sales</t>
  </si>
  <si>
    <t>Light-Duty Vehicle Sales: EPACT Legislative Alternative Sales: Reference case</t>
  </si>
  <si>
    <t>AEO.2023.REF2023.ECI_SAL_TRN_LDTY_EPACLEGI_NA_NA_TH.A</t>
  </si>
  <si>
    <t>ZEVP Legislative Alternative Sales</t>
  </si>
  <si>
    <t>Light-Duty Vehicle Sales: ZEVP Legislative Alternative Sales: Reference case</t>
  </si>
  <si>
    <t>AEO.2023.REF2023.ECI_SAL_TRN_LDTY_ZVPLG_NA_NA_TH.A</t>
  </si>
  <si>
    <t>Total Sales</t>
  </si>
  <si>
    <t xml:space="preserve"> Cars and Light Trucks</t>
  </si>
  <si>
    <t>Conventional Gasoline</t>
  </si>
  <si>
    <t>Light-Duty Vehicle Sales: Total Sales, Cars and Light Trucks: Conventional Gasoline: Reference case</t>
  </si>
  <si>
    <t>AEO.2023.REF2023.ECI_SAL_TRN_LDTY_CVG_NA_NA_TH.A</t>
  </si>
  <si>
    <t>TDI Diesel</t>
  </si>
  <si>
    <t>Light-Duty Vehicle Sales: Total Sales, Cars and Light Trucks: TDI Diesel: Reference case</t>
  </si>
  <si>
    <t>AEO.2023.REF2023.ECI_SAL_TRN_LDTY_TDS_NA_NA_TH.A</t>
  </si>
  <si>
    <t>Flex-Fuel</t>
  </si>
  <si>
    <t>Light-Duty Vehicle Sales: Total Sales, Cars and Light Trucks: Flex-Fuel: Reference case</t>
  </si>
  <si>
    <t>AEO.2023.REF2023.ECI_SAL_TRN_LDTY_FXF_NA_NA_TH.A</t>
  </si>
  <si>
    <t>Electric</t>
  </si>
  <si>
    <t>Light-Duty Vehicle Sales: Total Sales, Cars and Light Trucks: Electric: Reference case</t>
  </si>
  <si>
    <t>AEO.2023.REF2023.ECI_SAL_TRN_LDTY_ELE_NA_NA_TH.A</t>
  </si>
  <si>
    <t>Plug-in Electric Hybrid</t>
  </si>
  <si>
    <t>Light-Duty Vehicle Sales: Total Sales, Cars and Light Trucks: Plug-in Electric Hybrid: Reference case</t>
  </si>
  <si>
    <t>AEO.2023.REF2023.ECI_SAL_TRN_LDTY_PIE_NA_NA_TH.A</t>
  </si>
  <si>
    <t>Electric Hybrid</t>
  </si>
  <si>
    <t>Light-Duty Vehicle Sales: Total Sales, Cars and Light Trucks: Electric Hybrid: Reference case</t>
  </si>
  <si>
    <t>AEO.2023.REF2023.ECI_SAL_TRN_LDTY_EHY_NA_NA_TH.A</t>
  </si>
  <si>
    <t>Gaseous (Propane and Natural Gas)</t>
  </si>
  <si>
    <t>Light-Duty Vehicle Sales: Total Sales, Cars and Light Trucks: Gaseous: Reference case</t>
  </si>
  <si>
    <t>AEO.2023.REF2023.ECI_SAL_TRN_LDTY_GSU_NA_NA_TH.A</t>
  </si>
  <si>
    <t>Fuel Cell</t>
  </si>
  <si>
    <t>Light-Duty Vehicle Sales: Total Sales, Cars and Light Trucks: Fuel Cell: Reference case</t>
  </si>
  <si>
    <t>AEO.2023.REF2023.ECI_SAL_TRN_LDTY_FUC_NA_NA_TH.A</t>
  </si>
  <si>
    <t>Total Vehicles Sales</t>
  </si>
  <si>
    <t>Light-Duty Vehicle Sales: Total Vehicles Sales: Reference case</t>
  </si>
  <si>
    <t>AEO.2023.REF2023.ECI_SAL_TRN_LDTY_NA_NA_NA_TH.A</t>
  </si>
  <si>
    <t>Conventional Gasoline Microhybrids</t>
  </si>
  <si>
    <t>Light-Duty Vehicle Sales: Microhybrids: Conventional Gasoline: Reference case</t>
  </si>
  <si>
    <t>AEO.2023.REF2023.ECI_SAL_TRN_MCHY_CVG_NA_NA_TH.A</t>
  </si>
  <si>
    <t>TDI Diesel Microhybrids</t>
  </si>
  <si>
    <t>Light-Duty Vehicle Sales: Microhybrids: TDI Diesel: Reference case</t>
  </si>
  <si>
    <t>AEO.2023.REF2023.ECI_SAL_TRN_MCHY_TDS_NA_NA_TH.A</t>
  </si>
  <si>
    <t>Total Alternative-Fueled Vehicle Sales</t>
  </si>
  <si>
    <t>Light-Duty Vehicle Sales: Alternative-Fueled Vehicles: Reference case</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</si>
  <si>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</si>
  <si>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</si>
  <si>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</si>
  <si>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</si>
  <si>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</si>
  <si>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</si>
  <si>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</si>
  <si>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</si>
  <si>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</si>
  <si>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</si>
  <si>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</si>
  <si>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</si>
  <si>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</si>
  <si>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</si>
  <si>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</si>
  <si>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</si>
  <si>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</si>
  <si>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</si>
  <si>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</si>
  <si>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</si>
  <si>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</si>
  <si>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</si>
  <si>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</si>
  <si>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</si>
  <si>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</si>
  <si>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</si>
  <si>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</si>
  <si>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</si>
  <si>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</si>
  <si>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</si>
  <si>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</si>
  <si>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</si>
  <si>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</si>
  <si>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</si>
  <si>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</si>
  <si>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</si>
  <si>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</si>
  <si>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</si>
  <si>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</si>
  <si>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</si>
  <si>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</si>
  <si>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</si>
  <si>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</si>
  <si>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</si>
  <si>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</si>
  <si>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</si>
  <si>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</si>
  <si>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</si>
  <si>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</si>
  <si>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</si>
  <si>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</si>
  <si>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</si>
  <si>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</si>
  <si>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</si>
  <si>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</si>
  <si>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</si>
  <si>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</si>
  <si>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</si>
  <si>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</si>
  <si>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</si>
  <si>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</si>
  <si>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</si>
  <si>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</si>
  <si>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</si>
  <si>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</si>
  <si>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</si>
  <si>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</si>
  <si>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</si>
  <si>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</si>
  <si>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</si>
  <si>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</si>
  <si>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</si>
  <si>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</si>
  <si>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</si>
  <si>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</si>
  <si>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</si>
  <si>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</si>
  <si>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</si>
  <si>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</si>
  <si>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</si>
  <si>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</si>
  <si>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</si>
  <si>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</si>
  <si>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</si>
  <si>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</si>
  <si>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</si>
  <si>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</si>
  <si>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</si>
  <si>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</si>
  <si>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</si>
  <si>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</si>
  <si>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</si>
  <si>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</si>
  <si>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</si>
  <si>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</si>
  <si>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</si>
  <si>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</si>
  <si>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</si>
  <si>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</si>
  <si>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</si>
  <si>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</si>
  <si>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</si>
  <si>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</si>
  <si>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</si>
  <si>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</si>
  <si>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</si>
  <si>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</si>
  <si>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</si>
  <si>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</si>
  <si>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</si>
  <si>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</si>
  <si>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</si>
  <si>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</si>
  <si>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</si>
  <si>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</si>
  <si>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</si>
  <si>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</si>
  <si>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</si>
  <si>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Table 39.  Light-Duty Vehicle Stock by Technology Type</t>
  </si>
  <si>
    <t>https://www.eia.gov/outlooks/aeo/data/browser/#/?id=49-AEO2023&amp;cases=ref2023&amp;sourcekey=0</t>
  </si>
  <si>
    <t>Thu Apr 13 2023 15:31:28 GMT-0400 (Eastern Daylight Time)</t>
  </si>
  <si>
    <t>Car Stock</t>
  </si>
  <si>
    <t>Light-Duty Vehicle Stock: Conventional Cars: Gasoline: Reference case</t>
  </si>
  <si>
    <t>AEO.2023.REF2023.ECI_STK_TRN_CAR_GSL_NA_NA_MILL.A</t>
  </si>
  <si>
    <t>millions</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</si>
  <si>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</si>
  <si>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</si>
  <si>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</si>
  <si>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</si>
  <si>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</si>
  <si>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</si>
  <si>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</si>
  <si>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</si>
  <si>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</si>
  <si>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</si>
  <si>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</si>
  <si>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</si>
  <si>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</si>
  <si>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</si>
  <si>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</si>
  <si>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</si>
  <si>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</si>
  <si>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</si>
  <si>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</si>
  <si>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</si>
  <si>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</si>
  <si>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</si>
  <si>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</si>
  <si>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</si>
  <si>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</si>
  <si>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</si>
  <si>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</si>
  <si>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</si>
  <si>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</si>
  <si>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</si>
  <si>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</si>
  <si>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Total Car Stock</t>
  </si>
  <si>
    <t>Light-Duty Vehicle Stock: Car Stock: Total: Reference case</t>
  </si>
  <si>
    <t>AEO.2023.REF2023.ECI_STK_TRN_CAR_NA_NA_NA_MILL.A</t>
  </si>
  <si>
    <t>Light Truck Stock</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</si>
  <si>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</si>
  <si>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</si>
  <si>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</si>
  <si>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</si>
  <si>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</si>
  <si>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</si>
  <si>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</si>
  <si>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</si>
  <si>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</si>
  <si>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</si>
  <si>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</si>
  <si>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</si>
  <si>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</si>
  <si>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</si>
  <si>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</si>
  <si>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</si>
  <si>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</si>
  <si>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</si>
  <si>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</si>
  <si>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</si>
  <si>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</si>
  <si>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</si>
  <si>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</si>
  <si>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</si>
  <si>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</si>
  <si>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</si>
  <si>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</si>
  <si>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</si>
  <si>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</si>
  <si>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</si>
  <si>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</si>
  <si>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</si>
  <si>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</si>
  <si>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Total Light Truck Stock</t>
  </si>
  <si>
    <t>Light-Duty Vehicle Stock: Light Truck Stock: Total: Reference case</t>
  </si>
  <si>
    <t>AEO.2023.REF2023.ECI_STK_TRN_LTK_NA_NA_NA_MILL.A</t>
  </si>
  <si>
    <t>Total Stock</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</si>
  <si>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</si>
  <si>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</si>
  <si>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</si>
  <si>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</si>
  <si>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</si>
  <si>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</si>
  <si>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</si>
  <si>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</si>
  <si>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</si>
  <si>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</si>
  <si>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</si>
  <si>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</si>
  <si>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</si>
  <si>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</si>
  <si>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</si>
  <si>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</si>
  <si>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</si>
  <si>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</si>
  <si>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</si>
  <si>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</si>
  <si>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</si>
  <si>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</si>
  <si>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</si>
  <si>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</si>
  <si>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</si>
  <si>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</si>
  <si>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</si>
  <si>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</si>
  <si>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</si>
  <si>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</si>
  <si>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</si>
  <si>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</si>
  <si>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</si>
  <si>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</si>
  <si>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</si>
  <si>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</si>
  <si>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</si>
  <si>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</si>
  <si>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</si>
  <si>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</si>
  <si>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</si>
  <si>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</si>
  <si>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</si>
  <si>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</si>
  <si>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</si>
  <si>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</si>
  <si>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</si>
  <si>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</si>
  <si>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</si>
  <si>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</si>
  <si>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</si>
  <si>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</si>
  <si>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</si>
  <si>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</si>
  <si>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</si>
  <si>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</si>
  <si>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</si>
  <si>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</si>
  <si>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</si>
  <si>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</si>
  <si>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</si>
  <si>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</si>
  <si>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</si>
  <si>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Growth (2020-2050)</t>
  </si>
  <si>
    <t>https://www.eia.gov/outlooks/aeo/data/browser/#/?id=49-AEO2022&amp;cases=lowmacro&amp;sourcekey=0</t>
  </si>
  <si>
    <t>Wed Jul 13 2022 15:47:55 GMT-0400 (Eastern Daylight Time)</t>
  </si>
  <si>
    <t>Growth (2021-2050)</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</si>
  <si>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</si>
  <si>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</si>
  <si>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</si>
  <si>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</si>
  <si>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</si>
  <si>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</si>
  <si>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</si>
  <si>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</si>
  <si>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</si>
  <si>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</si>
  <si>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</si>
  <si>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100 Mile Electric Vehicle</t>
  </si>
  <si>
    <t>Light-Duty Vehicle Stock: Alternative-Fuel Cars: 100 Mile Electric Vehicle: Low economic growth</t>
  </si>
  <si>
    <t>49-AEO2022.10.lowmacro-d011222a</t>
  </si>
  <si>
    <t>200 Mile Electric Vehicle</t>
  </si>
  <si>
    <t>Light-Duty Vehicle Stock: Alternative-Fuel Cars: 200 Mile Electric Vehicle: Low economic growth</t>
  </si>
  <si>
    <t>49-AEO2022.11.lowmacro-d011222a</t>
  </si>
  <si>
    <t>300 Mile Electric Vehicle</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</si>
  <si>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</si>
  <si>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</si>
  <si>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</si>
  <si>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</si>
  <si>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</si>
  <si>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</si>
  <si>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</si>
  <si>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</si>
  <si>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</si>
  <si>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</si>
  <si>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</si>
  <si>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</si>
  <si>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</si>
  <si>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</si>
  <si>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</si>
  <si>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</si>
  <si>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</si>
  <si>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</si>
  <si>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</si>
  <si>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</si>
  <si>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</si>
  <si>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</si>
  <si>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</si>
  <si>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</si>
  <si>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</si>
  <si>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</si>
  <si>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</si>
  <si>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</si>
  <si>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</si>
  <si>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</si>
  <si>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</si>
  <si>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</si>
  <si>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</si>
  <si>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</si>
  <si>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</si>
  <si>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</si>
  <si>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</si>
  <si>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</si>
  <si>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</si>
  <si>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</si>
  <si>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</si>
  <si>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</si>
  <si>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</si>
  <si>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</si>
  <si>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</si>
  <si>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</si>
  <si>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</si>
  <si>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</si>
  <si>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</si>
  <si>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</si>
  <si>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</si>
  <si>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</si>
  <si>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</si>
  <si>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</si>
  <si>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</si>
  <si>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</si>
  <si>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</si>
  <si>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</si>
  <si>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</si>
  <si>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</si>
  <si>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</si>
  <si>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</si>
  <si>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</si>
  <si>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</si>
  <si>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</si>
  <si>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</si>
  <si>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</si>
  <si>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</si>
  <si>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</si>
  <si>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42.  Summary of New Light-Duty Vehicle Size Class Attributes</t>
  </si>
  <si>
    <t>https://www.eia.gov/outlooks/aeo/data/browser/#/?id=52-AEO2023&amp;cases=ref2023&amp;sourcekey=0</t>
  </si>
  <si>
    <t>Thu Apr 13 2023 15:51:45 GMT-0400 (Eastern Daylight Time)</t>
  </si>
  <si>
    <t>Personal Vehicles</t>
  </si>
  <si>
    <t>EPA Rated New Vehicle Fuel Efficiency</t>
  </si>
  <si>
    <t>Conventional Cars (miles per gallon)</t>
  </si>
  <si>
    <t>Minicompact</t>
  </si>
  <si>
    <t>New Vehicle Attributes: EPA Efficiency: Conventional Cars: Minicompact: Reference case</t>
  </si>
  <si>
    <t>AEO.2023.REF2023.EFI_LDV_CNV_NLC_MINI_NA_NA_MPG.A</t>
  </si>
  <si>
    <t>mpg</t>
  </si>
  <si>
    <t>Subcompact</t>
  </si>
  <si>
    <t>New Vehicle Attributes: EPA Efficiency: Conventional Cars: Subcompact: Reference case</t>
  </si>
  <si>
    <t>AEO.2023.REF2023.EFI_LDV_CNV_NLC_SCT_NA_NA_MPG.A</t>
  </si>
  <si>
    <t>Compact</t>
  </si>
  <si>
    <t>New Vehicle Attributes: EPA Efficiency: Conventional Cars: Compact: Reference case</t>
  </si>
  <si>
    <t>AEO.2023.REF2023.EFI_LDV_CNV_NLC_CMPT_NA_NA_MPG.A</t>
  </si>
  <si>
    <t>Midsize</t>
  </si>
  <si>
    <t>New Vehicle Attributes: EPA Efficiency: Conventional Cars: Midsize: Reference case</t>
  </si>
  <si>
    <t>AEO.2023.REF2023.EFI_LDV_CNV_NLC_MIDT_NA_NA_MPG.A</t>
  </si>
  <si>
    <t>Large</t>
  </si>
  <si>
    <t>New Vehicle Attributes: EPA Efficiency: Conventional Cars: Large: Reference case</t>
  </si>
  <si>
    <t>AEO.2023.REF2023.EFI_LDV_CNV_NLC_LRG_NA_NA_MPG.A</t>
  </si>
  <si>
    <t>Two Seater</t>
  </si>
  <si>
    <t>New Vehicle Attributes: EPA Efficiency: Conventional Cars: Two Seater: Reference case</t>
  </si>
  <si>
    <t>AEO.2023.REF2023.EFI_LDV_CNV_NLC_TWOS_NA_NA_MPG.A</t>
  </si>
  <si>
    <t>Small Crossover Utility</t>
  </si>
  <si>
    <t>New Vehicle Attributes: EPA Efficiency: Conventional Cars: Small Crossover: Reference case</t>
  </si>
  <si>
    <t>AEO.2023.REF2023.EFI_LDV_CNV_NLC_SCUV_NA_NA_MPG.A</t>
  </si>
  <si>
    <t>Large Crossover Utility</t>
  </si>
  <si>
    <t>New Vehicle Attributes: EPA Efficiency: Conventional Cars: Large Crossover: Reference case</t>
  </si>
  <si>
    <t>AEO.2023.REF2023.EFI_LDV_CNV_NLC_LCUV_NA_NA_MPG.A</t>
  </si>
  <si>
    <t>Average New Car</t>
  </si>
  <si>
    <t>New Vehicle Attributes: EPA Efficiency: Conventional Cars: Average: Reference case</t>
  </si>
  <si>
    <t>AEO.2023.REF2023.EFI_LDV_CNV_NLC_NA_NA_NA_MPG.A</t>
  </si>
  <si>
    <t>Average New Car On-Road</t>
  </si>
  <si>
    <t>New Vehicle Attributes: EPA Efficiency: Conventional Cars: On-Road Avg: Reference case</t>
  </si>
  <si>
    <t>AEO.2023.REF2023.EFI_LDV_CNV_NLC_CAFEO_NA_NA_MPG.A</t>
  </si>
  <si>
    <t>Small Pickup</t>
  </si>
  <si>
    <t>New Vehicle Attributes: EPA Efficiency: Conventional Light Trucks: Small Pickup: Reference case</t>
  </si>
  <si>
    <t>AEO.2023.REF2023.EFI_LDV_CNV_NLT_SPT_NA_NA_MPG.A</t>
  </si>
  <si>
    <t>Large Pickup</t>
  </si>
  <si>
    <t>New Vehicle Attributes: EPA Efficiency: Conventional Light Trucks: Large Pickup: Reference case</t>
  </si>
  <si>
    <t>AEO.2023.REF2023.EFI_LDV_CNV_NLT_LPKT_NA_NA_MPG.A</t>
  </si>
  <si>
    <t>Small Van</t>
  </si>
  <si>
    <t>New Vehicle Attributes: EPA Efficiency: Conventional Light Trucks: Small Van: Reference case</t>
  </si>
  <si>
    <t>AEO.2023.REF2023.EFI_LDV_CNV_NLT_SVT_NA_NA_MPG.A</t>
  </si>
  <si>
    <t>Large Van</t>
  </si>
  <si>
    <t>New Vehicle Attributes: EPA Efficiency: Conventional Light Trucks: Large Van: Reference case</t>
  </si>
  <si>
    <t>AEO.2023.REF2023.EFI_LDV_CNV_NLT_LVNT_NA_NA_MPG.A</t>
  </si>
  <si>
    <t>Small Utility</t>
  </si>
  <si>
    <t>New Vehicle Attributes: EPA Efficiency: Conventional Light Trucks: Small Utility: Reference case</t>
  </si>
  <si>
    <t>AEO.2023.REF2023.EFI_LDV_CNV_NLT_SUT_NA_NA_MPG.A</t>
  </si>
  <si>
    <t>Large Utility</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</si>
  <si>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</si>
  <si>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</si>
  <si>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</si>
  <si>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</si>
  <si>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</si>
  <si>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</si>
  <si>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Average New Light Truck</t>
  </si>
  <si>
    <t>New Vehicle Attributes: EPA Efficiency: Conventional Light Trucks: Average: Reference case</t>
  </si>
  <si>
    <t>AEO.2023.REF2023.EFI_LDV_CNV_NLT_NA_NA_NA_MPG.A</t>
  </si>
  <si>
    <t>Average New Light Truck On-Road</t>
  </si>
  <si>
    <t>New Vehicle Attributes: EPA Efficiency: Conventional Light Trucks: On-Road Avg: Reference case</t>
  </si>
  <si>
    <t>Degradation Factors</t>
  </si>
  <si>
    <t>Cars</t>
  </si>
  <si>
    <t>New Vehicle Attributes: Degradation Factors: Cars: Reference case</t>
  </si>
  <si>
    <t>AEO.2023.REF2023.EFI_DGRD_CAR_NA_NA_NA_NA_RATIO.A</t>
  </si>
  <si>
    <t>ratio</t>
  </si>
  <si>
    <t>Light Trucks</t>
  </si>
  <si>
    <t>New Vehicle Attributes: Degradation Factors: Light Trucks: Reference case</t>
  </si>
  <si>
    <t>AEO.2023.REF2023.EFI_DGRD_LTK_NA_NA_NA_NA_RATIO.A</t>
  </si>
  <si>
    <t>New Fuel Efficiency by Size Class</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</si>
  <si>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</si>
  <si>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</si>
  <si>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</si>
  <si>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</si>
  <si>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</si>
  <si>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</si>
  <si>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</si>
  <si>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</si>
  <si>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</si>
  <si>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</si>
  <si>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</si>
  <si>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</si>
  <si>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</si>
  <si>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</si>
  <si>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</si>
  <si>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</si>
  <si>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Average New Alternative Cars</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</si>
  <si>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</si>
  <si>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</si>
  <si>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</si>
  <si>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</si>
  <si>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</si>
  <si>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</si>
  <si>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</si>
  <si>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</si>
  <si>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</si>
  <si>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</si>
  <si>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</si>
  <si>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</si>
  <si>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</si>
  <si>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</si>
  <si>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</si>
  <si>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</si>
  <si>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</si>
  <si>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</si>
  <si>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Average New Alternative Light Trucks</t>
  </si>
  <si>
    <t>New Vehicle Attributes: Fuel Efficiency: Alternative-Fuel Light Trucks: Average: Reference case</t>
  </si>
  <si>
    <t>AEO.2023.REF2023.EFI_LDV_ALF1_NLT_NA_NA_NA_MPG.A</t>
  </si>
  <si>
    <t>Fleet Vehicles</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</si>
  <si>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</si>
  <si>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</si>
  <si>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</si>
  <si>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</si>
  <si>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Average On-Road Miles per Gallon</t>
  </si>
  <si>
    <t>New Vehicle Attributes: Fleet Vehicles: Average On-Road Fuel Efficiency: Cars: Reference case</t>
  </si>
  <si>
    <t>New Vehicle Attributes: Fleet Vehicles: Average On-Road Fuel Efficiency: Light Trucks: Reference case</t>
  </si>
  <si>
    <t>New Vehicle Sales Shares (percent)</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</si>
  <si>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</si>
  <si>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</si>
  <si>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</si>
  <si>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</si>
  <si>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</si>
  <si>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</si>
  <si>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</si>
  <si>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</si>
  <si>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</si>
  <si>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</si>
  <si>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</si>
  <si>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</si>
  <si>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</si>
  <si>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</si>
  <si>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</si>
  <si>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</si>
  <si>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</si>
  <si>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</si>
  <si>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</si>
  <si>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</si>
  <si>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</si>
  <si>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</si>
  <si>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</si>
  <si>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</si>
  <si>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</si>
  <si>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</si>
  <si>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</si>
  <si>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</si>
  <si>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</si>
  <si>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</si>
  <si>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</si>
  <si>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</si>
  <si>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Average Horsepower</t>
  </si>
  <si>
    <t>New Vehicle Attributes: Horsepower: Conventional Cars: Minicompact: Reference case</t>
  </si>
  <si>
    <t>AEO.2023.REF2023.ATT_HP_CNV_NLC_MINI_NA_NA_HP.A</t>
  </si>
  <si>
    <t>HP</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</si>
  <si>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</si>
  <si>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</si>
  <si>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</si>
  <si>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</si>
  <si>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</si>
  <si>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</si>
  <si>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</si>
  <si>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</si>
  <si>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</si>
  <si>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</si>
  <si>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</si>
  <si>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</si>
  <si>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</si>
  <si>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</si>
  <si>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</si>
  <si>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</si>
  <si>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</si>
  <si>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</si>
  <si>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</si>
  <si>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</si>
  <si>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</si>
  <si>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</si>
  <si>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</si>
  <si>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</si>
  <si>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</si>
  <si>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</si>
  <si>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</si>
  <si>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</si>
  <si>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</si>
  <si>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</si>
  <si>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</si>
  <si>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</si>
  <si>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</si>
  <si>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</si>
  <si>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Average Weight</t>
  </si>
  <si>
    <t>New Vehicle Attributes: Weight: Conventional Cars: Minicompact: Reference case</t>
  </si>
  <si>
    <t>AEO.2023.REF2023.ATT_WGT_CNV_NLC_MINI_NA_NA_LBS.A</t>
  </si>
  <si>
    <t>lb</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</si>
  <si>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</si>
  <si>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</si>
  <si>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</si>
  <si>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</si>
  <si>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</si>
  <si>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</si>
  <si>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</si>
  <si>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</si>
  <si>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</si>
  <si>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</si>
  <si>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</si>
  <si>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</si>
  <si>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</si>
  <si>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</si>
  <si>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</si>
  <si>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</si>
  <si>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</si>
  <si>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</si>
  <si>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</si>
  <si>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</si>
  <si>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</si>
  <si>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</si>
  <si>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</si>
  <si>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</si>
  <si>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</si>
  <si>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</si>
  <si>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</si>
  <si>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</si>
  <si>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</si>
  <si>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</si>
  <si>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</si>
  <si>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</si>
  <si>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</si>
  <si>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</si>
  <si>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Average Weight for the Stock</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</si>
  <si>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</si>
  <si>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</si>
  <si>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</si>
  <si>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</si>
  <si>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</si>
  <si>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</si>
  <si>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</si>
  <si>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</si>
  <si>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</si>
  <si>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</si>
  <si>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</si>
  <si>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</si>
  <si>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</si>
  <si>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</si>
  <si>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</si>
  <si>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</si>
  <si>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</si>
  <si>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</si>
  <si>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</si>
  <si>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</si>
  <si>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</si>
  <si>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</si>
  <si>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</si>
  <si>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</si>
  <si>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</si>
  <si>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</si>
  <si>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</si>
  <si>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</si>
  <si>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</si>
  <si>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</si>
  <si>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</si>
  <si>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</si>
  <si>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</si>
  <si>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</si>
  <si>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</si>
  <si>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</si>
  <si>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</si>
  <si>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</si>
  <si>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</si>
  <si>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</si>
  <si>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</si>
  <si>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</si>
  <si>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</si>
  <si>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</si>
  <si>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</si>
  <si>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</si>
  <si>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</si>
  <si>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</si>
  <si>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</si>
  <si>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</si>
  <si>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</si>
  <si>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</si>
  <si>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</si>
  <si>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</si>
  <si>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</si>
  <si>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</si>
  <si>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</si>
  <si>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</si>
  <si>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</si>
  <si>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</si>
  <si>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</si>
  <si>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</si>
  <si>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</si>
  <si>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</si>
  <si>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</si>
  <si>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</si>
  <si>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</si>
  <si>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</si>
  <si>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</si>
  <si>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</si>
  <si>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</si>
  <si>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</si>
  <si>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</si>
  <si>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</si>
  <si>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</si>
  <si>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</si>
  <si>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</si>
  <si>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</si>
  <si>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</si>
  <si>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</si>
  <si>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</si>
  <si>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</si>
  <si>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</si>
  <si>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</si>
  <si>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</si>
  <si>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</si>
  <si>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</si>
  <si>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</si>
  <si>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</si>
  <si>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</si>
  <si>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</si>
  <si>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</si>
  <si>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</si>
  <si>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</si>
  <si>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</si>
  <si>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</si>
  <si>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</si>
  <si>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</si>
  <si>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</si>
  <si>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</si>
  <si>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</si>
  <si>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</si>
  <si>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</si>
  <si>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</si>
  <si>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</si>
  <si>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</si>
  <si>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</si>
  <si>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</si>
  <si>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</si>
  <si>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</si>
  <si>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</si>
  <si>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</si>
  <si>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</si>
  <si>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</si>
  <si>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</si>
  <si>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</si>
  <si>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</si>
  <si>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</si>
  <si>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</si>
  <si>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</si>
  <si>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</si>
  <si>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</si>
  <si>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</si>
  <si>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</si>
  <si>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</si>
  <si>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</si>
  <si>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</si>
  <si>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</si>
  <si>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</si>
  <si>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</si>
  <si>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</si>
  <si>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</si>
  <si>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</si>
  <si>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</si>
  <si>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</si>
  <si>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</si>
  <si>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</si>
  <si>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</si>
  <si>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</si>
  <si>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</si>
  <si>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</si>
  <si>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</si>
  <si>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</si>
  <si>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</si>
  <si>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</si>
  <si>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</si>
  <si>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</si>
  <si>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</si>
  <si>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</si>
  <si>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</si>
  <si>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</si>
  <si>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</si>
  <si>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</si>
  <si>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</si>
  <si>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</si>
  <si>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</si>
  <si>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52-AEO2021.2.</t>
  </si>
  <si>
    <t>52-AEO2021.3.</t>
  </si>
  <si>
    <t>52-AEO2021.4.</t>
  </si>
  <si>
    <t>New Vehicle Attributes: EPA Efficiency: Conventional Cars: Minicompact: High oil and gas supply</t>
  </si>
  <si>
    <t>52-AEO2021.5.highogs-d120120a</t>
  </si>
  <si>
    <t>New Vehicle Attributes: EPA Efficiency: Conventional Cars: Subcompact: High oil and gas supply</t>
  </si>
  <si>
    <t>52-AEO2021.6.highogs-d120120a</t>
  </si>
  <si>
    <t>New Vehicle Attributes: EPA Efficiency: Conventional Cars: Compact: High oil and gas supply</t>
  </si>
  <si>
    <t>52-AEO2021.7.highogs-d120120a</t>
  </si>
  <si>
    <t>New Vehicle Attributes: EPA Efficiency: Conventional Cars: Midsize: High oil and gas supply</t>
  </si>
  <si>
    <t>52-AEO2021.8.highogs-d120120a</t>
  </si>
  <si>
    <t>New Vehicle Attributes: EPA Efficiency: Conventional Cars: Large: High oil and gas supply</t>
  </si>
  <si>
    <t>52-AEO2021.9.highogs-d120120a</t>
  </si>
  <si>
    <t>New Vehicle Attributes: EPA Efficiency: Conventional Cars: Two Seater: High oil and gas supply</t>
  </si>
  <si>
    <t>52-AEO2021.10.highogs-d120120a</t>
  </si>
  <si>
    <t>New Vehicle Attributes: EPA Efficiency: Conventional Cars: Small Crossover: High oil and gas supply</t>
  </si>
  <si>
    <t>52-AEO2021.11.highogs-d120120a</t>
  </si>
  <si>
    <t>New Vehicle Attributes: EPA Efficiency: Conventional Cars: Large Crossover: High oil and gas supply</t>
  </si>
  <si>
    <t>52-AEO2021.12.highogs-d120120a</t>
  </si>
  <si>
    <t>New Vehicle Attributes: EPA Efficiency: Conventional Cars: Average: High oil and gas supply</t>
  </si>
  <si>
    <t>52-AEO2021.13.highogs-d120120a</t>
  </si>
  <si>
    <t>New Vehicle Attributes: EPA Efficiency: Conventional Cars: On-Road Avg: High oil and gas supply</t>
  </si>
  <si>
    <t>52-AEO2021.14.highogs-d120120a</t>
  </si>
  <si>
    <t>52-AEO2021.16.</t>
  </si>
  <si>
    <t>New Vehicle Attributes: EPA Efficiency: Conventional Light Trucks: Small Pickup: High oil and gas supply</t>
  </si>
  <si>
    <t>52-AEO2021.17.highogs-d120120a</t>
  </si>
  <si>
    <t>New Vehicle Attributes: EPA Efficiency: Conventional Light Trucks: Large Pickup: High oil and gas supply</t>
  </si>
  <si>
    <t>52-AEO2021.18.highogs-d120120a</t>
  </si>
  <si>
    <t>New Vehicle Attributes: EPA Efficiency: Conventional Light Trucks: Small Van: High oil and gas supply</t>
  </si>
  <si>
    <t>52-AEO2021.19.highogs-d120120a</t>
  </si>
  <si>
    <t>New Vehicle Attributes: EPA Efficiency: Conventional Light Trucks: Large Van: High oil and gas supply</t>
  </si>
  <si>
    <t>52-AEO2021.20.highogs-d120120a</t>
  </si>
  <si>
    <t>New Vehicle Attributes: EPA Efficiency: Conventional Light Trucks: Small Utility: High oil and gas supply</t>
  </si>
  <si>
    <t>52-AEO2021.21.highogs-d120120a</t>
  </si>
  <si>
    <t>New Vehicle Attributes: EPA Efficiency: Conventional Light Trucks: Large Utility: High oil and gas supply</t>
  </si>
  <si>
    <t>52-AEO2021.22.highogs-d120120a</t>
  </si>
  <si>
    <t>New Vehicle Attributes: EPA Efficiency: Conventional Light Trucks: Small Crossover: High oil and gas supply</t>
  </si>
  <si>
    <t>52-AEO2021.23.highogs-d120120a</t>
  </si>
  <si>
    <t>New Vehicle Attributes: EPA Efficiency: Conventional Light Trucks: Large Crossover: High oil and gas supply</t>
  </si>
  <si>
    <t>52-AEO2021.24.highogs-d120120a</t>
  </si>
  <si>
    <t>New Vehicle Attributes: EPA Efficiency: Conventional Light Trucks: Average: High oil and gas supply</t>
  </si>
  <si>
    <t>52-AEO2021.25.highogs-d120120a</t>
  </si>
  <si>
    <t>New Vehicle Attributes: EPA Efficiency: Conventional Light Trucks: On-Road Avg: High oil and gas supply</t>
  </si>
  <si>
    <t>52-AEO2021.26.highogs-d120120a</t>
  </si>
  <si>
    <t>52-AEO2021.28.</t>
  </si>
  <si>
    <t>New Vehicle Attributes: Degradation Factors: Cars: High oil and gas supply</t>
  </si>
  <si>
    <t>52-AEO2021.29.highogs-d120120a</t>
  </si>
  <si>
    <t>New Vehicle Attributes: Degradation Factors: Light Trucks: High oil and gas supply</t>
  </si>
  <si>
    <t>52-AEO2021.30.highogs-d120120a</t>
  </si>
  <si>
    <t>52-AEO2021.32.</t>
  </si>
  <si>
    <t>52-AEO2021.33.</t>
  </si>
  <si>
    <t>New Vehicle Attributes: Fuel Efficiency: Alternative-Fuel Cars: Minicompact: High oil and gas supply</t>
  </si>
  <si>
    <t>52-AEO2021.34.highogs-d120120a</t>
  </si>
  <si>
    <t>New Vehicle Attributes: Fuel Efficiency: Alternative-Fuel Cars: Subcompact: High oil and gas supply</t>
  </si>
  <si>
    <t>52-AEO2021.35.highogs-d120120a</t>
  </si>
  <si>
    <t>New Vehicle Attributes: Fuel Efficiency: Alternative-Fuel Cars: Compact: High oil and gas supply</t>
  </si>
  <si>
    <t>52-AEO2021.36.highogs-d120120a</t>
  </si>
  <si>
    <t>New Vehicle Attributes: Fuel Efficiency: Alternative-Fuel Cars: Midsize: High oil and gas supply</t>
  </si>
  <si>
    <t>52-AEO2021.37.highogs-d120120a</t>
  </si>
  <si>
    <t>New Vehicle Attributes: Fuel Efficiency: Alternative-Fuel Cars: Large: High oil and gas supply</t>
  </si>
  <si>
    <t>52-AEO2021.38.highogs-d120120a</t>
  </si>
  <si>
    <t>New Vehicle Attributes: Fuel Efficiency: Alternative-Fuel Cars: Two Seater: High oil and gas supply</t>
  </si>
  <si>
    <t>52-AEO2021.39.highogs-d120120a</t>
  </si>
  <si>
    <t>New Vehicle Attributes: Fuel Efficiency: Alternative-Fuel Cars: Small Crossover: High oil and gas supply</t>
  </si>
  <si>
    <t>52-AEO2021.40.highogs-d120120a</t>
  </si>
  <si>
    <t>New Vehicle Attributes: Fuel Efficiency: Alternative-Fuel Cars: Large Crossover: High oil and gas supply</t>
  </si>
  <si>
    <t>52-AEO2021.41.highogs-d120120a</t>
  </si>
  <si>
    <t>New Vehicle Attributes: Fuel Efficiency: Alternative-Fuel Cars: Average: High oil and gas supply</t>
  </si>
  <si>
    <t>52-AEO2021.42.highogs-d120120a</t>
  </si>
  <si>
    <t>52-AEO2021.44.</t>
  </si>
  <si>
    <t>New Vehicle Attributes: Fuel Efficiency: Alternative-Fuel Light Trucks: Small Pickup: High oil and gas supply</t>
  </si>
  <si>
    <t>52-AEO2021.45.highogs-d120120a</t>
  </si>
  <si>
    <t>New Vehicle Attributes: Fuel Efficiency: Alternative-Fuel Light Trucks: Large Pickup: High oil and gas supply</t>
  </si>
  <si>
    <t>52-AEO2021.46.highogs-d120120a</t>
  </si>
  <si>
    <t>New Vehicle Attributes: Fuel Efficiency: Alternative-Fuel Light Trucks: Small Van: High oil and gas supply</t>
  </si>
  <si>
    <t>52-AEO2021.47.highogs-d120120a</t>
  </si>
  <si>
    <t>New Vehicle Attributes: Fuel Efficiency: Alternative-Fuel Light Trucks: Large Van: High oil and gas supply</t>
  </si>
  <si>
    <t>52-AEO2021.48.highogs-d120120a</t>
  </si>
  <si>
    <t>New Vehicle Attributes: Fuel Efficiency: Alternative-Fuel Light Trucks: Small Utility: High oil and gas supply</t>
  </si>
  <si>
    <t>52-AEO2021.49.highogs-d120120a</t>
  </si>
  <si>
    <t>New Vehicle Attributes: Fuel Efficiency: Alternative-Fuel Light Trucks: Large Utility: High oil and gas supply</t>
  </si>
  <si>
    <t>52-AEO2021.50.highogs-d120120a</t>
  </si>
  <si>
    <t>New Vehicle Attributes: Fuel Efficiency: Alternative-Fuel Light Trucks: Small Crossover: High oil and gas supply</t>
  </si>
  <si>
    <t>52-AEO2021.51.highogs-d120120a</t>
  </si>
  <si>
    <t>New Vehicle Attributes: Fuel Efficiency: Alternative-Fuel Light Trucks: Large Crossover: High oil and gas supply</t>
  </si>
  <si>
    <t>52-AEO2021.52.highogs-d120120a</t>
  </si>
  <si>
    <t>New Vehicle Attributes: Fuel Efficiency: Alternative-Fuel Light Trucks: Average: High oil and gas supply</t>
  </si>
  <si>
    <t>52-AEO2021.53.highogs-d120120a</t>
  </si>
  <si>
    <t>52-AEO2021.54.</t>
  </si>
  <si>
    <t>52-AEO2021.55.</t>
  </si>
  <si>
    <t>New Vehicle Attributes: Fleet Vehicles: EPA Rated Fuel Efficiency: Cars: High oil and gas supply</t>
  </si>
  <si>
    <t>52-AEO2021.56.highogs-d120120a</t>
  </si>
  <si>
    <t>New Vehicle Attributes: Fleet Vehicles: EPA Rated Fuel Efficiency: Light Trucks: High oil and gas supply</t>
  </si>
  <si>
    <t>52-AEO2021.57.highogs-d120120a</t>
  </si>
  <si>
    <t>52-AEO2021.59.</t>
  </si>
  <si>
    <t>New Vehicle Attributes: Fleet Vehicles: Average On-Road Fuel Efficiency: Cars: High oil and gas supply</t>
  </si>
  <si>
    <t>52-AEO2021.60.highogs-d120120a</t>
  </si>
  <si>
    <t>New Vehicle Attributes: Fleet Vehicles: Average On-Road Fuel Efficiency: Light Trucks: High oil and gas supply</t>
  </si>
  <si>
    <t>52-AEO2021.61.highogs-d120120a</t>
  </si>
  <si>
    <t>52-AEO2021.63.</t>
  </si>
  <si>
    <t>52-AEO2021.64.</t>
  </si>
  <si>
    <t>New Vehicle Attributes: Sales Shares: Cars: Minicompact: High oil and gas supply</t>
  </si>
  <si>
    <t>52-AEO2021.65.highogs-d120120a</t>
  </si>
  <si>
    <t>New Vehicle Attributes: Sales Shares: Cars: Subcompact: High oil and gas supply</t>
  </si>
  <si>
    <t>52-AEO2021.66.highogs-d120120a</t>
  </si>
  <si>
    <t>New Vehicle Attributes: Sales Shares: Cars: Compact: High oil and gas supply</t>
  </si>
  <si>
    <t>52-AEO2021.67.highogs-d120120a</t>
  </si>
  <si>
    <t>New Vehicle Attributes: Sales Shares: Cars: Midsize: High oil and gas supply</t>
  </si>
  <si>
    <t>52-AEO2021.68.highogs-d120120a</t>
  </si>
  <si>
    <t>New Vehicle Attributes: Sales Shares: Cars: Large: High oil and gas supply</t>
  </si>
  <si>
    <t>52-AEO2021.69.highogs-d120120a</t>
  </si>
  <si>
    <t>New Vehicle Attributes: Sales Shares: Cars: Two Seater: High oil and gas supply</t>
  </si>
  <si>
    <t>52-AEO2021.70.highogs-d120120a</t>
  </si>
  <si>
    <t>New Vehicle Attributes: Sales Shares: Cars: Small Crossover: High oil and gas supply</t>
  </si>
  <si>
    <t>52-AEO2021.71.highogs-d120120a</t>
  </si>
  <si>
    <t>New Vehicle Attributes: Sales Shares: Cars: Large Crossover: High oil and gas supply</t>
  </si>
  <si>
    <t>52-AEO2021.72.highogs-d120120a</t>
  </si>
  <si>
    <t>52-AEO2021.74.</t>
  </si>
  <si>
    <t>New Vehicle Attributes: Sales Shares: Light Trucks: Small Pickup: High oil and gas supply</t>
  </si>
  <si>
    <t>52-AEO2021.75.highogs-d120120a</t>
  </si>
  <si>
    <t>New Vehicle Attributes: Sales Shares: Light Trucks: Large Pickup: High oil and gas supply</t>
  </si>
  <si>
    <t>52-AEO2021.76.highogs-d120120a</t>
  </si>
  <si>
    <t>New Vehicle Attributes: Sales Shares: Light Trucks: Small Van: High oil and gas supply</t>
  </si>
  <si>
    <t>52-AEO2021.77.highogs-d120120a</t>
  </si>
  <si>
    <t>New Vehicle Attributes: Sales Shares: Light Trucks: Large Van: High oil and gas supply</t>
  </si>
  <si>
    <t>52-AEO2021.78.highogs-d120120a</t>
  </si>
  <si>
    <t>New Vehicle Attributes: Sales Shares: Light Trucks: Small Utility: High oil and gas supply</t>
  </si>
  <si>
    <t>52-AEO2021.79.highogs-d120120a</t>
  </si>
  <si>
    <t>New Vehicle Attributes: Sales Shares: Light Trucks: Large Utility: High oil and gas supply</t>
  </si>
  <si>
    <t>52-AEO2021.80.highogs-d120120a</t>
  </si>
  <si>
    <t>New Vehicle Attributes: Sales Shares: Light Trucks: Small Crossover: High oil and gas supply</t>
  </si>
  <si>
    <t>52-AEO2021.81.highogs-d120120a</t>
  </si>
  <si>
    <t>New Vehicle Attributes: Sales Shares: Light Trucks: Large Crossover: High oil and gas supply</t>
  </si>
  <si>
    <t>52-AEO2021.82.highogs-d120120a</t>
  </si>
  <si>
    <t>52-AEO2021.84.</t>
  </si>
  <si>
    <t>52-AEO2021.85.</t>
  </si>
  <si>
    <t>New Vehicle Attributes: Horsepower: Conventional Cars: Minicompact: High oil and gas supply</t>
  </si>
  <si>
    <t>52-AEO2021.86.highogs-d120120a</t>
  </si>
  <si>
    <t>New Vehicle Attributes: Horsepower: Conventional Cars: Subcompact: High oil and gas supply</t>
  </si>
  <si>
    <t>52-AEO2021.87.highogs-d120120a</t>
  </si>
  <si>
    <t>New Vehicle Attributes: Horsepower: Conventional Cars: Compact: High oil and gas supply</t>
  </si>
  <si>
    <t>52-AEO2021.88.highogs-d120120a</t>
  </si>
  <si>
    <t>New Vehicle Attributes: Horsepower: Conventional Cars: Midsize: High oil and gas supply</t>
  </si>
  <si>
    <t>52-AEO2021.89.highogs-d120120a</t>
  </si>
  <si>
    <t>New Vehicle Attributes: Horsepower: Conventional Cars: Large: High oil and gas supply</t>
  </si>
  <si>
    <t>52-AEO2021.90.highogs-d120120a</t>
  </si>
  <si>
    <t>New Vehicle Attributes: Horsepower: Conventional Cars: Two Seater: High oil and gas supply</t>
  </si>
  <si>
    <t>52-AEO2021.91.highogs-d120120a</t>
  </si>
  <si>
    <t>New Vehicle Attributes: Horsepower: Conventional Cars: Small Crossover: High oil and gas supply</t>
  </si>
  <si>
    <t>52-AEO2021.92.highogs-d120120a</t>
  </si>
  <si>
    <t>New Vehicle Attributes: Horsepower: Conventional Cars: Large Crossover: High oil and gas supply</t>
  </si>
  <si>
    <t>52-AEO2021.93.highogs-d120120a</t>
  </si>
  <si>
    <t>New Vehicle Attributes: Horsepower: Conventional Cars: Average: High oil and gas supply</t>
  </si>
  <si>
    <t>52-AEO2021.94.highogs-d120120a</t>
  </si>
  <si>
    <t>52-AEO2021.96.</t>
  </si>
  <si>
    <t>New Vehicle Attributes: Horsepower: Conventional Light Trucks: Small Pickup: High oil and gas supply</t>
  </si>
  <si>
    <t>52-AEO2021.97.highogs-d120120a</t>
  </si>
  <si>
    <t>New Vehicle Attributes: Horsepower: Conventional Light Trucks: Large Pickup: High oil and gas supply</t>
  </si>
  <si>
    <t>52-AEO2021.98.highogs-d120120a</t>
  </si>
  <si>
    <t>New Vehicle Attributes: Horsepower: Conventional Light Trucks: Small Van: High oil and gas supply</t>
  </si>
  <si>
    <t>52-AEO2021.99.highogs-d120120a</t>
  </si>
  <si>
    <t>New Vehicle Attributes: Horsepower: Conventional Light Trucks: Large Van: High oil and gas supply</t>
  </si>
  <si>
    <t>52-AEO2021.100.highogs-d120120a</t>
  </si>
  <si>
    <t>New Vehicle Attributes: Horsepower: Conventional Light Trucks: Small Utility: High oil and gas supply</t>
  </si>
  <si>
    <t>52-AEO2021.101.highogs-d120120a</t>
  </si>
  <si>
    <t>New Vehicle Attributes: Horsepower: Conventional Light Trucks: Large Utility: High oil and gas supply</t>
  </si>
  <si>
    <t>52-AEO2021.102.highogs-d120120a</t>
  </si>
  <si>
    <t>New Vehicle Attributes: Horsepower: Conventional Light Trucks: Small Crossover: High oil and gas supply</t>
  </si>
  <si>
    <t>52-AEO2021.103.highogs-d120120a</t>
  </si>
  <si>
    <t>New Vehicle Attributes: Horsepower: Conventional Light Trucks: Large Crossover: High oil and gas supply</t>
  </si>
  <si>
    <t>52-AEO2021.104.highogs-d120120a</t>
  </si>
  <si>
    <t>New Vehicle Attributes: Horsepower: Conventional Light Trucks: Average: High oil and gas supply</t>
  </si>
  <si>
    <t>52-AEO2021.105.highogs-d120120a</t>
  </si>
  <si>
    <t>52-AEO2021.107.</t>
  </si>
  <si>
    <t>52-AEO2021.108.</t>
  </si>
  <si>
    <t>New Vehicle Attributes: Weight: Conventional Cars: Minicompact: High oil and gas supply</t>
  </si>
  <si>
    <t>52-AEO2021.109.highogs-d120120a</t>
  </si>
  <si>
    <t>New Vehicle Attributes: Weight: Conventional Cars: Subcompact: High oil and gas supply</t>
  </si>
  <si>
    <t>52-AEO2021.110.highogs-d120120a</t>
  </si>
  <si>
    <t>New Vehicle Attributes: Weight: Conventional Cars: Compact: High oil and gas supply</t>
  </si>
  <si>
    <t>52-AEO2021.111.highogs-d120120a</t>
  </si>
  <si>
    <t>New Vehicle Attributes: Weight: Conventional Cars: Midsize: High oil and gas supply</t>
  </si>
  <si>
    <t>52-AEO2021.112.highogs-d120120a</t>
  </si>
  <si>
    <t>New Vehicle Attributes: Weight: Conventional Cars: Large: High oil and gas supply</t>
  </si>
  <si>
    <t>52-AEO2021.113.highogs-d120120a</t>
  </si>
  <si>
    <t>New Vehicle Attributes: Weight: Conventional Cars: Two Seater: High oil and gas supply</t>
  </si>
  <si>
    <t>52-AEO2021.114.highogs-d120120a</t>
  </si>
  <si>
    <t>New Vehicle Attributes: Weight: Conventional Cars: Small Crossover: High oil and gas supply</t>
  </si>
  <si>
    <t>52-AEO2021.115.highogs-d120120a</t>
  </si>
  <si>
    <t>New Vehicle Attributes: Weight: Conventional Cars: Large Crossover: High oil and gas supply</t>
  </si>
  <si>
    <t>52-AEO2021.116.highogs-d120120a</t>
  </si>
  <si>
    <t>New Vehicle Attributes: Weight: Conventional Cars: Average: High oil and gas supply</t>
  </si>
  <si>
    <t>52-AEO2021.117.highogs-d120120a</t>
  </si>
  <si>
    <t>52-AEO2021.119.</t>
  </si>
  <si>
    <t>New Vehicle Attributes: Weight: Conventional Light Trucks: Small Pickup: High oil and gas supply</t>
  </si>
  <si>
    <t>52-AEO2021.120.highogs-d120120a</t>
  </si>
  <si>
    <t>New Vehicle Attributes: Weight: Conventional Light Trucks: Large Pickup: High oil and gas supply</t>
  </si>
  <si>
    <t>52-AEO2021.121.highogs-d120120a</t>
  </si>
  <si>
    <t>New Vehicle Attributes: Weight: Conventional Light Trucks: Small Van: High oil and gas supply</t>
  </si>
  <si>
    <t>52-AEO2021.122.highogs-d120120a</t>
  </si>
  <si>
    <t>New Vehicle Attributes: Weight: Conventional Light Trucks: Large Van: High oil and gas supply</t>
  </si>
  <si>
    <t>52-AEO2021.123.highogs-d120120a</t>
  </si>
  <si>
    <t>New Vehicle Attributes: Weight: Conventional Light Trucks: Small Utility: High oil and gas supply</t>
  </si>
  <si>
    <t>52-AEO2021.124.highogs-d120120a</t>
  </si>
  <si>
    <t>New Vehicle Attributes: Weight: Conventional Light Trucks: Large Utility: High oil and gas supply</t>
  </si>
  <si>
    <t>52-AEO2021.125.highogs-d120120a</t>
  </si>
  <si>
    <t>New Vehicle Attributes: Weight: Conventional Light Trucks: Small Crossover: High oil and gas supply</t>
  </si>
  <si>
    <t>52-AEO2021.126.highogs-d120120a</t>
  </si>
  <si>
    <t>New Vehicle Attributes: Weight: Conventional Light Trucks: Large Crossover: High oil and gas supply</t>
  </si>
  <si>
    <t>52-AEO2021.127.highogs-d120120a</t>
  </si>
  <si>
    <t>New Vehicle Attributes: Weight: Conventional Light Trucks: Average: High oil and gas supply</t>
  </si>
  <si>
    <t>52-AEO2021.128.highogs-d120120a</t>
  </si>
  <si>
    <t>52-AEO2021.130.</t>
  </si>
  <si>
    <t>New Vehicle Attributes: Average Weight: Stock: Conventional Cars: High oil and gas supply</t>
  </si>
  <si>
    <t>52-AEO2021.131.highogs-d120120a</t>
  </si>
  <si>
    <t>New Vehicle Attributes: Average Weight: Stock: Conventional Light Trucks: High oil and gas supply</t>
  </si>
  <si>
    <t>52-AEO2021.132.highogs-d120120a</t>
  </si>
  <si>
    <t>Table 44.  Transportation Fleet Car and Truck Sales by Type and Technology</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</si>
  <si>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</si>
  <si>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</si>
  <si>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</si>
  <si>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</si>
  <si>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</si>
  <si>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</si>
  <si>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</si>
  <si>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</si>
  <si>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</si>
  <si>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</si>
  <si>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</si>
  <si>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</si>
  <si>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</si>
  <si>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</si>
  <si>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</si>
  <si>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</si>
  <si>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</si>
  <si>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</si>
  <si>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</si>
  <si>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</si>
  <si>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</si>
  <si>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</si>
  <si>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</si>
  <si>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</si>
  <si>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</si>
  <si>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</si>
  <si>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</si>
  <si>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</si>
  <si>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</si>
  <si>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</si>
  <si>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</si>
  <si>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</si>
  <si>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</si>
  <si>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</si>
  <si>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</si>
  <si>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</si>
  <si>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</si>
  <si>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</si>
  <si>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</si>
  <si>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</si>
  <si>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</si>
  <si>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</si>
  <si>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</si>
  <si>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</si>
  <si>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</si>
  <si>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</si>
  <si>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</si>
  <si>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</si>
  <si>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</si>
  <si>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</si>
  <si>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</si>
  <si>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</si>
  <si>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</si>
  <si>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</si>
  <si>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</si>
  <si>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</si>
  <si>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</si>
  <si>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</si>
  <si>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</si>
  <si>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</si>
  <si>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</si>
  <si>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</si>
  <si>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</si>
  <si>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</si>
  <si>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</si>
  <si>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</si>
  <si>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</si>
  <si>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</si>
  <si>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</si>
  <si>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</si>
  <si>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</si>
  <si>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</si>
  <si>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</si>
  <si>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</si>
  <si>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</si>
  <si>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</si>
  <si>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Total Fleet Vehicles</t>
  </si>
  <si>
    <t>Transportation Fleet Vehicle Sales: Total Fleet Vehicles: Reference case</t>
  </si>
  <si>
    <t>AEO.2023.REF2023.ECI_SAL_NA_NA_NA_NA_NA_TH.A</t>
  </si>
  <si>
    <t>Commercial Light Truck Sales</t>
  </si>
  <si>
    <t>Motor Gasoline</t>
  </si>
  <si>
    <t>Fleet Vehicle Sales: Commercial Light Trucks: Gasoline: Reference case</t>
  </si>
  <si>
    <t>AEO.2023.REF2023.ECI_SAL_NA_CLTR_GSL_NA_NA_TH.A</t>
  </si>
  <si>
    <t>Fleet Vehicle Sales: Commercial Light Trucks: TDI Diesel: Reference case</t>
  </si>
  <si>
    <t>AEO.2023.REF2023.ECI_SAL_NA_CLTR_TDS_NA_NA_TH.A</t>
  </si>
  <si>
    <t>Propane</t>
  </si>
  <si>
    <t>Fleet Vehicle Sales: Commercial Light Trucks: Propane: Reference case</t>
  </si>
  <si>
    <t>AEO.2023.REF2023.ECI_SAL_NA_CLTR_PROP_NA_NA_TH.A</t>
  </si>
  <si>
    <t>Compressed/Liquefied Natural Gas</t>
  </si>
  <si>
    <t>Fleet Vehicle Sales: Commercial Light Trucks: CNG/LNG: Reference case</t>
  </si>
  <si>
    <t>AEO.2023.REF2023.ECI_SAL_NA_CLTR_NG_NA_NA_TH.A</t>
  </si>
  <si>
    <t>Ethanol-Flex Fuel</t>
  </si>
  <si>
    <t>Fleet Vehicle Sales: Commercial Light Trucks: Ethanol Flex: Reference case</t>
  </si>
  <si>
    <t>AEO.2023.REF2023.ECI_SAL_NA_CLTR_EFFI_NA_NA_TH.A</t>
  </si>
  <si>
    <t>Fleet Vehicle Sales: Commercial Light Trucks: Electric: Reference case</t>
  </si>
  <si>
    <t>AEO.2023.REF2023.ECI_SAL_NA_CLTR_ELE_NA_NA_TH.A</t>
  </si>
  <si>
    <t>Plug-in Gasoline Hybrid</t>
  </si>
  <si>
    <t>Fleet Vehicle Sales: Commercial Light Trucks: Plug-in Gas: Reference case</t>
  </si>
  <si>
    <t>AEO.2023.REF2023.ECI_SAL_NA_CLTR_EGH_NA_NA_TH.A</t>
  </si>
  <si>
    <t>Plug-in Diesel Hybrid</t>
  </si>
  <si>
    <t>Fleet Vehicle Sales: Commercial Light Trucks: Plug-in Diesel: Reference case</t>
  </si>
  <si>
    <t>AEO.2023.REF2023.ECI_SAL_NA_CLTR_EDH_NA_NA_TH.A</t>
  </si>
  <si>
    <t>Fleet Vehicle Sales: Commercial Light Trucks: Fuel Cell: Reference case</t>
  </si>
  <si>
    <t>AEO.2023.REF2023.ECI_SAL_NA_CLTR_FUC_NA_NA_TH.A</t>
  </si>
  <si>
    <t>Total Commercial Light Truck Sales</t>
  </si>
  <si>
    <t>Fleet Vehicle Sales: Commercial Light Trucks: Total: Reference case</t>
  </si>
  <si>
    <t>AEO.2023.REF2023.ECI_SAL_NA_CLTR_NA_NA_NA_TH.A</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</si>
  <si>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</si>
  <si>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</si>
  <si>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</si>
  <si>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</si>
  <si>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</si>
  <si>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</si>
  <si>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</si>
  <si>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</si>
  <si>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</si>
  <si>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</si>
  <si>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</si>
  <si>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</si>
  <si>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</si>
  <si>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</si>
  <si>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</si>
  <si>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</si>
  <si>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</si>
  <si>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</si>
  <si>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</si>
  <si>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</si>
  <si>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</si>
  <si>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</si>
  <si>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</si>
  <si>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</si>
  <si>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</si>
  <si>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</si>
  <si>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</si>
  <si>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</si>
  <si>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</si>
  <si>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</si>
  <si>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</si>
  <si>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</si>
  <si>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</si>
  <si>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</si>
  <si>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</si>
  <si>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</si>
  <si>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</si>
  <si>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</si>
  <si>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</si>
  <si>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</si>
  <si>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</si>
  <si>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</si>
  <si>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</si>
  <si>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</si>
  <si>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</si>
  <si>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</si>
  <si>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</si>
  <si>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</si>
  <si>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</si>
  <si>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</si>
  <si>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</si>
  <si>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</si>
  <si>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</si>
  <si>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</si>
  <si>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</si>
  <si>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</si>
  <si>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</si>
  <si>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</si>
  <si>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</si>
  <si>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</si>
  <si>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</si>
  <si>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</si>
  <si>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</si>
  <si>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</si>
  <si>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</si>
  <si>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</si>
  <si>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</si>
  <si>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</si>
  <si>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</si>
  <si>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</si>
  <si>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</si>
  <si>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</si>
  <si>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</si>
  <si>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</si>
  <si>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</si>
  <si>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</si>
  <si>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</si>
  <si>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</si>
  <si>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</si>
  <si>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</si>
  <si>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</si>
  <si>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</si>
  <si>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</si>
  <si>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</si>
  <si>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</si>
  <si>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</si>
  <si>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</si>
  <si>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</si>
  <si>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</si>
  <si>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</si>
  <si>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</si>
  <si>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</si>
  <si>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</si>
  <si>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</si>
  <si>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</si>
  <si>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</si>
  <si>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</si>
  <si>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</si>
  <si>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</si>
  <si>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</si>
  <si>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</si>
  <si>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</si>
  <si>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</si>
  <si>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</si>
  <si>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</si>
  <si>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</si>
  <si>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</si>
  <si>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</si>
  <si>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</si>
  <si>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</si>
  <si>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</si>
  <si>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</si>
  <si>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</si>
  <si>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</si>
  <si>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</si>
  <si>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</si>
  <si>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</si>
  <si>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</si>
  <si>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</si>
  <si>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</si>
  <si>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</si>
  <si>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</si>
  <si>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</si>
  <si>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</si>
  <si>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</si>
  <si>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</si>
  <si>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</si>
  <si>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</si>
  <si>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</si>
  <si>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</si>
  <si>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</si>
  <si>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</si>
  <si>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</si>
  <si>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</si>
  <si>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</si>
  <si>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</si>
  <si>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</si>
  <si>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</si>
  <si>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</si>
  <si>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</si>
  <si>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</si>
  <si>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</si>
  <si>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</si>
  <si>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</si>
  <si>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</si>
  <si>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</si>
  <si>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</si>
  <si>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</si>
  <si>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</si>
  <si>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</si>
  <si>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</si>
  <si>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</si>
  <si>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</si>
  <si>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</si>
  <si>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</si>
  <si>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</si>
  <si>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</si>
  <si>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</si>
  <si>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</si>
  <si>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</si>
  <si>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54-AEO2022.56.</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</si>
  <si>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</si>
  <si>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</si>
  <si>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</si>
  <si>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</si>
  <si>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</si>
  <si>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</si>
  <si>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</si>
  <si>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</si>
  <si>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Fleet Vehicle Sales: Commercial Light Trucks: Ethanol Flex: Low economic growth</t>
  </si>
  <si>
    <t>54-AEO2022.61.lowmacro-d011222a</t>
  </si>
  <si>
    <t>Fleet Vehicle Sales: Commercial Light Trucks: Electric: Low economic growth</t>
  </si>
  <si>
    <t>54-AEO2022.62.lowmacro-d011222a</t>
  </si>
  <si>
    <t>Fleet Vehicle Sales: Commercial Light Trucks: Plug-in Gas: Low economic growth</t>
  </si>
  <si>
    <t>54-AEO2022.63.lowmacro-d011222a</t>
  </si>
  <si>
    <t>Fleet Vehicle Sales: Commercial Light Trucks: Plug-in Diesel: Low economic growth</t>
  </si>
  <si>
    <t>54-AEO2022.64.lowmacro-d011222a</t>
  </si>
  <si>
    <t>Fleet Vehicle Sales: Commercial Light Trucks: Fuel Cell: Low economic growth</t>
  </si>
  <si>
    <t>54-AEO2022.65.lowmacro-d011222a</t>
  </si>
  <si>
    <t>Fleet Vehicle Sales: Commercial Light Trucks: Total: Low economic growth</t>
  </si>
  <si>
    <t>54-AEO2022.66.lowmacro-d011222a</t>
  </si>
  <si>
    <t>Table 49.  Freight Transportation Energy Use</t>
  </si>
  <si>
    <t>https://www.eia.gov/outlooks/aeo/data/browser/#/?id=58-AEO2023&amp;cases=ref2023&amp;sourcekey=0</t>
  </si>
  <si>
    <t>Mon Apr 17 2023 09:54:43 GMT-0400 (Eastern Daylight Time)</t>
  </si>
  <si>
    <t>Freight Truck Stock by Size Class</t>
  </si>
  <si>
    <t>Vehicle Miles Traveled (billion miles)</t>
  </si>
  <si>
    <t>Light Medium</t>
  </si>
  <si>
    <t>Freight: Truck Stock: Vehicle Miles Traveled: Light Medium: Diesel: Reference case</t>
  </si>
  <si>
    <t>AEO.2023.REF2023.ECI_VMT_FGHT_LITEMEDS_DSL_NA_NA_BLNMLS.A</t>
  </si>
  <si>
    <t>billion miles</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</si>
  <si>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</si>
  <si>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</si>
  <si>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</si>
  <si>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</si>
  <si>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</si>
  <si>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</si>
  <si>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</si>
  <si>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</si>
  <si>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</si>
  <si>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</si>
  <si>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</si>
  <si>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</si>
  <si>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</si>
  <si>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</si>
  <si>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</si>
  <si>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</si>
  <si>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Light Medium Subtotal</t>
  </si>
  <si>
    <t>Freight: Truck Stock: Vehicle Miles Traveled: Light Medium: Reference case</t>
  </si>
  <si>
    <t>AEO.2023.REF2023.ECI_VMT_FGHT_LITEMEDS_NA_NA_NA_BLNMLS.A</t>
  </si>
  <si>
    <t>Medium</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</si>
  <si>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</si>
  <si>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</si>
  <si>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</si>
  <si>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</si>
  <si>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</si>
  <si>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</si>
  <si>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</si>
  <si>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</si>
  <si>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</si>
  <si>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</si>
  <si>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</si>
  <si>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</si>
  <si>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</si>
  <si>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</si>
  <si>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</si>
  <si>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</si>
  <si>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</si>
  <si>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</si>
  <si>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Medium Subtotal</t>
  </si>
  <si>
    <t>Freight: Truck Stock: Vehicle Miles Traveled: Medium: Reference case</t>
  </si>
  <si>
    <t>AEO.2023.REF2023.ECI_VMT_FGHT_SOSOS_NA_NA_NA_BLNMLS.A</t>
  </si>
  <si>
    <t>Heavy</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</si>
  <si>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</si>
  <si>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</si>
  <si>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</si>
  <si>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</si>
  <si>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</si>
  <si>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</si>
  <si>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</si>
  <si>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</si>
  <si>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</si>
  <si>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</si>
  <si>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</si>
  <si>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</si>
  <si>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</si>
  <si>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</si>
  <si>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</si>
  <si>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</si>
  <si>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</si>
  <si>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</si>
  <si>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Heavy Subtotal</t>
  </si>
  <si>
    <t>Freight: Truck Stock: Vehicle Miles Traveled: Heavy: Reference case</t>
  </si>
  <si>
    <t>AEO.2023.REF2023.ECI_VMT_FGHT_RADS_NA_NA_NA_BLNMLS.A</t>
  </si>
  <si>
    <t>Total Vehicle Miles Traveled</t>
  </si>
  <si>
    <t>Freight: Truck Stock: Vehicle Miles Traveled: Reference case</t>
  </si>
  <si>
    <t>AEO.2023.REF2023.ECI_VMT_FGHT_STK_NA_NA_NA_BLNMLS.A</t>
  </si>
  <si>
    <t>Consumption (trillion Btu)</t>
  </si>
  <si>
    <t>Freight: Truck Stock: Use: Light Medium: Diesel: Reference case</t>
  </si>
  <si>
    <t>AEO.2023.REF2023.CNSM_NA_FGHT_LITEMEDS_DSL_NA_NA_TRLBTU.A</t>
  </si>
  <si>
    <t>trillion Btu</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</si>
  <si>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</si>
  <si>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</si>
  <si>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</si>
  <si>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</si>
  <si>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</si>
  <si>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</si>
  <si>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</si>
  <si>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</si>
  <si>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</si>
  <si>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</si>
  <si>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</si>
  <si>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</si>
  <si>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</si>
  <si>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</si>
  <si>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</si>
  <si>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</si>
  <si>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</si>
  <si>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</si>
  <si>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</si>
  <si>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</si>
  <si>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</si>
  <si>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</si>
  <si>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</si>
  <si>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</si>
  <si>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</si>
  <si>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</si>
  <si>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</si>
  <si>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</si>
  <si>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</si>
  <si>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</si>
  <si>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</si>
  <si>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</si>
  <si>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</si>
  <si>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</si>
  <si>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</si>
  <si>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</si>
  <si>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</si>
  <si>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</si>
  <si>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</si>
  <si>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</si>
  <si>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</si>
  <si>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</si>
  <si>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</si>
  <si>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</si>
  <si>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</si>
  <si>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</si>
  <si>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</si>
  <si>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</si>
  <si>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</si>
  <si>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</si>
  <si>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</si>
  <si>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</si>
  <si>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</si>
  <si>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</si>
  <si>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</si>
  <si>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</si>
  <si>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</si>
  <si>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</si>
  <si>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 xml:space="preserve"> Medium</t>
  </si>
  <si>
    <t xml:space="preserve"> and Heavy Total</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</si>
  <si>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</si>
  <si>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</si>
  <si>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</si>
  <si>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</si>
  <si>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</si>
  <si>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</si>
  <si>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</si>
  <si>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</si>
  <si>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</si>
  <si>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</si>
  <si>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</si>
  <si>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</si>
  <si>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</si>
  <si>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</si>
  <si>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</si>
  <si>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</si>
  <si>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</si>
  <si>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</si>
  <si>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Total Consumption</t>
  </si>
  <si>
    <t>Freight: Truck Stock: Use: Light Medium, Medium, and Heavy: Reference case</t>
  </si>
  <si>
    <t>AEO.2023.REF2023.CNSM_NA_FGHT_STK_NA_NA_NA_TRLBTU.A</t>
  </si>
  <si>
    <t>Fuel Efficiency (miles per gallon)</t>
  </si>
  <si>
    <t>Freight: Truck Stock: Fuel Efficiency: Light Medium: Diesel: Reference case</t>
  </si>
  <si>
    <t>AEO.2023.REF2023.EFI_NA_FGHT_LITEMEDS_DSL_NA_NA_MPGDSEQ.A</t>
  </si>
  <si>
    <t>mpg diesel equiv</t>
  </si>
  <si>
    <t>Freight: Truck Stock: Fuel Efficiency: Light Medium: Motor Gasoline: Reference case</t>
  </si>
  <si>
    <t>AEO.2023.REF2023.EFI_NA_FGHT_LITEMEDS_MGS_NA_NA_MPGGASEQ.A</t>
  </si>
  <si>
    <t>mpg gas equiv</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</si>
  <si>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</si>
  <si>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</si>
  <si>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</si>
  <si>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</si>
  <si>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</si>
  <si>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</si>
  <si>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</si>
  <si>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</si>
  <si>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</si>
  <si>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</si>
  <si>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</si>
  <si>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</si>
  <si>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</si>
  <si>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</si>
  <si>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Light Medium Average</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</si>
  <si>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</si>
  <si>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</si>
  <si>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</si>
  <si>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</si>
  <si>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</si>
  <si>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</si>
  <si>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</si>
  <si>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</si>
  <si>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</si>
  <si>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</si>
  <si>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</si>
  <si>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</si>
  <si>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</si>
  <si>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</si>
  <si>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</si>
  <si>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</si>
  <si>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</si>
  <si>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</si>
  <si>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</si>
  <si>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</si>
  <si>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Medium Average</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</si>
  <si>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</si>
  <si>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</si>
  <si>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</si>
  <si>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</si>
  <si>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</si>
  <si>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</si>
  <si>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</si>
  <si>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</si>
  <si>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</si>
  <si>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</si>
  <si>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</si>
  <si>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</si>
  <si>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</si>
  <si>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</si>
  <si>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</si>
  <si>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</si>
  <si>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</si>
  <si>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</si>
  <si>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</si>
  <si>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</si>
  <si>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Heavy Average</t>
  </si>
  <si>
    <t>Freight: Truck Stock: Fuel Efficiency: Heavy: Average: Reference case</t>
  </si>
  <si>
    <t>AEO.2023.REF2023.EFI_NA_FGHT_RADS_NA_NA_NA_NA.A</t>
  </si>
  <si>
    <t>Average Fuel Efficiency</t>
  </si>
  <si>
    <t>Freight: Truck Stock: Fuel Efficiency: Reference case</t>
  </si>
  <si>
    <t>AEO.2023.REF2023.EFI_NA_FGHT_STK_NA_NA_NA_NA.A</t>
  </si>
  <si>
    <t>Stock (millions)</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</si>
  <si>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</si>
  <si>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</si>
  <si>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</si>
  <si>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</si>
  <si>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</si>
  <si>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</si>
  <si>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</si>
  <si>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</si>
  <si>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</si>
  <si>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</si>
  <si>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</si>
  <si>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</si>
  <si>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</si>
  <si>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</si>
  <si>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</si>
  <si>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</si>
  <si>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</si>
  <si>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</si>
  <si>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</si>
  <si>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</si>
  <si>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</si>
  <si>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</si>
  <si>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</si>
  <si>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</si>
  <si>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</si>
  <si>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</si>
  <si>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</si>
  <si>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</si>
  <si>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</si>
  <si>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</si>
  <si>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</si>
  <si>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</si>
  <si>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</si>
  <si>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</si>
  <si>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</si>
  <si>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</si>
  <si>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</si>
  <si>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</si>
  <si>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</si>
  <si>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</si>
  <si>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</si>
  <si>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</si>
  <si>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</si>
  <si>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</si>
  <si>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</si>
  <si>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</si>
  <si>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</si>
  <si>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</si>
  <si>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</si>
  <si>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</si>
  <si>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</si>
  <si>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</si>
  <si>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</si>
  <si>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</si>
  <si>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</si>
  <si>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</si>
  <si>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</si>
  <si>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</si>
  <si>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</si>
  <si>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</si>
  <si>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</si>
  <si>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</si>
  <si>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New Trucks by Size Class</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</si>
  <si>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</si>
  <si>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</si>
  <si>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</si>
  <si>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</si>
  <si>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</si>
  <si>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</si>
  <si>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</si>
  <si>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</si>
  <si>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</si>
  <si>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</si>
  <si>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</si>
  <si>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</si>
  <si>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</si>
  <si>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</si>
  <si>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</si>
  <si>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</si>
  <si>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</si>
  <si>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</si>
  <si>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</si>
  <si>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</si>
  <si>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</si>
  <si>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</si>
  <si>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</si>
  <si>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</si>
  <si>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</si>
  <si>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</si>
  <si>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</si>
  <si>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</si>
  <si>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</si>
  <si>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</si>
  <si>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</si>
  <si>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</si>
  <si>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</si>
  <si>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</si>
  <si>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</si>
  <si>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</si>
  <si>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</si>
  <si>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</si>
  <si>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</si>
  <si>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</si>
  <si>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</si>
  <si>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</si>
  <si>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</si>
  <si>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</si>
  <si>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</si>
  <si>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</si>
  <si>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</si>
  <si>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</si>
  <si>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</si>
  <si>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</si>
  <si>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</si>
  <si>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</si>
  <si>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</si>
  <si>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</si>
  <si>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</si>
  <si>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</si>
  <si>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</si>
  <si>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</si>
  <si>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</si>
  <si>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</si>
  <si>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</si>
  <si>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</si>
  <si>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Sales (thousands)</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</si>
  <si>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</si>
  <si>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</si>
  <si>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</si>
  <si>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</si>
  <si>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</si>
  <si>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</si>
  <si>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</si>
  <si>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</si>
  <si>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</si>
  <si>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</si>
  <si>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</si>
  <si>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</si>
  <si>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</si>
  <si>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</si>
  <si>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</si>
  <si>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</si>
  <si>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</si>
  <si>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</si>
  <si>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</si>
  <si>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</si>
  <si>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</si>
  <si>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</si>
  <si>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</si>
  <si>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</si>
  <si>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</si>
  <si>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</si>
  <si>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</si>
  <si>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</si>
  <si>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</si>
  <si>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</si>
  <si>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</si>
  <si>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</si>
  <si>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</si>
  <si>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</si>
  <si>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</si>
  <si>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</si>
  <si>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</si>
  <si>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</si>
  <si>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</si>
  <si>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</si>
  <si>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</si>
  <si>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</si>
  <si>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</si>
  <si>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</si>
  <si>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</si>
  <si>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</si>
  <si>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</si>
  <si>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</si>
  <si>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</si>
  <si>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</si>
  <si>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</si>
  <si>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</si>
  <si>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</si>
  <si>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</si>
  <si>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</si>
  <si>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</si>
  <si>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</si>
  <si>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</si>
  <si>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</si>
  <si>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</si>
  <si>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</si>
  <si>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</si>
  <si>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Railroads</t>
  </si>
  <si>
    <t>Ton Miles by Rail (billion)</t>
  </si>
  <si>
    <t>Freight: Railroads: Ton Miles by Rail: Reference case</t>
  </si>
  <si>
    <t>AEO.2023.REF2023.ECI_FTM_TRN_RAIL_NA_NA_NA_BLN.A</t>
  </si>
  <si>
    <t>billions</t>
  </si>
  <si>
    <t>Fuel Efficiency (ton miles per thousand Btu)</t>
  </si>
  <si>
    <t>Freight: Railroads: Fuel Efficiency: Reference case</t>
  </si>
  <si>
    <t>AEO.2023.REF2023.EFI_NA_TRN_RAIL_NA_NA_NA_TONMLPTHBTU.A</t>
  </si>
  <si>
    <t>ton miles/thousand B</t>
  </si>
  <si>
    <t>Fuel Consumption (trillion Btu)</t>
  </si>
  <si>
    <t>Distillate Fuel Oil (diesel)</t>
  </si>
  <si>
    <t>Freight: Railroads: Fuel Use: Distillate Fuel Oil: Reference case</t>
  </si>
  <si>
    <t>AEO.2023.REF2023.CNSM_NA_TRN_RAIL_DFO_NA_NA_TRLBTU.A</t>
  </si>
  <si>
    <t>Residual Fuel Oil</t>
  </si>
  <si>
    <t>Freight: Railroads: Fuel Use: Residual Fuel Oil: Reference case</t>
  </si>
  <si>
    <t>AEO.2023.REF2023.CNSM_NA_TRN_RAIL_RFO_NA_NA_TRLBTU.A</t>
  </si>
  <si>
    <t>Compressed Natural Gas</t>
  </si>
  <si>
    <t>Freight: Railroads: Fuel Use: CNG: Reference case</t>
  </si>
  <si>
    <t>AEO.2023.REF2023.CNSM_NA_TRN_RAIL_CNG_NA_NA_TRLBTU.A</t>
  </si>
  <si>
    <t>Liquefied Natural Gas</t>
  </si>
  <si>
    <t>Freight: Railroads: Fuel Use: LNG: Reference case</t>
  </si>
  <si>
    <t>AEO.2023.REF2023.CNSM_NA_TRN_RAIL_LNG_NA_NA_TRLBTU.A</t>
  </si>
  <si>
    <t>Domestic Shipping</t>
  </si>
  <si>
    <t>Ton Miles Shipping (billion)</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</si>
  <si>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</si>
  <si>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</si>
  <si>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</si>
  <si>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</si>
  <si>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</si>
  <si>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</si>
  <si>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</si>
  <si>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</si>
  <si>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</si>
  <si>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</si>
  <si>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</si>
  <si>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</si>
  <si>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International Shipping</t>
  </si>
  <si>
    <t>Gross Trade (billion 2012 dollars)</t>
  </si>
  <si>
    <t>Freight: International Shipping: Gross Trade: Reference case</t>
  </si>
  <si>
    <t>AEO.2023.REF2023.ECI_UGHT_TRN_INTS_NA_NA_NA_BLNY09DLR.A</t>
  </si>
  <si>
    <t>billion 2012 $</t>
  </si>
  <si>
    <t>Exports (billion 2012 dollars)</t>
  </si>
  <si>
    <t>Freight: International Shipping: Exports: Reference case</t>
  </si>
  <si>
    <t>AEO.2023.REF2023.ECI_EXPT_TRN_INTS_NA_NA_NA_BLNY09DLR.A</t>
  </si>
  <si>
    <t>Imports (billion 2012 dollars)</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</si>
  <si>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</si>
  <si>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</si>
  <si>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</si>
  <si>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</si>
  <si>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</si>
  <si>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</si>
  <si>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</si>
  <si>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</si>
  <si>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</si>
  <si>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</si>
  <si>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</si>
  <si>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</si>
  <si>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</si>
  <si>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</si>
  <si>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</si>
  <si>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</si>
  <si>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</si>
  <si>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</si>
  <si>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</si>
  <si>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</si>
  <si>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</si>
  <si>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</si>
  <si>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</si>
  <si>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</si>
  <si>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</si>
  <si>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</si>
  <si>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</si>
  <si>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</si>
  <si>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</si>
  <si>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</si>
  <si>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</si>
  <si>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</si>
  <si>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</si>
  <si>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</si>
  <si>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</si>
  <si>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</si>
  <si>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</si>
  <si>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</si>
  <si>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</si>
  <si>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</si>
  <si>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</si>
  <si>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</si>
  <si>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</si>
  <si>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</si>
  <si>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</si>
  <si>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</si>
  <si>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</si>
  <si>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</si>
  <si>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</si>
  <si>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</si>
  <si>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</si>
  <si>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</si>
  <si>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</si>
  <si>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</si>
  <si>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</si>
  <si>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</si>
  <si>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</si>
  <si>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</si>
  <si>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</si>
  <si>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</si>
  <si>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</si>
  <si>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</si>
  <si>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</si>
  <si>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</si>
  <si>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</si>
  <si>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</si>
  <si>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</si>
  <si>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</si>
  <si>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</si>
  <si>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</si>
  <si>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</si>
  <si>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</si>
  <si>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</si>
  <si>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</si>
  <si>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</si>
  <si>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</si>
  <si>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</si>
  <si>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</si>
  <si>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</si>
  <si>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</si>
  <si>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</si>
  <si>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</si>
  <si>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</si>
  <si>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</si>
  <si>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</si>
  <si>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</si>
  <si>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</si>
  <si>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</si>
  <si>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</si>
  <si>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</si>
  <si>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</si>
  <si>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</si>
  <si>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</si>
  <si>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</si>
  <si>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</si>
  <si>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</si>
  <si>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</si>
  <si>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</si>
  <si>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</si>
  <si>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</si>
  <si>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</si>
  <si>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</si>
  <si>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</si>
  <si>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</si>
  <si>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</si>
  <si>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</si>
  <si>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</si>
  <si>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</si>
  <si>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</si>
  <si>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</si>
  <si>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</si>
  <si>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</si>
  <si>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</si>
  <si>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</si>
  <si>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</si>
  <si>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</si>
  <si>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</si>
  <si>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</si>
  <si>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</si>
  <si>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</si>
  <si>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</si>
  <si>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</si>
  <si>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</si>
  <si>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</si>
  <si>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</si>
  <si>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</si>
  <si>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</si>
  <si>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</si>
  <si>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</si>
  <si>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</si>
  <si>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</si>
  <si>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</si>
  <si>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</si>
  <si>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</si>
  <si>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</si>
  <si>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</si>
  <si>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</si>
  <si>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</si>
  <si>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</si>
  <si>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</si>
  <si>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</si>
  <si>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</si>
  <si>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</si>
  <si>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</si>
  <si>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</si>
  <si>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</si>
  <si>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</si>
  <si>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</si>
  <si>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</si>
  <si>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</si>
  <si>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</si>
  <si>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</si>
  <si>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</si>
  <si>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</si>
  <si>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</si>
  <si>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</si>
  <si>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</si>
  <si>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</si>
  <si>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</si>
  <si>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</si>
  <si>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</si>
  <si>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</si>
  <si>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</si>
  <si>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</si>
  <si>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</si>
  <si>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</si>
  <si>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</si>
  <si>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</si>
  <si>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</si>
  <si>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</si>
  <si>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</si>
  <si>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</si>
  <si>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</si>
  <si>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</si>
  <si>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</si>
  <si>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</si>
  <si>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</si>
  <si>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</si>
  <si>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</si>
  <si>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</si>
  <si>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</si>
  <si>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</si>
  <si>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</si>
  <si>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</si>
  <si>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</si>
  <si>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</si>
  <si>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</si>
  <si>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</si>
  <si>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</si>
  <si>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</si>
  <si>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</si>
  <si>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</si>
  <si>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</si>
  <si>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</si>
  <si>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</si>
  <si>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</si>
  <si>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</si>
  <si>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</si>
  <si>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</si>
  <si>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</si>
  <si>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</si>
  <si>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</si>
  <si>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</si>
  <si>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</si>
  <si>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</si>
  <si>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</si>
  <si>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</si>
  <si>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</si>
  <si>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</si>
  <si>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</si>
  <si>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</si>
  <si>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</si>
  <si>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</si>
  <si>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</si>
  <si>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</si>
  <si>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</si>
  <si>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</si>
  <si>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</si>
  <si>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</si>
  <si>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</si>
  <si>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</si>
  <si>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</si>
  <si>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</si>
  <si>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</si>
  <si>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</si>
  <si>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</si>
  <si>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</si>
  <si>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</si>
  <si>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</si>
  <si>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</si>
  <si>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</si>
  <si>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</si>
  <si>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</si>
  <si>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</si>
  <si>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</si>
  <si>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</si>
  <si>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</si>
  <si>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</si>
  <si>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</si>
  <si>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</si>
  <si>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</si>
  <si>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</si>
  <si>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</si>
  <si>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</si>
  <si>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</si>
  <si>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</si>
  <si>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</si>
  <si>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</si>
  <si>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</si>
  <si>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</si>
  <si>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</si>
  <si>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</si>
  <si>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</si>
  <si>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</si>
  <si>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</si>
  <si>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</si>
  <si>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</si>
  <si>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</si>
  <si>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</si>
  <si>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</si>
  <si>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</si>
  <si>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</si>
  <si>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</si>
  <si>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</si>
  <si>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</si>
  <si>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</si>
  <si>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</si>
  <si>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</si>
  <si>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</si>
  <si>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</si>
  <si>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</si>
  <si>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</si>
  <si>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</si>
  <si>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</si>
  <si>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</si>
  <si>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https://www.eia.gov/outlooks/aeo/data/browser/#/?id=58-AEO2022&amp;cases=lowmacro&amp;sourcekey=0</t>
  </si>
  <si>
    <t>Wed Jul 13 2022 15:48:38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</si>
  <si>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</si>
  <si>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</si>
  <si>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</si>
  <si>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</si>
  <si>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</si>
  <si>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</si>
  <si>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</si>
  <si>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</si>
  <si>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</si>
  <si>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</si>
  <si>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</si>
  <si>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</si>
  <si>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</si>
  <si>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</si>
  <si>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</si>
  <si>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</si>
  <si>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</si>
  <si>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</si>
  <si>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</si>
  <si>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</si>
  <si>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</si>
  <si>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</si>
  <si>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</si>
  <si>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</si>
  <si>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</si>
  <si>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</si>
  <si>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</si>
  <si>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</si>
  <si>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</si>
  <si>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</si>
  <si>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</si>
  <si>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</si>
  <si>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</si>
  <si>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</si>
  <si>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</si>
  <si>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</si>
  <si>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</si>
  <si>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</si>
  <si>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</si>
  <si>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</si>
  <si>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</si>
  <si>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</si>
  <si>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</si>
  <si>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</si>
  <si>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</si>
  <si>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</si>
  <si>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</si>
  <si>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</si>
  <si>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</si>
  <si>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</si>
  <si>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</si>
  <si>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</si>
  <si>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</si>
  <si>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</si>
  <si>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</si>
  <si>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</si>
  <si>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</si>
  <si>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</si>
  <si>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</si>
  <si>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</si>
  <si>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</si>
  <si>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</si>
  <si>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</si>
  <si>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</si>
  <si>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</si>
  <si>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</si>
  <si>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</si>
  <si>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</si>
  <si>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</si>
  <si>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</si>
  <si>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</si>
  <si>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</si>
  <si>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</si>
  <si>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</si>
  <si>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</si>
  <si>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</si>
  <si>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</si>
  <si>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</si>
  <si>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</si>
  <si>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</si>
  <si>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</si>
  <si>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</si>
  <si>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</si>
  <si>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</si>
  <si>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</si>
  <si>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</si>
  <si>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</si>
  <si>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</si>
  <si>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</si>
  <si>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</si>
  <si>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</si>
  <si>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</si>
  <si>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</si>
  <si>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</si>
  <si>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</si>
  <si>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</si>
  <si>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</si>
  <si>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</si>
  <si>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</si>
  <si>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</si>
  <si>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</si>
  <si>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</si>
  <si>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</si>
  <si>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</si>
  <si>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</si>
  <si>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</si>
  <si>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</si>
  <si>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</si>
  <si>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</si>
  <si>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</si>
  <si>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</si>
  <si>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</si>
  <si>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</si>
  <si>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</si>
  <si>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</si>
  <si>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</si>
  <si>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</si>
  <si>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</si>
  <si>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</si>
  <si>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</si>
  <si>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</si>
  <si>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</si>
  <si>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</si>
  <si>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</si>
  <si>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</si>
  <si>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</si>
  <si>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</si>
  <si>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</si>
  <si>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</si>
  <si>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</si>
  <si>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</si>
  <si>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</si>
  <si>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</si>
  <si>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</si>
  <si>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</si>
  <si>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</si>
  <si>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</si>
  <si>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</si>
  <si>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</si>
  <si>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</si>
  <si>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</si>
  <si>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</si>
  <si>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</si>
  <si>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</si>
  <si>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</si>
  <si>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</si>
  <si>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</si>
  <si>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</si>
  <si>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</si>
  <si>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</si>
  <si>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</si>
  <si>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</si>
  <si>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</si>
  <si>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</si>
  <si>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</si>
  <si>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</si>
  <si>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</si>
  <si>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</si>
  <si>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</si>
  <si>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</si>
  <si>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</si>
  <si>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</si>
  <si>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</si>
  <si>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</si>
  <si>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</si>
  <si>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</si>
  <si>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</si>
  <si>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</si>
  <si>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</si>
  <si>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</si>
  <si>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</si>
  <si>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</si>
  <si>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</si>
  <si>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</si>
  <si>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</si>
  <si>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</si>
  <si>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</si>
  <si>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</si>
  <si>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</si>
  <si>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</si>
  <si>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</si>
  <si>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</si>
  <si>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</si>
  <si>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</si>
  <si>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</si>
  <si>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</si>
  <si>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</si>
  <si>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</si>
  <si>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</si>
  <si>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</si>
  <si>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</si>
  <si>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</si>
  <si>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</si>
  <si>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</si>
  <si>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</si>
  <si>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</si>
  <si>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</si>
  <si>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</si>
  <si>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</si>
  <si>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</si>
  <si>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</si>
  <si>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</si>
  <si>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</si>
  <si>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</si>
  <si>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</si>
  <si>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</si>
  <si>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</si>
  <si>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</si>
  <si>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</si>
  <si>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</si>
  <si>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</si>
  <si>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</si>
  <si>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</si>
  <si>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</si>
  <si>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</si>
  <si>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</si>
  <si>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</si>
  <si>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</si>
  <si>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</si>
  <si>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</si>
  <si>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</si>
  <si>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</si>
  <si>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</si>
  <si>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</si>
  <si>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</si>
  <si>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</si>
  <si>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</si>
  <si>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</si>
  <si>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</si>
  <si>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</si>
  <si>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</si>
  <si>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</si>
  <si>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</si>
  <si>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</si>
  <si>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</si>
  <si>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</si>
  <si>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</si>
  <si>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</si>
  <si>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</si>
  <si>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</si>
  <si>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</si>
  <si>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</si>
  <si>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</si>
  <si>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</si>
  <si>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</si>
  <si>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</si>
  <si>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</si>
  <si>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</si>
  <si>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</si>
  <si>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</si>
  <si>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</si>
  <si>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</si>
  <si>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</si>
  <si>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</si>
  <si>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</si>
  <si>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</si>
  <si>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</si>
  <si>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</si>
  <si>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</si>
  <si>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</si>
  <si>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</si>
  <si>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</si>
  <si>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</si>
  <si>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</si>
  <si>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</si>
  <si>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</si>
  <si>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</si>
  <si>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</si>
  <si>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</si>
  <si>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</si>
  <si>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</si>
  <si>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</si>
  <si>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</si>
  <si>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</si>
  <si>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</si>
  <si>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</si>
  <si>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</si>
  <si>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</si>
  <si>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</si>
  <si>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</si>
  <si>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</si>
  <si>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</si>
  <si>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</si>
  <si>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</si>
  <si>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</si>
  <si>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</si>
  <si>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</si>
  <si>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</si>
  <si>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</si>
  <si>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</si>
  <si>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</si>
  <si>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</si>
  <si>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</si>
  <si>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</si>
  <si>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</si>
  <si>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</si>
  <si>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</si>
  <si>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</si>
  <si>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</si>
  <si>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</si>
  <si>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</si>
  <si>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</si>
  <si>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</si>
  <si>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</si>
  <si>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</si>
  <si>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</si>
  <si>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</si>
  <si>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</si>
  <si>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</si>
  <si>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</si>
  <si>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</si>
  <si>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</si>
  <si>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</si>
  <si>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</si>
  <si>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</si>
  <si>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</si>
  <si>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</si>
  <si>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</si>
  <si>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</si>
  <si>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</si>
  <si>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</si>
  <si>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</si>
  <si>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</si>
  <si>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</si>
  <si>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</si>
  <si>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</si>
  <si>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</si>
  <si>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</si>
  <si>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</si>
  <si>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</si>
  <si>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</si>
  <si>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</si>
  <si>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</si>
  <si>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</si>
  <si>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</si>
  <si>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</si>
  <si>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</si>
  <si>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</si>
  <si>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</si>
  <si>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</si>
  <si>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</si>
  <si>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</si>
  <si>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</si>
  <si>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</si>
  <si>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</si>
  <si>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</si>
  <si>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</si>
  <si>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</si>
  <si>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</si>
  <si>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</si>
  <si>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</si>
  <si>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</si>
  <si>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</si>
  <si>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</si>
  <si>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</si>
  <si>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</si>
  <si>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</si>
  <si>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</si>
  <si>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</si>
  <si>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</si>
  <si>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</si>
  <si>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</si>
  <si>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</si>
  <si>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</si>
  <si>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</si>
  <si>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</si>
  <si>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</si>
  <si>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</si>
  <si>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</si>
  <si>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</si>
  <si>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</si>
  <si>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</si>
  <si>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</si>
  <si>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</si>
  <si>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</si>
  <si>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</si>
  <si>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</si>
  <si>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</si>
  <si>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</si>
  <si>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</si>
  <si>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</si>
  <si>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</si>
  <si>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</si>
  <si>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</si>
  <si>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</si>
  <si>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</si>
  <si>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</si>
  <si>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</si>
  <si>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</si>
  <si>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</si>
  <si>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</si>
  <si>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</si>
  <si>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</si>
  <si>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</si>
  <si>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</si>
  <si>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</si>
  <si>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</si>
  <si>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</si>
  <si>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</si>
  <si>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</si>
  <si>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</si>
  <si>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</si>
  <si>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</si>
  <si>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</si>
  <si>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</si>
  <si>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</si>
  <si>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</si>
  <si>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</si>
  <si>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</si>
  <si>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</si>
  <si>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</si>
  <si>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</si>
  <si>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</si>
  <si>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</si>
  <si>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</si>
  <si>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</si>
  <si>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</si>
  <si>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</si>
  <si>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</si>
  <si>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</si>
  <si>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</si>
  <si>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</si>
  <si>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</si>
  <si>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</si>
  <si>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</si>
  <si>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</si>
  <si>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</si>
  <si>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</si>
  <si>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</si>
  <si>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</si>
  <si>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</si>
  <si>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</si>
  <si>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</si>
  <si>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</si>
  <si>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</si>
  <si>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</si>
  <si>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</si>
  <si>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</si>
  <si>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</si>
  <si>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</si>
  <si>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</si>
  <si>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</si>
  <si>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</si>
  <si>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</si>
  <si>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</si>
  <si>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</si>
  <si>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</si>
  <si>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</si>
  <si>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</si>
  <si>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</si>
  <si>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</si>
  <si>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</si>
  <si>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</si>
  <si>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</si>
  <si>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</si>
  <si>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</si>
  <si>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</si>
  <si>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</si>
  <si>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</si>
  <si>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</si>
  <si>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</si>
  <si>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Table 52.  New Light-Duty Vehicle Prices</t>
  </si>
  <si>
    <t>https://www.eia.gov/outlooks/aeo/data/browser/#/?id=114-AEO2023&amp;cases=ref2023&amp;sourcekey=0</t>
  </si>
  <si>
    <t>Mon Apr 17 2023 10:38:16 GMT-0400 (Eastern Daylight Time)</t>
  </si>
  <si>
    <t>Mini-compact Cars</t>
  </si>
  <si>
    <t>New Light-Duty Vehicle Prices: Gasoline: Mini-compact Car: Reference case</t>
  </si>
  <si>
    <t>AEO.2023.REF2023.PRCE_LDTY_MINI_CAR_GSL_NA_NA_THY13DLR.A</t>
  </si>
  <si>
    <t>thousand 2022 $</t>
  </si>
  <si>
    <t>Subcompact Cars</t>
  </si>
  <si>
    <t>New Light-Duty Vehicle Prices: Gasoline: Subcompact Car: Reference case</t>
  </si>
  <si>
    <t>AEO.2023.REF2023.PRCE_LDTY_SCT_CAR_GSL_NA_NA_THY13DLR.A</t>
  </si>
  <si>
    <t>Compact Cars</t>
  </si>
  <si>
    <t>New Light-Duty Vehicle Prices: Gasoline: Compact Car: Reference case</t>
  </si>
  <si>
    <t>AEO.2023.REF2023.PRCE_LDTY_CMPT_CAR_GSL_NA_NA_THY13DLR.A</t>
  </si>
  <si>
    <t>Midsize Cars</t>
  </si>
  <si>
    <t>New Light-Duty Vehicle Prices: Gasoline: Midsize Car: Reference case</t>
  </si>
  <si>
    <t>AEO.2023.REF2023.PRCE_LDTY_MIDT_CAR_GSL_NA_NA_THY13DLR.A</t>
  </si>
  <si>
    <t>Large Cars</t>
  </si>
  <si>
    <t>New Light-Duty Vehicle Prices: Gasoline: Large Car: Reference case</t>
  </si>
  <si>
    <t>AEO.2023.REF2023.PRCE_LDTY_LRG_CAR_GSL_NA_NA_THY13DLR.A</t>
  </si>
  <si>
    <t>Two Seater Cars</t>
  </si>
  <si>
    <t>New Light-Duty Vehicle Prices: Gasoline: Two Seater Car: Reference case</t>
  </si>
  <si>
    <t>AEO.2023.REF2023.PRCE_LDTY_TWOS_CAR_GSL_NA_NA_THY13DLR.A</t>
  </si>
  <si>
    <t>Small Crossover Cars</t>
  </si>
  <si>
    <t>New Light-Duty Vehicle Prices: Gasoline: Small Crossover Car: Reference case</t>
  </si>
  <si>
    <t>AEO.2023.REF2023.PRCE_LDTY_SCUV_CAR_GSL_NA_NA_THY13DLR.A</t>
  </si>
  <si>
    <t>Large Crossover Cars</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</si>
  <si>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</si>
  <si>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</si>
  <si>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</si>
  <si>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</si>
  <si>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</si>
  <si>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</si>
  <si>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</si>
  <si>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</si>
  <si>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</si>
  <si>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</si>
  <si>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</si>
  <si>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</si>
  <si>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</si>
  <si>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</si>
  <si>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Small Crossover Trucks</t>
  </si>
  <si>
    <t>New Light-Duty Vehicle Prices: Gasoline: Small Crossover Light Truck: Reference case</t>
  </si>
  <si>
    <t>AEO.2023.REF2023.PRCE_LDTY_SCUV_LTK_GSL_NA_NA_THY13DLR.A</t>
  </si>
  <si>
    <t>Large Crossover Trucks</t>
  </si>
  <si>
    <t>New Light-Duty Vehicle Prices: Gasoline: Large Crossover Light Truck: Reference case</t>
  </si>
  <si>
    <t>AEO.2023.REF2023.PRCE_LDTY_LCUV_LTK_GSL_NA_NA_THY13DLR.A</t>
  </si>
  <si>
    <t>Turbo Direct Injection Diesel</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</si>
  <si>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</si>
  <si>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</si>
  <si>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</si>
  <si>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</si>
  <si>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</si>
  <si>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</si>
  <si>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</si>
  <si>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</si>
  <si>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</si>
  <si>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</si>
  <si>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</si>
  <si>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</si>
  <si>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</si>
  <si>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</si>
  <si>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</si>
  <si>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</si>
  <si>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</si>
  <si>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</si>
  <si>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</si>
  <si>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</si>
  <si>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</si>
  <si>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</si>
  <si>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</si>
  <si>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</si>
  <si>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</si>
  <si>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</si>
  <si>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</si>
  <si>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</si>
  <si>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</si>
  <si>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</si>
  <si>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</si>
  <si>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</si>
  <si>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</si>
  <si>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</si>
  <si>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</si>
  <si>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</si>
  <si>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</si>
  <si>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</si>
  <si>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</si>
  <si>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</si>
  <si>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</si>
  <si>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</si>
  <si>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</si>
  <si>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</si>
  <si>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</si>
  <si>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</si>
  <si>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</si>
  <si>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</si>
  <si>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</si>
  <si>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</si>
  <si>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</si>
  <si>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</si>
  <si>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</si>
  <si>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</si>
  <si>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</si>
  <si>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</si>
  <si>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</si>
  <si>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</si>
  <si>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</si>
  <si>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</si>
  <si>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</si>
  <si>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</si>
  <si>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</si>
  <si>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</si>
  <si>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Ethanol Flex</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</si>
  <si>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</si>
  <si>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</si>
  <si>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</si>
  <si>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</si>
  <si>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</si>
  <si>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</si>
  <si>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</si>
  <si>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</si>
  <si>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</si>
  <si>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</si>
  <si>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</si>
  <si>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</si>
  <si>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</si>
  <si>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</si>
  <si>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</si>
  <si>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</si>
  <si>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</si>
  <si>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</si>
  <si>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</si>
  <si>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</si>
  <si>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</si>
  <si>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</si>
  <si>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</si>
  <si>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</si>
  <si>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</si>
  <si>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</si>
  <si>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</si>
  <si>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</si>
  <si>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</si>
  <si>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</si>
  <si>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</si>
  <si>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</si>
  <si>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</si>
  <si>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</si>
  <si>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</si>
  <si>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</si>
  <si>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</si>
  <si>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</si>
  <si>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</si>
  <si>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</si>
  <si>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</si>
  <si>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</si>
  <si>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</si>
  <si>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</si>
  <si>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</si>
  <si>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</si>
  <si>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</si>
  <si>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</si>
  <si>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</si>
  <si>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</si>
  <si>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</si>
  <si>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</si>
  <si>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</si>
  <si>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</si>
  <si>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</si>
  <si>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</si>
  <si>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</si>
  <si>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</si>
  <si>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</si>
  <si>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</si>
  <si>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Compressed/Liquefied Natural Gas Bi-Fuel</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</si>
  <si>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</si>
  <si>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</si>
  <si>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</si>
  <si>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</si>
  <si>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</si>
  <si>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</si>
  <si>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</si>
  <si>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</si>
  <si>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</si>
  <si>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</si>
  <si>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</si>
  <si>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</si>
  <si>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</si>
  <si>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</si>
  <si>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</si>
  <si>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</si>
  <si>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</si>
  <si>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</si>
  <si>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</si>
  <si>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</si>
  <si>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</si>
  <si>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</si>
  <si>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</si>
  <si>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</si>
  <si>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</si>
  <si>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</si>
  <si>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</si>
  <si>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</si>
  <si>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</si>
  <si>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</si>
  <si>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</si>
  <si>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</si>
  <si>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</si>
  <si>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</si>
  <si>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</si>
  <si>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</si>
  <si>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</si>
  <si>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</si>
  <si>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</si>
  <si>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</si>
  <si>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</si>
  <si>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</si>
  <si>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</si>
  <si>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</si>
  <si>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</si>
  <si>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</si>
  <si>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</si>
  <si>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</si>
  <si>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</si>
  <si>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</si>
  <si>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</si>
  <si>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</si>
  <si>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</si>
  <si>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</si>
  <si>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</si>
  <si>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</si>
  <si>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</si>
  <si>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</si>
  <si>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</si>
  <si>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</si>
  <si>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</si>
  <si>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</si>
  <si>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</si>
  <si>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</si>
  <si>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Propane Bi-Fuel</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</si>
  <si>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</si>
  <si>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</si>
  <si>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</si>
  <si>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</si>
  <si>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</si>
  <si>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</si>
  <si>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</si>
  <si>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</si>
  <si>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</si>
  <si>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</si>
  <si>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</si>
  <si>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</si>
  <si>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</si>
  <si>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</si>
  <si>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</si>
  <si>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</si>
  <si>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</si>
  <si>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</si>
  <si>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</si>
  <si>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</si>
  <si>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</si>
  <si>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</si>
  <si>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</si>
  <si>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</si>
  <si>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</si>
  <si>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</si>
  <si>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</si>
  <si>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</si>
  <si>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</si>
  <si>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</si>
  <si>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</si>
  <si>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</si>
  <si>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</si>
  <si>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</si>
  <si>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</si>
  <si>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</si>
  <si>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</si>
  <si>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</si>
  <si>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</si>
  <si>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</si>
  <si>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</si>
  <si>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</si>
  <si>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</si>
  <si>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</si>
  <si>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</si>
  <si>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</si>
  <si>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</si>
  <si>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</si>
  <si>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</si>
  <si>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</si>
  <si>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</si>
  <si>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</si>
  <si>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</si>
  <si>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</si>
  <si>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</si>
  <si>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</si>
  <si>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</si>
  <si>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</si>
  <si>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</si>
  <si>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</si>
  <si>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</si>
  <si>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</si>
  <si>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</si>
  <si>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</si>
  <si>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</si>
  <si>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</si>
  <si>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</si>
  <si>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</si>
  <si>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</si>
  <si>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</si>
  <si>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</si>
  <si>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</si>
  <si>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</si>
  <si>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</si>
  <si>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</si>
  <si>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</si>
  <si>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</si>
  <si>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</si>
  <si>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</si>
  <si>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</si>
  <si>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Diesel-Electric Hybrid</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</si>
  <si>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</si>
  <si>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</si>
  <si>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</si>
  <si>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</si>
  <si>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</si>
  <si>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</si>
  <si>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</si>
  <si>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</si>
  <si>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</si>
  <si>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</si>
  <si>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</si>
  <si>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</si>
  <si>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</si>
  <si>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</si>
  <si>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</si>
  <si>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</si>
  <si>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</si>
  <si>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</si>
  <si>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</si>
  <si>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</si>
  <si>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</si>
  <si>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</si>
  <si>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</si>
  <si>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</si>
  <si>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</si>
  <si>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</si>
  <si>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</si>
  <si>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</si>
  <si>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</si>
  <si>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</si>
  <si>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</si>
  <si>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</si>
  <si>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Gasoline-Electric Hybrid</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</si>
  <si>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</si>
  <si>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</si>
  <si>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</si>
  <si>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</si>
  <si>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</si>
  <si>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</si>
  <si>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</si>
  <si>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</si>
  <si>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</si>
  <si>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</si>
  <si>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</si>
  <si>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</si>
  <si>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</si>
  <si>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</si>
  <si>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</si>
  <si>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</si>
  <si>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</si>
  <si>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</si>
  <si>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</si>
  <si>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</si>
  <si>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</si>
  <si>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</si>
  <si>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</si>
  <si>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</si>
  <si>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</si>
  <si>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</si>
  <si>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</si>
  <si>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</si>
  <si>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</si>
  <si>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</si>
  <si>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</si>
  <si>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</si>
  <si>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</si>
  <si>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</si>
  <si>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</si>
  <si>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</si>
  <si>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</si>
  <si>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</si>
  <si>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</si>
  <si>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</si>
  <si>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</si>
  <si>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</si>
  <si>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</si>
  <si>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</si>
  <si>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</si>
  <si>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</si>
  <si>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</si>
  <si>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</si>
  <si>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</si>
  <si>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</si>
  <si>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</si>
  <si>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</si>
  <si>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</si>
  <si>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</si>
  <si>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</si>
  <si>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</si>
  <si>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</si>
  <si>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</si>
  <si>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</si>
  <si>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</si>
  <si>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</si>
  <si>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</si>
  <si>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</si>
  <si>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</si>
  <si>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</si>
  <si>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</si>
  <si>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</si>
  <si>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</si>
  <si>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</si>
  <si>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</si>
  <si>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</si>
  <si>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</si>
  <si>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</si>
  <si>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</si>
  <si>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</si>
  <si>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</si>
  <si>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</si>
  <si>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</si>
  <si>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</si>
  <si>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</si>
  <si>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</si>
  <si>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</si>
  <si>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</si>
  <si>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</si>
  <si>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</si>
  <si>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</si>
  <si>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</si>
  <si>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</si>
  <si>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</si>
  <si>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</si>
  <si>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</si>
  <si>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</si>
  <si>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</si>
  <si>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</si>
  <si>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</si>
  <si>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</si>
  <si>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Average Price</t>
  </si>
  <si>
    <t>New Light-Duty Vehicle Prices: Average Price: Car: Reference case</t>
  </si>
  <si>
    <t>AEO.2023.REF2023.PRCE_LDTY_NLC_NA_NA_NA_NA_THY13DLR.A</t>
  </si>
  <si>
    <t>Trucks</t>
  </si>
  <si>
    <t>New Light-Duty Vehicle Prices: Average Price: Trucks: Reference case</t>
  </si>
  <si>
    <t>AEO.2023.REF2023.PRCE_LDTY_NLT_NA_NA_NA_NA_THY13DLR.A</t>
  </si>
  <si>
    <t>Light Duty Vehicles</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</si>
  <si>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</si>
  <si>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</si>
  <si>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</si>
  <si>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</si>
  <si>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</si>
  <si>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</si>
  <si>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</si>
  <si>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</si>
  <si>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</si>
  <si>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</si>
  <si>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</si>
  <si>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</si>
  <si>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</si>
  <si>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</si>
  <si>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</si>
  <si>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</si>
  <si>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</si>
  <si>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</si>
  <si>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</si>
  <si>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</si>
  <si>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</si>
  <si>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</si>
  <si>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</si>
  <si>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</si>
  <si>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</si>
  <si>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</si>
  <si>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</si>
  <si>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</si>
  <si>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</si>
  <si>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</si>
  <si>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</si>
  <si>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</si>
  <si>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</si>
  <si>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</si>
  <si>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</si>
  <si>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</si>
  <si>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</si>
  <si>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</si>
  <si>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</si>
  <si>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</si>
  <si>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</si>
  <si>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</si>
  <si>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</si>
  <si>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</si>
  <si>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</si>
  <si>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</si>
  <si>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</si>
  <si>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</si>
  <si>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</si>
  <si>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</si>
  <si>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</si>
  <si>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</si>
  <si>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</si>
  <si>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</si>
  <si>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</si>
  <si>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</si>
  <si>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</si>
  <si>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</si>
  <si>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</si>
  <si>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</si>
  <si>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</si>
  <si>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</si>
  <si>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</si>
  <si>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</si>
  <si>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</si>
  <si>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</si>
  <si>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</si>
  <si>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</si>
  <si>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</si>
  <si>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</si>
  <si>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</si>
  <si>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</si>
  <si>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</si>
  <si>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</si>
  <si>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</si>
  <si>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</si>
  <si>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</si>
  <si>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</si>
  <si>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</si>
  <si>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</si>
  <si>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</si>
  <si>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</si>
  <si>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</si>
  <si>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</si>
  <si>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</si>
  <si>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</si>
  <si>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</si>
  <si>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</si>
  <si>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</si>
  <si>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</si>
  <si>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</si>
  <si>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</si>
  <si>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</si>
  <si>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</si>
  <si>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</si>
  <si>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</si>
  <si>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</si>
  <si>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</si>
  <si>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</si>
  <si>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</si>
  <si>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</si>
  <si>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</si>
  <si>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</si>
  <si>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</si>
  <si>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</si>
  <si>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</si>
  <si>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</si>
  <si>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</si>
  <si>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</si>
  <si>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</si>
  <si>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</si>
  <si>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</si>
  <si>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</si>
  <si>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</si>
  <si>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</si>
  <si>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</si>
  <si>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</si>
  <si>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</si>
  <si>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</si>
  <si>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</si>
  <si>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</si>
  <si>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</si>
  <si>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</si>
  <si>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</si>
  <si>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</si>
  <si>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</si>
  <si>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</si>
  <si>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</si>
  <si>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</si>
  <si>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</si>
  <si>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</si>
  <si>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</si>
  <si>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</si>
  <si>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</si>
  <si>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</si>
  <si>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</si>
  <si>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</si>
  <si>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</si>
  <si>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</si>
  <si>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</si>
  <si>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</si>
  <si>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</si>
  <si>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</si>
  <si>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</si>
  <si>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</si>
  <si>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</si>
  <si>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</si>
  <si>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</si>
  <si>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</si>
  <si>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</si>
  <si>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</si>
  <si>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</si>
  <si>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</si>
  <si>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</si>
  <si>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</si>
  <si>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</si>
  <si>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</si>
  <si>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</si>
  <si>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</si>
  <si>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</si>
  <si>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</si>
  <si>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</si>
  <si>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</si>
  <si>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</si>
  <si>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</si>
  <si>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</si>
  <si>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</si>
  <si>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</si>
  <si>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</si>
  <si>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</si>
  <si>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</si>
  <si>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</si>
  <si>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</si>
  <si>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</si>
  <si>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</si>
  <si>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</si>
  <si>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</si>
  <si>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</si>
  <si>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</si>
  <si>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</si>
  <si>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</si>
  <si>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</si>
  <si>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</si>
  <si>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</si>
  <si>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</si>
  <si>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</si>
  <si>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</si>
  <si>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</si>
  <si>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</si>
  <si>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</si>
  <si>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</si>
  <si>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</si>
  <si>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</si>
  <si>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</si>
  <si>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</si>
  <si>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</si>
  <si>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</si>
  <si>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</si>
  <si>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</si>
  <si>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</si>
  <si>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</si>
  <si>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</si>
  <si>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</si>
  <si>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</si>
  <si>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</si>
  <si>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</si>
  <si>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</si>
  <si>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</si>
  <si>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</si>
  <si>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</si>
  <si>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</si>
  <si>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</si>
  <si>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</si>
  <si>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</si>
  <si>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</si>
  <si>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</si>
  <si>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</si>
  <si>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</si>
  <si>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</si>
  <si>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</si>
  <si>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</si>
  <si>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</si>
  <si>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</si>
  <si>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</si>
  <si>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</si>
  <si>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</si>
  <si>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</si>
  <si>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</si>
  <si>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</si>
  <si>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</si>
  <si>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</si>
  <si>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</si>
  <si>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</si>
  <si>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</si>
  <si>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</si>
  <si>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</si>
  <si>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</si>
  <si>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</si>
  <si>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</si>
  <si>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</si>
  <si>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</si>
  <si>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</si>
  <si>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</si>
  <si>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</si>
  <si>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</si>
  <si>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</si>
  <si>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</si>
  <si>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</si>
  <si>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</si>
  <si>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</si>
  <si>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</si>
  <si>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</si>
  <si>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</si>
  <si>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</si>
  <si>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</si>
  <si>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</si>
  <si>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</si>
  <si>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</si>
  <si>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</si>
  <si>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</si>
  <si>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</si>
  <si>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</si>
  <si>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</si>
  <si>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</si>
  <si>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</si>
  <si>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</si>
  <si>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</si>
  <si>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</si>
  <si>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</si>
  <si>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</si>
  <si>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</si>
  <si>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</si>
  <si>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</si>
  <si>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</si>
  <si>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</si>
  <si>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</si>
  <si>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</si>
  <si>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</si>
  <si>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</si>
  <si>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</si>
  <si>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</si>
  <si>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</si>
  <si>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</si>
  <si>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</si>
  <si>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</si>
  <si>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</si>
  <si>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</si>
  <si>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</si>
  <si>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</si>
  <si>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</si>
  <si>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</si>
  <si>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</si>
  <si>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</si>
  <si>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</si>
  <si>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https://www.eia.gov/outlooks/aeo/data/browser/#/?id=114-AEO2021&amp;cases=highogs&amp;sourcekey=0</t>
  </si>
  <si>
    <t>Mon Mar 08 2021 16:02:24 GMT-0800 (Pacific Standard Time)</t>
  </si>
  <si>
    <t>114-AEO2021.2.</t>
  </si>
  <si>
    <t>New Light-Duty Vehicle Prices: Gasoline: Mini-compact Car: High oil and gas supply</t>
  </si>
  <si>
    <t>114-AEO2021.3.highogs-d120120a</t>
  </si>
  <si>
    <t>thousand 2020 $</t>
  </si>
  <si>
    <t>New Light-Duty Vehicle Prices: Gasoline: Subcompact Car: High oil and gas supply</t>
  </si>
  <si>
    <t>114-AEO2021.4.highogs-d120120a</t>
  </si>
  <si>
    <t>New Light-Duty Vehicle Prices: Gasoline: Compact Car: High oil and gas supply</t>
  </si>
  <si>
    <t>114-AEO2021.5.highogs-d120120a</t>
  </si>
  <si>
    <t>New Light-Duty Vehicle Prices: Gasoline: Midsize Car: High oil and gas supply</t>
  </si>
  <si>
    <t>114-AEO2021.6.highogs-d120120a</t>
  </si>
  <si>
    <t>New Light-Duty Vehicle Prices: Gasoline: Large Car: High oil and gas supply</t>
  </si>
  <si>
    <t>114-AEO2021.7.highogs-d120120a</t>
  </si>
  <si>
    <t>New Light-Duty Vehicle Prices: Gasoline: Two Seater Car: High oil and gas supply</t>
  </si>
  <si>
    <t>114-AEO2021.8.highogs-d120120a</t>
  </si>
  <si>
    <t>New Light-Duty Vehicle Prices: Gasoline: Small Crossover Car: High oil and gas supply</t>
  </si>
  <si>
    <t>114-AEO2021.9.highogs-d120120a</t>
  </si>
  <si>
    <t>New Light-Duty Vehicle Prices: Gasoline: Large Crossover Car: High oil and gas supply</t>
  </si>
  <si>
    <t>114-AEO2021.10.highogs-d120120a</t>
  </si>
  <si>
    <t>New Light-Duty Vehicle Prices: Gasoline: Small Pickup: High oil and gas supply</t>
  </si>
  <si>
    <t>114-AEO2021.11.highogs-d120120a</t>
  </si>
  <si>
    <t>New Light-Duty Vehicle Prices: Gasoline: Large Pickup: High oil and gas supply</t>
  </si>
  <si>
    <t>114-AEO2021.12.highogs-d120120a</t>
  </si>
  <si>
    <t>New Light-Duty Vehicle Prices: Gasoline: Small Van: High oil and gas supply</t>
  </si>
  <si>
    <t>114-AEO2021.13.highogs-d120120a</t>
  </si>
  <si>
    <t>New Light-Duty Vehicle Prices: Gasoline: Large Van: High oil and gas supply</t>
  </si>
  <si>
    <t>114-AEO2021.14.highogs-d120120a</t>
  </si>
  <si>
    <t>New Light-Duty Vehicle Prices: Gasoline: Small Utility: High oil and gas supply</t>
  </si>
  <si>
    <t>114-AEO2021.15.highogs-d120120a</t>
  </si>
  <si>
    <t>New Light-Duty Vehicle Prices: Gasoline: Large Utility: High oil and gas supply</t>
  </si>
  <si>
    <t>114-AEO2021.16.highogs-d120120a</t>
  </si>
  <si>
    <t>New Light-Duty Vehicle Prices: Gasoline: Small Crossover Light Truck: High oil and gas supply</t>
  </si>
  <si>
    <t>114-AEO2021.17.highogs-d120120a</t>
  </si>
  <si>
    <t>New Light-Duty Vehicle Prices: Gasoline: Large Crossover Light Truck: High oil and gas supply</t>
  </si>
  <si>
    <t>114-AEO2021.18.highogs-d120120a</t>
  </si>
  <si>
    <t>114-AEO2021.20.</t>
  </si>
  <si>
    <t>New Light-Duty Vehicle Prices: Turbo Direct Injection Diesel: Mini-compact Car: High oil and gas supply</t>
  </si>
  <si>
    <t>114-AEO2021.21.highogs-d120120a</t>
  </si>
  <si>
    <t>New Light-Duty Vehicle Prices: Turbo Direct Injection Diesel: Subcompact Car: High oil and gas supply</t>
  </si>
  <si>
    <t>114-AEO2021.22.highogs-d120120a</t>
  </si>
  <si>
    <t>New Light-Duty Vehicle Prices: Turbo Direct Injection Diesel: Compact Car: High oil and gas supply</t>
  </si>
  <si>
    <t>114-AEO2021.23.highogs-d120120a</t>
  </si>
  <si>
    <t>New Light-Duty Vehicle Prices: Turbo Direct Injection Diesel: Midsize Car: High oil and gas supply</t>
  </si>
  <si>
    <t>114-AEO2021.24.highogs-d120120a</t>
  </si>
  <si>
    <t>New Light-Duty Vehicle Prices: Turbo Direct Injection Diesel: Large Car: High oil and gas supply</t>
  </si>
  <si>
    <t>114-AEO2021.25.highogs-d120120a</t>
  </si>
  <si>
    <t>New Light-Duty Vehicle Prices: Turbo Direct Injection Diesel: Two Seater Car: High oil and gas supply</t>
  </si>
  <si>
    <t>114-AEO2021.26.highogs-d120120a</t>
  </si>
  <si>
    <t>New Light-Duty Vehicle Prices: Turbo Direct Injection Diesel: Small Crossover Car: High oil and gas supply</t>
  </si>
  <si>
    <t>114-AEO2021.27.highogs-d120120a</t>
  </si>
  <si>
    <t>New Light-Duty Vehicle Prices: Turbo Direct Injection Diesel: Large Crossover Car: High oil and gas supply</t>
  </si>
  <si>
    <t>114-AEO2021.28.highogs-d120120a</t>
  </si>
  <si>
    <t>New Light-Duty Vehicle Prices: Turbo Direct Injection Diesel: Small Pickup: High oil and gas supply</t>
  </si>
  <si>
    <t>114-AEO2021.29.highogs-d120120a</t>
  </si>
  <si>
    <t>New Light-Duty Vehicle Prices: Turbo Direct Injection Diesel: Large Pickup: High oil and gas supply</t>
  </si>
  <si>
    <t>114-AEO2021.30.highogs-d120120a</t>
  </si>
  <si>
    <t>New Light-Duty Vehicle Prices: Turbo Direct Injection Diesel: Small Van: High oil and gas supply</t>
  </si>
  <si>
    <t>114-AEO2021.31.highogs-d120120a</t>
  </si>
  <si>
    <t>New Light-Duty Vehicle Prices: Turbo Direct Injection Diesel: Large Van: High oil and gas supply</t>
  </si>
  <si>
    <t>114-AEO2021.32.highogs-d120120a</t>
  </si>
  <si>
    <t>New Light-Duty Vehicle Prices: Turbo Direct Injection Diesel: Small Utility: High oil and gas supply</t>
  </si>
  <si>
    <t>114-AEO2021.33.highogs-d120120a</t>
  </si>
  <si>
    <t>New Light-Duty Vehicle Prices: Turbo Direct Injection Diesel: Large Utility: High oil and gas supply</t>
  </si>
  <si>
    <t>114-AEO2021.34.highogs-d120120a</t>
  </si>
  <si>
    <t>New Light-Duty Vehicle Prices: Turbo Direct Injection Diesel: Small Crossover Light Truck: High oil and gas supply</t>
  </si>
  <si>
    <t>114-AEO2021.35.highogs-d120120a</t>
  </si>
  <si>
    <t>New Light-Duty Vehicle Prices: Turbo Direct Injection Diesel: Large Crossover Light Truck: High oil and gas supply</t>
  </si>
  <si>
    <t>114-AEO2021.36.highogs-d120120a</t>
  </si>
  <si>
    <t>Plug-in 10 Gasoline Hybrid</t>
  </si>
  <si>
    <t>114-AEO2021.38.</t>
  </si>
  <si>
    <t>New Light-Duty Vehicle Prices: Plug-in 10 Gasoline Hybrid: Mini-compact Car: High oil and gas supply</t>
  </si>
  <si>
    <t>114-AEO2021.39.highogs-d120120a</t>
  </si>
  <si>
    <t>New Light-Duty Vehicle Prices: Plug-in 10 Gasoline Hybrid: Subcompact Car: High oil and gas supply</t>
  </si>
  <si>
    <t>114-AEO2021.40.highogs-d120120a</t>
  </si>
  <si>
    <t>New Light-Duty Vehicle Prices: Plug-in 10 Gasoline Hybrid: Compact Car: High oil and gas supply</t>
  </si>
  <si>
    <t>114-AEO2021.41.highogs-d120120a</t>
  </si>
  <si>
    <t>New Light-Duty Vehicle Prices: Plug-in 10 Gasoline Hybrid: Midsize Car: High oil and gas supply</t>
  </si>
  <si>
    <t>114-AEO2021.42.highogs-d120120a</t>
  </si>
  <si>
    <t>New Light-Duty Vehicle Prices: Plug-in 10 Gasoline Hybrid: Large Car: High oil and gas supply</t>
  </si>
  <si>
    <t>114-AEO2021.43.highogs-d120120a</t>
  </si>
  <si>
    <t>New Light-Duty Vehicle Prices: Plug-in 10 Gasoline Hybrid: Two Seater Car: High oil and gas supply</t>
  </si>
  <si>
    <t>114-AEO2021.44.highogs-d120120a</t>
  </si>
  <si>
    <t>New Light-Duty Vehicle Prices: Plug-in 10 Gasoline Hybrid: Small Crossover Car: High oil and gas supply</t>
  </si>
  <si>
    <t>114-AEO2021.45.highogs-d120120a</t>
  </si>
  <si>
    <t>New Light-Duty Vehicle Prices: Plug-in 10 Gasoline Hybrid: Large Crossover Car: High oil and gas supply</t>
  </si>
  <si>
    <t>114-AEO2021.46.highogs-d120120a</t>
  </si>
  <si>
    <t>New Light-Duty Vehicle Prices: Plug-in 10 Gasoline Hybrid: Small Pickup: High oil and gas supply</t>
  </si>
  <si>
    <t>114-AEO2021.47.highogs-d120120a</t>
  </si>
  <si>
    <t>New Light-Duty Vehicle Prices: Plug-in 10 Gasoline Hybrid: Large Pickup: High oil and gas supply</t>
  </si>
  <si>
    <t>114-AEO2021.48.highogs-d120120a</t>
  </si>
  <si>
    <t>New Light-Duty Vehicle Prices: Plug-in 10 Gasoline Hybrid: Small Van: High oil and gas supply</t>
  </si>
  <si>
    <t>114-AEO2021.49.highogs-d120120a</t>
  </si>
  <si>
    <t>New Light-Duty Vehicle Prices: Plug-in 10 Gasoline Hybrid: Large Van: High oil and gas supply</t>
  </si>
  <si>
    <t>114-AEO2021.50.highogs-d120120a</t>
  </si>
  <si>
    <t>New Light-Duty Vehicle Prices: Plug-in 10 Gasoline Hybrid: Small Utility: High oil and gas supply</t>
  </si>
  <si>
    <t>114-AEO2021.51.highogs-d120120a</t>
  </si>
  <si>
    <t>New Light-Duty Vehicle Prices: Plug-in 10 Gasoline Hybrid: Large Utility: High oil and gas supply</t>
  </si>
  <si>
    <t>114-AEO2021.52.highogs-d120120a</t>
  </si>
  <si>
    <t>New Light-Duty Vehicle Prices: Plug-in 10 Gasoline Hybrid: Small Crossover Light Truck: High oil and gas supply</t>
  </si>
  <si>
    <t>114-AEO2021.53.highogs-d120120a</t>
  </si>
  <si>
    <t>New Light-Duty Vehicle Prices: Plug-in 10 Gasoline Hybrid: Large Crossover Light Truck: High oil and gas supply</t>
  </si>
  <si>
    <t>114-AEO2021.54.highogs-d120120a</t>
  </si>
  <si>
    <t>Plug-in 40 Gasoline Hybrid</t>
  </si>
  <si>
    <t>114-AEO2021.57.</t>
  </si>
  <si>
    <t>New Light-Duty Vehicle Prices: Plug-in 40 Gasoline Hybrid: Mini-compact Car: High oil and gas supply</t>
  </si>
  <si>
    <t>114-AEO2021.58.highogs-d120120a</t>
  </si>
  <si>
    <t>New Light-Duty Vehicle Prices: Plug-in 40 Gasoline Hybrid: Subcompact Car: High oil and gas supply</t>
  </si>
  <si>
    <t>114-AEO2021.59.highogs-d120120a</t>
  </si>
  <si>
    <t>New Light-Duty Vehicle Prices: Plug-in 40 Gasoline Hybrid: Compact Car: High oil and gas supply</t>
  </si>
  <si>
    <t>114-AEO2021.60.highogs-d120120a</t>
  </si>
  <si>
    <t>New Light-Duty Vehicle Prices: Plug-in 40 Gasoline Hybrid: Midsize Car: High oil and gas supply</t>
  </si>
  <si>
    <t>114-AEO2021.61.highogs-d120120a</t>
  </si>
  <si>
    <t>New Light-Duty Vehicle Prices: Plug-in 40 Gasoline Hybrid: Large Car: High oil and gas supply</t>
  </si>
  <si>
    <t>114-AEO2021.62.highogs-d120120a</t>
  </si>
  <si>
    <t>New Light-Duty Vehicle Prices: Plug-in 40 Gasoline Hybrid: Two Seater Car: High oil and gas supply</t>
  </si>
  <si>
    <t>114-AEO2021.63.highogs-d120120a</t>
  </si>
  <si>
    <t>New Light-Duty Vehicle Prices: Plug-in 40 Gasoline Hybrid: Small Crossover Car: High oil and gas supply</t>
  </si>
  <si>
    <t>114-AEO2021.64.highogs-d120120a</t>
  </si>
  <si>
    <t>New Light-Duty Vehicle Prices: Plug-in 40 Gasoline Hybrid: Large Crossover Car: High oil and gas supply</t>
  </si>
  <si>
    <t>114-AEO2021.65.highogs-d120120a</t>
  </si>
  <si>
    <t>New Light-Duty Vehicle Prices: Plug-in 40 Gasoline Hybrid: Small Pickup: High oil and gas supply</t>
  </si>
  <si>
    <t>114-AEO2021.66.highogs-d120120a</t>
  </si>
  <si>
    <t>New Light-Duty Vehicle Prices: Plug-in 40 Gasoline Hybrid: Large Pickup: High oil and gas supply</t>
  </si>
  <si>
    <t>114-AEO2021.67.highogs-d120120a</t>
  </si>
  <si>
    <t>New Light-Duty Vehicle Prices: Plug-in 40 Gasoline Hybrid: Small Van: High oil and gas supply</t>
  </si>
  <si>
    <t>114-AEO2021.68.highogs-d120120a</t>
  </si>
  <si>
    <t>New Light-Duty Vehicle Prices: Plug-in 40 Gasoline Hybrid: Large Van: High oil and gas supply</t>
  </si>
  <si>
    <t>114-AEO2021.69.highogs-d120120a</t>
  </si>
  <si>
    <t>New Light-Duty Vehicle Prices: Plug-in 40 Gasoline Hybrid: Small Utility: High oil and gas supply</t>
  </si>
  <si>
    <t>114-AEO2021.70.highogs-d120120a</t>
  </si>
  <si>
    <t>New Light-Duty Vehicle Prices: Plug-in 40 Gasoline Hybrid: Large Utility: High oil and gas supply</t>
  </si>
  <si>
    <t>114-AEO2021.71.highogs-d120120a</t>
  </si>
  <si>
    <t>New Light-Duty Vehicle Prices: Plug-in 40 Gasoline Hybrid: Small Crossover Light Truck: High oil and gas supply</t>
  </si>
  <si>
    <t>114-AEO2021.72.highogs-d120120a</t>
  </si>
  <si>
    <t>New Light-Duty Vehicle Prices: Plug-in 40 Gasoline Hybrid: Large Crossover Light Truck: High oil and gas supply</t>
  </si>
  <si>
    <t>114-AEO2021.73.highogs-d120120a</t>
  </si>
  <si>
    <t>114-AEO2021.75.</t>
  </si>
  <si>
    <t>New Light-Duty Vehicle Prices: Ethanol Flex: Mini-compact Car: High oil and gas supply</t>
  </si>
  <si>
    <t>114-AEO2021.76.highogs-d120120a</t>
  </si>
  <si>
    <t>New Light-Duty Vehicle Prices: Ethanol Flex: Subcompact Car: High oil and gas supply</t>
  </si>
  <si>
    <t>114-AEO2021.77.highogs-d120120a</t>
  </si>
  <si>
    <t>New Light-Duty Vehicle Prices: Ethanol Flex: Compact Car: High oil and gas supply</t>
  </si>
  <si>
    <t>114-AEO2021.78.highogs-d120120a</t>
  </si>
  <si>
    <t>New Light-Duty Vehicle Prices: Ethanol Flex: Midsize Car: High oil and gas supply</t>
  </si>
  <si>
    <t>114-AEO2021.79.highogs-d120120a</t>
  </si>
  <si>
    <t>New Light-Duty Vehicle Prices: Ethanol Flex: Large Car: High oil and gas supply</t>
  </si>
  <si>
    <t>114-AEO2021.80.highogs-d120120a</t>
  </si>
  <si>
    <t>New Light-Duty Vehicle Prices: Ethanol Flex: Two Seater Car: High oil and gas supply</t>
  </si>
  <si>
    <t>114-AEO2021.81.highogs-d120120a</t>
  </si>
  <si>
    <t>New Light-Duty Vehicle Prices: Ethanol Flex: Small Crossover Car: High oil and gas supply</t>
  </si>
  <si>
    <t>114-AEO2021.82.highogs-d120120a</t>
  </si>
  <si>
    <t>New Light-Duty Vehicle Prices: Ethanol Flex: Large Crossover Car: High oil and gas supply</t>
  </si>
  <si>
    <t>114-AEO2021.83.highogs-d120120a</t>
  </si>
  <si>
    <t>New Light-Duty Vehicle Prices: Ethanol Flex: Small Pickup: High oil and gas supply</t>
  </si>
  <si>
    <t>114-AEO2021.84.highogs-d120120a</t>
  </si>
  <si>
    <t>New Light-Duty Vehicle Prices: Ethanol Flex: Large Pickup: High oil and gas supply</t>
  </si>
  <si>
    <t>114-AEO2021.85.highogs-d120120a</t>
  </si>
  <si>
    <t>New Light-Duty Vehicle Prices: Ethanol Flex: Small Van: High oil and gas supply</t>
  </si>
  <si>
    <t>114-AEO2021.86.highogs-d120120a</t>
  </si>
  <si>
    <t>New Light-Duty Vehicle Prices: Ethanol Flex: Large Van: High oil and gas supply</t>
  </si>
  <si>
    <t>114-AEO2021.87.highogs-d120120a</t>
  </si>
  <si>
    <t>New Light-Duty Vehicle Prices: Ethanol Flex: Small Utility: High oil and gas supply</t>
  </si>
  <si>
    <t>114-AEO2021.88.highogs-d120120a</t>
  </si>
  <si>
    <t>New Light-Duty Vehicle Prices: Ethanol Flex: Large Utility: High oil and gas supply</t>
  </si>
  <si>
    <t>114-AEO2021.89.highogs-d120120a</t>
  </si>
  <si>
    <t>New Light-Duty Vehicle Prices: Ethanol Flex: Small Crossover Light Truck: High oil and gas supply</t>
  </si>
  <si>
    <t>114-AEO2021.90.highogs-d120120a</t>
  </si>
  <si>
    <t>New Light-Duty Vehicle Prices: Ethanol Flex: Large Crossover Light Truck: High oil and gas supply</t>
  </si>
  <si>
    <t>114-AEO2021.91.highogs-d120120a</t>
  </si>
  <si>
    <t>114-AEO2021.93.</t>
  </si>
  <si>
    <t>New Light-Duty Vehicle Prices: Natural Gas: Mini-compact Car: High oil and gas supply</t>
  </si>
  <si>
    <t>114-AEO2021.94.highogs-d120120a</t>
  </si>
  <si>
    <t>New Light-Duty Vehicle Prices: Natural Gas: Subcompact Car: High oil and gas supply</t>
  </si>
  <si>
    <t>114-AEO2021.95.highogs-d120120a</t>
  </si>
  <si>
    <t>New Light-Duty Vehicle Prices: Natural Gas: Compact Car: High oil and gas supply</t>
  </si>
  <si>
    <t>114-AEO2021.96.highogs-d120120a</t>
  </si>
  <si>
    <t>New Light-Duty Vehicle Prices: Natural Gas: Midsize Car: High oil and gas supply</t>
  </si>
  <si>
    <t>114-AEO2021.97.highogs-d120120a</t>
  </si>
  <si>
    <t>New Light-Duty Vehicle Prices: Natural Gas: Large Car: High oil and gas supply</t>
  </si>
  <si>
    <t>114-AEO2021.98.highogs-d120120a</t>
  </si>
  <si>
    <t>New Light-Duty Vehicle Prices: Natural Gas: Two Seater Car: High oil and gas supply</t>
  </si>
  <si>
    <t>114-AEO2021.99.highogs-d120120a</t>
  </si>
  <si>
    <t>New Light-Duty Vehicle Prices: Natural Gas: Small Crossover Car: High oil and gas supply</t>
  </si>
  <si>
    <t>114-AEO2021.100.highogs-d120120a</t>
  </si>
  <si>
    <t>New Light-Duty Vehicle Prices: Natural Gas: Large Crossover Car: High oil and gas supply</t>
  </si>
  <si>
    <t>114-AEO2021.101.highogs-d120120a</t>
  </si>
  <si>
    <t>New Light-Duty Vehicle Prices: Natural Gas: Small Pickup: High oil and gas supply</t>
  </si>
  <si>
    <t>114-AEO2021.102.highogs-d120120a</t>
  </si>
  <si>
    <t>New Light-Duty Vehicle Prices: Natural Gas: Large Pickup: High oil and gas supply</t>
  </si>
  <si>
    <t>114-AEO2021.103.highogs-d120120a</t>
  </si>
  <si>
    <t>New Light-Duty Vehicle Prices: Natural Gas: Small Van: High oil and gas supply</t>
  </si>
  <si>
    <t>114-AEO2021.104.highogs-d120120a</t>
  </si>
  <si>
    <t>New Light-Duty Vehicle Prices: Natural Gas: Large Van: High oil and gas supply</t>
  </si>
  <si>
    <t>114-AEO2021.105.highogs-d120120a</t>
  </si>
  <si>
    <t>New Light-Duty Vehicle Prices: Natural Gas: Small Utility: High oil and gas supply</t>
  </si>
  <si>
    <t>114-AEO2021.106.highogs-d120120a</t>
  </si>
  <si>
    <t>New Light-Duty Vehicle Prices: Natural Gas: Large Utility: High oil and gas supply</t>
  </si>
  <si>
    <t>114-AEO2021.107.highogs-d120120a</t>
  </si>
  <si>
    <t>New Light-Duty Vehicle Prices: Natural Gas: Small Crossover Light Truck: High oil and gas supply</t>
  </si>
  <si>
    <t>114-AEO2021.108.highogs-d120120a</t>
  </si>
  <si>
    <t>New Light-Duty Vehicle Prices: Natural Gas: Large Crossover Light Truck: High oil and gas supply</t>
  </si>
  <si>
    <t>114-AEO2021.109.highogs-d120120a</t>
  </si>
  <si>
    <t>114-AEO2021.112.</t>
  </si>
  <si>
    <t>New Light-Duty Vehicle Prices: Natural Gas Bi-Fuel: Mini-compact Car: High oil and gas supply</t>
  </si>
  <si>
    <t>114-AEO2021.113.highogs-d120120a</t>
  </si>
  <si>
    <t>New Light-Duty Vehicle Prices: Natural Gas Bi-Fuel: Subcompact Car: High oil and gas supply</t>
  </si>
  <si>
    <t>114-AEO2021.114.highogs-d120120a</t>
  </si>
  <si>
    <t>New Light-Duty Vehicle Prices: Natural Gas Bi-Fuel: Compact Car: High oil and gas supply</t>
  </si>
  <si>
    <t>114-AEO2021.115.highogs-d120120a</t>
  </si>
  <si>
    <t>New Light-Duty Vehicle Prices: Natural Gas Bi-Fuel: Midsize Car: High oil and gas supply</t>
  </si>
  <si>
    <t>114-AEO2021.116.highogs-d120120a</t>
  </si>
  <si>
    <t>New Light-Duty Vehicle Prices: Natural Gas Bi-Fuel: Large Car: High oil and gas supply</t>
  </si>
  <si>
    <t>114-AEO2021.117.highogs-d120120a</t>
  </si>
  <si>
    <t>New Light-Duty Vehicle Prices: Natural Gas Bi-Fuel: Two Seater Car: High oil and gas supply</t>
  </si>
  <si>
    <t>114-AEO2021.118.highogs-d120120a</t>
  </si>
  <si>
    <t>New Light-Duty Vehicle Prices: Natural Gas Bi-Fuel: Small Crossover Car: High oil and gas supply</t>
  </si>
  <si>
    <t>114-AEO2021.119.highogs-d120120a</t>
  </si>
  <si>
    <t>New Light-Duty Vehicle Prices: Natural Gas Bi-Fuel: Large Crossover Car: High oil and gas supply</t>
  </si>
  <si>
    <t>114-AEO2021.120.highogs-d120120a</t>
  </si>
  <si>
    <t>New Light-Duty Vehicle Prices: Natural Gas Bi-Fuel: Small Pickup: High oil and gas supply</t>
  </si>
  <si>
    <t>114-AEO2021.121.highogs-d120120a</t>
  </si>
  <si>
    <t>New Light-Duty Vehicle Prices: Natural Gas Bi-Fuel: Large Pickup: High oil and gas supply</t>
  </si>
  <si>
    <t>114-AEO2021.122.highogs-d120120a</t>
  </si>
  <si>
    <t>New Light-Duty Vehicle Prices: Natural Gas Bi-Fuel: Small Van: High oil and gas supply</t>
  </si>
  <si>
    <t>114-AEO2021.123.highogs-d120120a</t>
  </si>
  <si>
    <t>New Light-Duty Vehicle Prices: Natural Gas Bi-Fuel: Large Van: High oil and gas supply</t>
  </si>
  <si>
    <t>114-AEO2021.124.highogs-d120120a</t>
  </si>
  <si>
    <t>New Light-Duty Vehicle Prices: Natural Gas Bi-Fuel: Small Utility: High oil and gas supply</t>
  </si>
  <si>
    <t>114-AEO2021.125.highogs-d120120a</t>
  </si>
  <si>
    <t>New Light-Duty Vehicle Prices: Natural Gas Bi-Fuel: Large Utility: High oil and gas supply</t>
  </si>
  <si>
    <t>114-AEO2021.126.highogs-d120120a</t>
  </si>
  <si>
    <t>New Light-Duty Vehicle Prices: Natural Gas Bi-Fuel: Small Crossover Light Truck: High oil and gas supply</t>
  </si>
  <si>
    <t>114-AEO2021.127.highogs-d120120a</t>
  </si>
  <si>
    <t>New Light-Duty Vehicle Prices: Natural Gas Bi-Fuel: Large Crossover Light Truck: High oil and gas supply</t>
  </si>
  <si>
    <t>114-AEO2021.128.highogs-d120120a</t>
  </si>
  <si>
    <t>114-AEO2021.130.</t>
  </si>
  <si>
    <t>New Light-Duty Vehicle Prices: Propane: Mini-compact Car: High oil and gas supply</t>
  </si>
  <si>
    <t>114-AEO2021.131.highogs-d120120a</t>
  </si>
  <si>
    <t>New Light-Duty Vehicle Prices: Propane: Subcompact Car: High oil and gas supply</t>
  </si>
  <si>
    <t>114-AEO2021.132.highogs-d120120a</t>
  </si>
  <si>
    <t>New Light-Duty Vehicle Prices: Propane: Compact Car: High oil and gas supply</t>
  </si>
  <si>
    <t>114-AEO2021.133.highogs-d120120a</t>
  </si>
  <si>
    <t>New Light-Duty Vehicle Prices: Propane: Midsize Car: High oil and gas supply</t>
  </si>
  <si>
    <t>114-AEO2021.134.highogs-d120120a</t>
  </si>
  <si>
    <t>New Light-Duty Vehicle Prices: Propane: Large Car: High oil and gas supply</t>
  </si>
  <si>
    <t>114-AEO2021.135.highogs-d120120a</t>
  </si>
  <si>
    <t>New Light-Duty Vehicle Prices: Propane: Two Seater Car: High oil and gas supply</t>
  </si>
  <si>
    <t>114-AEO2021.136.highogs-d120120a</t>
  </si>
  <si>
    <t>New Light-Duty Vehicle Prices: Propane: Small Crossover Car: High oil and gas supply</t>
  </si>
  <si>
    <t>114-AEO2021.137.highogs-d120120a</t>
  </si>
  <si>
    <t>New Light-Duty Vehicle Prices: Propane: Large Crossover Car: High oil and gas supply</t>
  </si>
  <si>
    <t>114-AEO2021.138.highogs-d120120a</t>
  </si>
  <si>
    <t>New Light-Duty Vehicle Prices: Propane: Small Pickup: High oil and gas supply</t>
  </si>
  <si>
    <t>114-AEO2021.139.highogs-d120120a</t>
  </si>
  <si>
    <t>New Light-Duty Vehicle Prices: Propane: Large Pickup: High oil and gas supply</t>
  </si>
  <si>
    <t>114-AEO2021.140.highogs-d120120a</t>
  </si>
  <si>
    <t>New Light-Duty Vehicle Prices: Propane: Small Van: High oil and gas supply</t>
  </si>
  <si>
    <t>114-AEO2021.141.highogs-d120120a</t>
  </si>
  <si>
    <t>New Light-Duty Vehicle Prices: Propane: Large Van: High oil and gas supply</t>
  </si>
  <si>
    <t>114-AEO2021.142.highogs-d120120a</t>
  </si>
  <si>
    <t>New Light-Duty Vehicle Prices: Propane: Small Utility: High oil and gas supply</t>
  </si>
  <si>
    <t>114-AEO2021.143.highogs-d120120a</t>
  </si>
  <si>
    <t>New Light-Duty Vehicle Prices: Propane: Large Utility: High oil and gas supply</t>
  </si>
  <si>
    <t>114-AEO2021.144.highogs-d120120a</t>
  </si>
  <si>
    <t>New Light-Duty Vehicle Prices: Propane: Small Crossover Light Truck: High oil and gas supply</t>
  </si>
  <si>
    <t>114-AEO2021.145.highogs-d120120a</t>
  </si>
  <si>
    <t>New Light-Duty Vehicle Prices: Propane: Large Crossover Light Truck: High oil and gas supply</t>
  </si>
  <si>
    <t>114-AEO2021.146.highogs-d120120a</t>
  </si>
  <si>
    <t>114-AEO2021.148.</t>
  </si>
  <si>
    <t>New Light-Duty Vehicle Prices: Propane Bi-Fuel: Mini-compact Car: High oil and gas supply</t>
  </si>
  <si>
    <t>114-AEO2021.149.highogs-d120120a</t>
  </si>
  <si>
    <t>New Light-Duty Vehicle Prices: Propane Bi-Fuel: Subcompact Car: High oil and gas supply</t>
  </si>
  <si>
    <t>114-AEO2021.150.highogs-d120120a</t>
  </si>
  <si>
    <t>New Light-Duty Vehicle Prices: Propane Bi-Fuel: Compact Car: High oil and gas supply</t>
  </si>
  <si>
    <t>114-AEO2021.151.highogs-d120120a</t>
  </si>
  <si>
    <t>New Light-Duty Vehicle Prices: Propane Bi-Fuel: Midsize Car: High oil and gas supply</t>
  </si>
  <si>
    <t>114-AEO2021.152.highogs-d120120a</t>
  </si>
  <si>
    <t>New Light-Duty Vehicle Prices: Propane Bi-Fuel: Large Car: High oil and gas supply</t>
  </si>
  <si>
    <t>114-AEO2021.153.highogs-d120120a</t>
  </si>
  <si>
    <t>New Light-Duty Vehicle Prices: Propane Bi-Fuel: Two Seater Car: High oil and gas supply</t>
  </si>
  <si>
    <t>114-AEO2021.154.highogs-d120120a</t>
  </si>
  <si>
    <t>New Light-Duty Vehicle Prices: Propane Bi-Fuel: Small Crossover Car: High oil and gas supply</t>
  </si>
  <si>
    <t>114-AEO2021.155.highogs-d120120a</t>
  </si>
  <si>
    <t>New Light-Duty Vehicle Prices: Propane Bi-Fuel: Large Crossover Car: High oil and gas supply</t>
  </si>
  <si>
    <t>114-AEO2021.156.highogs-d120120a</t>
  </si>
  <si>
    <t>New Light-Duty Vehicle Prices: Propane Bi-Fuel: Small Pickup: High oil and gas supply</t>
  </si>
  <si>
    <t>114-AEO2021.157.highogs-d120120a</t>
  </si>
  <si>
    <t>New Light-Duty Vehicle Prices: Propane Bi-Fuel: Large Pickup: High oil and gas supply</t>
  </si>
  <si>
    <t>114-AEO2021.158.highogs-d120120a</t>
  </si>
  <si>
    <t>New Light-Duty Vehicle Prices: Propane Bi-Fuel: Small Van: High oil and gas supply</t>
  </si>
  <si>
    <t>114-AEO2021.159.highogs-d120120a</t>
  </si>
  <si>
    <t>New Light-Duty Vehicle Prices: Propane Bi-Fuel: Large Van: High oil and gas supply</t>
  </si>
  <si>
    <t>114-AEO2021.160.highogs-d120120a</t>
  </si>
  <si>
    <t>New Light-Duty Vehicle Prices: Propane Bi-Fuel: Small Utility: High oil and gas supply</t>
  </si>
  <si>
    <t>114-AEO2021.161.highogs-d120120a</t>
  </si>
  <si>
    <t>New Light-Duty Vehicle Prices: Propane Bi-Fuel: Large Utility: High oil and gas supply</t>
  </si>
  <si>
    <t>114-AEO2021.162.highogs-d120120a</t>
  </si>
  <si>
    <t>New Light-Duty Vehicle Prices: Propane Bi-Fuel: Small Crossover Light Truck: High oil and gas supply</t>
  </si>
  <si>
    <t>114-AEO2021.163.highogs-d120120a</t>
  </si>
  <si>
    <t>New Light-Duty Vehicle Prices: Propane Bi-Fuel: Large Crossover Light Truck: High oil and gas supply</t>
  </si>
  <si>
    <t>114-AEO2021.164.highogs-d120120a</t>
  </si>
  <si>
    <t>114-AEO2021.167.</t>
  </si>
  <si>
    <t>New Light-Duty Vehicle Prices: 100 Mile Electric Vehicle: Mini-compact Car: High oil and gas supply</t>
  </si>
  <si>
    <t>114-AEO2021.168.highogs-d120120a</t>
  </si>
  <si>
    <t>New Light-Duty Vehicle Prices: 100 Mile Electric Vehicle: Subcompact Car: High oil and gas supply</t>
  </si>
  <si>
    <t>114-AEO2021.169.highogs-d120120a</t>
  </si>
  <si>
    <t>New Light-Duty Vehicle Prices: 100 Mile Electric Vehicle: Compact Car: High oil and gas supply</t>
  </si>
  <si>
    <t>114-AEO2021.170.highogs-d120120a</t>
  </si>
  <si>
    <t>New Light-Duty Vehicle Prices: 100 Mile Electric Vehicle: Midsize Car: High oil and gas supply</t>
  </si>
  <si>
    <t>114-AEO2021.171.highogs-d120120a</t>
  </si>
  <si>
    <t>New Light-Duty Vehicle Prices: 100 Mile Electric Vehicle: Large Car: High oil and gas supply</t>
  </si>
  <si>
    <t>114-AEO2021.172.highogs-d120120a</t>
  </si>
  <si>
    <t>New Light-Duty Vehicle Prices: 100 Mile Electric Vehicle: Two Seater Car: High oil and gas supply</t>
  </si>
  <si>
    <t>114-AEO2021.173.highogs-d120120a</t>
  </si>
  <si>
    <t>New Light-Duty Vehicle Prices: 100 Mile Electric Vehicle: Small Crossover Car: High oil and gas supply</t>
  </si>
  <si>
    <t>114-AEO2021.174.highogs-d120120a</t>
  </si>
  <si>
    <t>New Light-Duty Vehicle Prices: 100 Mile Electric Vehicle: Large Crossover Car: High oil and gas supply</t>
  </si>
  <si>
    <t>114-AEO2021.175.highogs-d120120a</t>
  </si>
  <si>
    <t>New Light-Duty Vehicle Prices: 100 Mile Electric Vehicle: Small Pickup: High oil and gas supply</t>
  </si>
  <si>
    <t>114-AEO2021.176.highogs-d120120a</t>
  </si>
  <si>
    <t>New Light-Duty Vehicle Prices: 100 Mile Electric Vehicle: Large Pickup: High oil and gas supply</t>
  </si>
  <si>
    <t>114-AEO2021.177.highogs-d120120a</t>
  </si>
  <si>
    <t>New Light-Duty Vehicle Prices: 100 Mile Electric Vehicle: Small Van: High oil and gas supply</t>
  </si>
  <si>
    <t>114-AEO2021.178.highogs-d120120a</t>
  </si>
  <si>
    <t>New Light-Duty Vehicle Prices: 100 Mile Electric Vehicle: Large Van: High oil and gas supply</t>
  </si>
  <si>
    <t>114-AEO2021.179.highogs-d120120a</t>
  </si>
  <si>
    <t>New Light-Duty Vehicle Prices: 100 Mile Electric Vehicle: Small Utility: High oil and gas supply</t>
  </si>
  <si>
    <t>114-AEO2021.180.highogs-d120120a</t>
  </si>
  <si>
    <t>New Light-Duty Vehicle Prices: 100 Mile Electric Vehicle: Large Utility: High oil and gas supply</t>
  </si>
  <si>
    <t>114-AEO2021.181.highogs-d120120a</t>
  </si>
  <si>
    <t>New Light-Duty Vehicle Prices: 100 Mile Electric Vehicle: Small Crossover Light Truck: High oil and gas supply</t>
  </si>
  <si>
    <t>114-AEO2021.182.highogs-d120120a</t>
  </si>
  <si>
    <t>New Light-Duty Vehicle Prices: 100 Mile Electric Vehicle: Large Crossover Light Truck: High oil and gas supply</t>
  </si>
  <si>
    <t>114-AEO2021.183.highogs-d120120a</t>
  </si>
  <si>
    <t>114-AEO2021.185.</t>
  </si>
  <si>
    <t>New Light-Duty Vehicle Prices: 200 Mile Electric Vehicle: Mini-compact Car: High oil and gas supply</t>
  </si>
  <si>
    <t>114-AEO2021.186.highogs-d120120a</t>
  </si>
  <si>
    <t>New Light-Duty Vehicle Prices: 200 Mile Electric Vehicle: Subcompact Car: High oil and gas supply</t>
  </si>
  <si>
    <t>114-AEO2021.187.highogs-d120120a</t>
  </si>
  <si>
    <t>New Light-Duty Vehicle Prices: 200 Mile Electric Vehicle: Compact Car: High oil and gas supply</t>
  </si>
  <si>
    <t>114-AEO2021.188.highogs-d120120a</t>
  </si>
  <si>
    <t>New Light-Duty Vehicle Prices: 200 Mile Electric Vehicle: Midsize Car: High oil and gas supply</t>
  </si>
  <si>
    <t>114-AEO2021.189.highogs-d120120a</t>
  </si>
  <si>
    <t>New Light-Duty Vehicle Prices: 200 Mile Electric Vehicle: Large Car: High oil and gas supply</t>
  </si>
  <si>
    <t>114-AEO2021.190.highogs-d120120a</t>
  </si>
  <si>
    <t>New Light-Duty Vehicle Prices: 200 Mile Electric Vehicle: Two Seater Car: High oil and gas supply</t>
  </si>
  <si>
    <t>114-AEO2021.191.highogs-d120120a</t>
  </si>
  <si>
    <t>New Light-Duty Vehicle Prices: 200 Mile Electric Vehicle: Small Crossover Car: High oil and gas supply</t>
  </si>
  <si>
    <t>114-AEO2021.192.highogs-d120120a</t>
  </si>
  <si>
    <t>New Light-Duty Vehicle Prices: 200 Mile Electric Vehicle: Large Crossover Car: High oil and gas supply</t>
  </si>
  <si>
    <t>114-AEO2021.193.highogs-d120120a</t>
  </si>
  <si>
    <t>New Light-Duty Vehicle Prices: 200 Mile Electric Vehicle: Small Pickup: High oil and gas supply</t>
  </si>
  <si>
    <t>114-AEO2021.194.highogs-d120120a</t>
  </si>
  <si>
    <t>New Light-Duty Vehicle Prices: 200 Mile Electric Vehicle: Large Pickup: High oil and gas supply</t>
  </si>
  <si>
    <t>114-AEO2021.195.highogs-d120120a</t>
  </si>
  <si>
    <t>New Light-Duty Vehicle Prices: 200 Mile Electric Vehicle: Small Van: High oil and gas supply</t>
  </si>
  <si>
    <t>114-AEO2021.196.highogs-d120120a</t>
  </si>
  <si>
    <t>New Light-Duty Vehicle Prices: 200 Mile Electric Vehicle: Large Van: High oil and gas supply</t>
  </si>
  <si>
    <t>114-AEO2021.197.highogs-d120120a</t>
  </si>
  <si>
    <t>New Light-Duty Vehicle Prices: 200 Mile Electric Vehicle: Small Utility: High oil and gas supply</t>
  </si>
  <si>
    <t>114-AEO2021.198.highogs-d120120a</t>
  </si>
  <si>
    <t>New Light-Duty Vehicle Prices: 200 Mile Electric Vehicle: Large Utility: High oil and gas supply</t>
  </si>
  <si>
    <t>114-AEO2021.199.highogs-d120120a</t>
  </si>
  <si>
    <t>New Light-Duty Vehicle Prices: 200 Mile Electric Vehicle: Small Crossover Light Truck: High oil and gas supply</t>
  </si>
  <si>
    <t>114-AEO2021.200.highogs-d120120a</t>
  </si>
  <si>
    <t>New Light-Duty Vehicle Prices: 200 Mile Electric Vehicle: Large Crossover Light Truck: High oil and gas supply</t>
  </si>
  <si>
    <t>114-AEO2021.201.highogs-d120120a</t>
  </si>
  <si>
    <t>114-AEO2021.203.</t>
  </si>
  <si>
    <t>New Light-Duty Vehicle Prices: 300 Mile Electric Vehicle: Mini-compact Car: High oil and gas supply</t>
  </si>
  <si>
    <t>114-AEO2021.204.highogs-d120120a</t>
  </si>
  <si>
    <t>New Light-Duty Vehicle Prices: 300 Mile Electric Vehicle: Subcompact Car: High oil and gas supply</t>
  </si>
  <si>
    <t>114-AEO2021.205.highogs-d120120a</t>
  </si>
  <si>
    <t>New Light-Duty Vehicle Prices: 300 Mile Electric Vehicle: Compact Car: High oil and gas supply</t>
  </si>
  <si>
    <t>114-AEO2021.206.highogs-d120120a</t>
  </si>
  <si>
    <t>New Light-Duty Vehicle Prices: 300 Mile Electric Vehicle: Midsize Car: High oil and gas supply</t>
  </si>
  <si>
    <t>114-AEO2021.207.highogs-d120120a</t>
  </si>
  <si>
    <t>New Light-Duty Vehicle Prices: 300 Mile Electric Vehicle: Large Car: High oil and gas supply</t>
  </si>
  <si>
    <t>114-AEO2021.208.highogs-d120120a</t>
  </si>
  <si>
    <t>New Light-Duty Vehicle Prices: 300 Mile Electric Vehicle: Two Seater Car: High oil and gas supply</t>
  </si>
  <si>
    <t>114-AEO2021.209.highogs-d120120a</t>
  </si>
  <si>
    <t>New Light-Duty Vehicle Prices: 300 Mile Electric Vehicle: Small Crossover Car: High oil and gas supply</t>
  </si>
  <si>
    <t>114-AEO2021.210.highogs-d120120a</t>
  </si>
  <si>
    <t>New Light-Duty Vehicle Prices: 300 Mile Electric Vehicle: Large Crossover Car: High oil and gas supply</t>
  </si>
  <si>
    <t>114-AEO2021.211.highogs-d120120a</t>
  </si>
  <si>
    <t>New Light-Duty Vehicle Prices: 300 Mile Electric Vehicle: Small Pickup: High oil and gas supply</t>
  </si>
  <si>
    <t>114-AEO2021.212.highogs-d120120a</t>
  </si>
  <si>
    <t>New Light-Duty Vehicle Prices: 300 Mile Electric Vehicle: Large Pickup: High oil and gas supply</t>
  </si>
  <si>
    <t>114-AEO2021.213.highogs-d120120a</t>
  </si>
  <si>
    <t>New Light-Duty Vehicle Prices: 300 Mile Electric Vehicle: Small Van: High oil and gas supply</t>
  </si>
  <si>
    <t>114-AEO2021.214.highogs-d120120a</t>
  </si>
  <si>
    <t>New Light-Duty Vehicle Prices: 300 Mile Electric Vehicle: Large Van: High oil and gas supply</t>
  </si>
  <si>
    <t>114-AEO2021.215.highogs-d120120a</t>
  </si>
  <si>
    <t>New Light-Duty Vehicle Prices: 300 Mile Electric Vehicle: Small Utility: High oil and gas supply</t>
  </si>
  <si>
    <t>114-AEO2021.216.highogs-d120120a</t>
  </si>
  <si>
    <t>New Light-Duty Vehicle Prices: 300 Mile Electric Vehicle: Large Utility: High oil and gas supply</t>
  </si>
  <si>
    <t>114-AEO2021.217.highogs-d120120a</t>
  </si>
  <si>
    <t>New Light-Duty Vehicle Prices: 300 Mile Electric Vehicle: Small Crossover Light Truck: High oil and gas supply</t>
  </si>
  <si>
    <t>114-AEO2021.218.highogs-d120120a</t>
  </si>
  <si>
    <t>New Light-Duty Vehicle Prices: 300 Mile Electric Vehicle: Large Crossover Light Truck: High oil and gas supply</t>
  </si>
  <si>
    <t>114-AEO2021.219.highogs-d120120a</t>
  </si>
  <si>
    <t>114-AEO2021.222.</t>
  </si>
  <si>
    <t>New Light-Duty Vehicle Prices: Diesel-Electric Hybrid: Mini-compact Car: High oil and gas supply</t>
  </si>
  <si>
    <t>114-AEO2021.223.highogs-d120120a</t>
  </si>
  <si>
    <t>New Light-Duty Vehicle Prices: Diesel-Electric Hybrid: Subcompact Car: High oil and gas supply</t>
  </si>
  <si>
    <t>114-AEO2021.224.highogs-d120120a</t>
  </si>
  <si>
    <t>New Light-Duty Vehicle Prices: Diesel-Electric Hybrid: Compact Car: High oil and gas supply</t>
  </si>
  <si>
    <t>114-AEO2021.225.highogs-d120120a</t>
  </si>
  <si>
    <t>New Light-Duty Vehicle Prices: Diesel-Electric Hybrid: Midsize Car: High oil and gas supply</t>
  </si>
  <si>
    <t>114-AEO2021.226.highogs-d120120a</t>
  </si>
  <si>
    <t>New Light-Duty Vehicle Prices: Diesel-Electric Hybrid: Large Car: High oil and gas supply</t>
  </si>
  <si>
    <t>114-AEO2021.227.highogs-d120120a</t>
  </si>
  <si>
    <t>New Light-Duty Vehicle Prices: Diesel-Electric Hybrid: Two Seater Car: High oil and gas supply</t>
  </si>
  <si>
    <t>114-AEO2021.228.highogs-d120120a</t>
  </si>
  <si>
    <t>New Light-Duty Vehicle Prices: Diesel-Electric Hybrid: Small Crossover Car: High oil and gas supply</t>
  </si>
  <si>
    <t>114-AEO2021.229.highogs-d120120a</t>
  </si>
  <si>
    <t>New Light-Duty Vehicle Prices: Diesel-Electric Hybrid: Large Crossover Car: High oil and gas supply</t>
  </si>
  <si>
    <t>114-AEO2021.230.highogs-d120120a</t>
  </si>
  <si>
    <t>New Light-Duty Vehicle Prices: Diesel-Electric Hybrid: Small Pickup: High oil and gas supply</t>
  </si>
  <si>
    <t>114-AEO2021.231.highogs-d120120a</t>
  </si>
  <si>
    <t>New Light-Duty Vehicle Prices: Diesel-Electric Hybrid: Large Pickup: High oil and gas supply</t>
  </si>
  <si>
    <t>114-AEO2021.232.highogs-d120120a</t>
  </si>
  <si>
    <t>New Light-Duty Vehicle Prices: Diesel-Electric Hybrid: Small Van: High oil and gas supply</t>
  </si>
  <si>
    <t>114-AEO2021.233.highogs-d120120a</t>
  </si>
  <si>
    <t>New Light-Duty Vehicle Prices: Diesel-Electric Hybrid: Large Van: High oil and gas supply</t>
  </si>
  <si>
    <t>114-AEO2021.234.highogs-d120120a</t>
  </si>
  <si>
    <t>New Light-Duty Vehicle Prices: Diesel-Electric Hybrid: Small Utility: High oil and gas supply</t>
  </si>
  <si>
    <t>114-AEO2021.235.highogs-d120120a</t>
  </si>
  <si>
    <t>New Light-Duty Vehicle Prices: Diesel-Electric Hybrid: Large Utility: High oil and gas supply</t>
  </si>
  <si>
    <t>114-AEO2021.236.highogs-d120120a</t>
  </si>
  <si>
    <t>New Light-Duty Vehicle Prices: Diesel-Electric Hybrid: Small Crossover Light Truck: High oil and gas supply</t>
  </si>
  <si>
    <t>114-AEO2021.237.highogs-d120120a</t>
  </si>
  <si>
    <t>New Light-Duty Vehicle Prices: Diesel-Electric Hybrid: Large Crossover Light Truck: High oil and gas supply</t>
  </si>
  <si>
    <t>114-AEO2021.238.highogs-d120120a</t>
  </si>
  <si>
    <t>114-AEO2021.240.</t>
  </si>
  <si>
    <t>New Light-Duty Vehicle Prices: Gasoline-Electric Hybrid: Mini-compact Car: High oil and gas supply</t>
  </si>
  <si>
    <t>114-AEO2021.241.highogs-d120120a</t>
  </si>
  <si>
    <t>New Light-Duty Vehicle Prices: Gasoline-Electric Hybrid: Subcompact Car: High oil and gas supply</t>
  </si>
  <si>
    <t>114-AEO2021.242.highogs-d120120a</t>
  </si>
  <si>
    <t>New Light-Duty Vehicle Prices: Gasoline-Electric Hybrid: Compact Car: High oil and gas supply</t>
  </si>
  <si>
    <t>114-AEO2021.243.highogs-d120120a</t>
  </si>
  <si>
    <t>New Light-Duty Vehicle Prices: Gasoline-Electric Hybrid: Midsize Car: High oil and gas supply</t>
  </si>
  <si>
    <t>114-AEO2021.244.highogs-d120120a</t>
  </si>
  <si>
    <t>New Light-Duty Vehicle Prices: Gasoline-Electric Hybrid: Large Car: High oil and gas supply</t>
  </si>
  <si>
    <t>114-AEO2021.245.highogs-d120120a</t>
  </si>
  <si>
    <t>New Light-Duty Vehicle Prices: Gasoline-Electric Hybrid: Two Seater Car: High oil and gas supply</t>
  </si>
  <si>
    <t>114-AEO2021.246.highogs-d120120a</t>
  </si>
  <si>
    <t>New Light-Duty Vehicle Prices: Gasoline-Electric Hybrid: Small Crossover Car: High oil and gas supply</t>
  </si>
  <si>
    <t>114-AEO2021.247.highogs-d120120a</t>
  </si>
  <si>
    <t>New Light-Duty Vehicle Prices: Gasoline-Electric Hybrid: Large Crossover Car: High oil and gas supply</t>
  </si>
  <si>
    <t>114-AEO2021.248.highogs-d120120a</t>
  </si>
  <si>
    <t>New Light-Duty Vehicle Prices: Gasoline-Electric Hybrid: Small Pickup: High oil and gas supply</t>
  </si>
  <si>
    <t>114-AEO2021.249.highogs-d120120a</t>
  </si>
  <si>
    <t>New Light-Duty Vehicle Prices: Gasoline-Electric Hybrid: Large Pickup: High oil and gas supply</t>
  </si>
  <si>
    <t>114-AEO2021.250.highogs-d120120a</t>
  </si>
  <si>
    <t>New Light-Duty Vehicle Prices: Gasoline-Electric Hybrid: Small Van: High oil and gas supply</t>
  </si>
  <si>
    <t>114-AEO2021.251.highogs-d120120a</t>
  </si>
  <si>
    <t>New Light-Duty Vehicle Prices: Gasoline-Electric Hybrid: Large Van: High oil and gas supply</t>
  </si>
  <si>
    <t>114-AEO2021.252.highogs-d120120a</t>
  </si>
  <si>
    <t>New Light-Duty Vehicle Prices: Gasoline-Electric Hybrid: Small Utility: High oil and gas supply</t>
  </si>
  <si>
    <t>114-AEO2021.253.highogs-d120120a</t>
  </si>
  <si>
    <t>New Light-Duty Vehicle Prices: Gasoline-Electric Hybrid: Large Utility: High oil and gas supply</t>
  </si>
  <si>
    <t>114-AEO2021.254.highogs-d120120a</t>
  </si>
  <si>
    <t>New Light-Duty Vehicle Prices: Gasoline-Electric Hybrid: Small Crossover Light Truck: High oil and gas supply</t>
  </si>
  <si>
    <t>114-AEO2021.255.highogs-d120120a</t>
  </si>
  <si>
    <t>New Light-Duty Vehicle Prices: Gasoline-Electric Hybrid: Large Crossover Light Truck: High oil and gas supply</t>
  </si>
  <si>
    <t>114-AEO2021.256.highogs-d120120a</t>
  </si>
  <si>
    <t>114-AEO2021.258.</t>
  </si>
  <si>
    <t>New Light-Duty Vehicle Prices: Fuel Cell Methanol: Mini-compact Car: High oil and gas supply</t>
  </si>
  <si>
    <t>114-AEO2021.259.highogs-d120120a</t>
  </si>
  <si>
    <t>New Light-Duty Vehicle Prices: Fuel Cell Methanol: Subcompact Car: High oil and gas supply</t>
  </si>
  <si>
    <t>114-AEO2021.260.highogs-d120120a</t>
  </si>
  <si>
    <t>New Light-Duty Vehicle Prices: Fuel Cell Methanol: Compact Car: High oil and gas supply</t>
  </si>
  <si>
    <t>114-AEO2021.261.highogs-d120120a</t>
  </si>
  <si>
    <t>New Light-Duty Vehicle Prices: Fuel Cell Methanol: Midsize Car: High oil and gas supply</t>
  </si>
  <si>
    <t>114-AEO2021.262.highogs-d120120a</t>
  </si>
  <si>
    <t>New Light-Duty Vehicle Prices: Fuel Cell Methanol: Large Car: High oil and gas supply</t>
  </si>
  <si>
    <t>114-AEO2021.263.highogs-d120120a</t>
  </si>
  <si>
    <t>New Light-Duty Vehicle Prices: Fuel Cell Methanol: Two Seater Car: High oil and gas supply</t>
  </si>
  <si>
    <t>114-AEO2021.264.highogs-d120120a</t>
  </si>
  <si>
    <t>New Light-Duty Vehicle Prices: Fuel Cell Methanol: Small Crossover Car: High oil and gas supply</t>
  </si>
  <si>
    <t>114-AEO2021.265.highogs-d120120a</t>
  </si>
  <si>
    <t>New Light-Duty Vehicle Prices: Fuel Cell Methanol: Large Crossover Car: High oil and gas supply</t>
  </si>
  <si>
    <t>114-AEO2021.266.highogs-d120120a</t>
  </si>
  <si>
    <t>New Light-Duty Vehicle Prices: Fuel Cell Methanol: Small Pickup: High oil and gas supply</t>
  </si>
  <si>
    <t>114-AEO2021.267.highogs-d120120a</t>
  </si>
  <si>
    <t>New Light-Duty Vehicle Prices: Fuel Cell Methanol: Large Pickup: High oil and gas supply</t>
  </si>
  <si>
    <t>114-AEO2021.268.highogs-d120120a</t>
  </si>
  <si>
    <t>New Light-Duty Vehicle Prices: Fuel Cell Methanol: Small Van: High oil and gas supply</t>
  </si>
  <si>
    <t>114-AEO2021.269.highogs-d120120a</t>
  </si>
  <si>
    <t>New Light-Duty Vehicle Prices: Fuel Cell Methanol: Large Van: High oil and gas supply</t>
  </si>
  <si>
    <t>114-AEO2021.270.highogs-d120120a</t>
  </si>
  <si>
    <t>New Light-Duty Vehicle Prices: Fuel Cell Methanol: Small Utility: High oil and gas supply</t>
  </si>
  <si>
    <t>114-AEO2021.271.highogs-d120120a</t>
  </si>
  <si>
    <t>New Light-Duty Vehicle Prices: Fuel Cell Methanol: Large Utility: High oil and gas supply</t>
  </si>
  <si>
    <t>114-AEO2021.272.highogs-d120120a</t>
  </si>
  <si>
    <t>New Light-Duty Vehicle Prices: Fuel Cell Methanol: Small Crossover Light Truck: High oil and gas supply</t>
  </si>
  <si>
    <t>114-AEO2021.273.highogs-d120120a</t>
  </si>
  <si>
    <t>New Light-Duty Vehicle Prices: Fuel Cell Methanol: Large Crossover Light Truck: High oil and gas supply</t>
  </si>
  <si>
    <t>114-AEO2021.274.highogs-d120120a</t>
  </si>
  <si>
    <t>114-AEO2021.277.</t>
  </si>
  <si>
    <t>New Light-Duty Vehicle Prices: Fuel Cell Hydrogen: Mini-compact Car: High oil and gas supply</t>
  </si>
  <si>
    <t>114-AEO2021.278.highogs-d120120a</t>
  </si>
  <si>
    <t>New Light-Duty Vehicle Prices: Fuel Cell Hydrogen: Subcompact Car: High oil and gas supply</t>
  </si>
  <si>
    <t>114-AEO2021.279.highogs-d120120a</t>
  </si>
  <si>
    <t>New Light-Duty Vehicle Prices: Fuel Cell Hydrogen: Compact Car: High oil and gas supply</t>
  </si>
  <si>
    <t>114-AEO2021.280.highogs-d120120a</t>
  </si>
  <si>
    <t>New Light-Duty Vehicle Prices: Fuel Cell Hydrogen: Midsize Car: High oil and gas supply</t>
  </si>
  <si>
    <t>114-AEO2021.281.highogs-d120120a</t>
  </si>
  <si>
    <t>New Light-Duty Vehicle Prices: Fuel Cell Hydrogen: Large Car: High oil and gas supply</t>
  </si>
  <si>
    <t>114-AEO2021.282.highogs-d120120a</t>
  </si>
  <si>
    <t>New Light-Duty Vehicle Prices: Fuel Cell Hydrogen: Two Seater Car: High oil and gas supply</t>
  </si>
  <si>
    <t>114-AEO2021.283.highogs-d120120a</t>
  </si>
  <si>
    <t>New Light-Duty Vehicle Prices: Fuel Cell Hydrogen: Small Crossover Car: High oil and gas supply</t>
  </si>
  <si>
    <t>114-AEO2021.284.highogs-d120120a</t>
  </si>
  <si>
    <t>New Light-Duty Vehicle Prices: Fuel Cell Hydrogen: Large Crossover Car: High oil and gas supply</t>
  </si>
  <si>
    <t>114-AEO2021.285.highogs-d120120a</t>
  </si>
  <si>
    <t>New Light-Duty Vehicle Prices: Fuel Cell Hydrogen: Small Pickup: High oil and gas supply</t>
  </si>
  <si>
    <t>114-AEO2021.286.highogs-d120120a</t>
  </si>
  <si>
    <t>New Light-Duty Vehicle Prices: Fuel Cell Hydrogen: Large Pickup: High oil and gas supply</t>
  </si>
  <si>
    <t>114-AEO2021.287.highogs-d120120a</t>
  </si>
  <si>
    <t>New Light-Duty Vehicle Prices: Fuel Cell Hydrogen: Small Van: High oil and gas supply</t>
  </si>
  <si>
    <t>114-AEO2021.288.highogs-d120120a</t>
  </si>
  <si>
    <t>New Light-Duty Vehicle Prices: Fuel Cell Hydrogen: Large Van: High oil and gas supply</t>
  </si>
  <si>
    <t>114-AEO2021.289.highogs-d120120a</t>
  </si>
  <si>
    <t>New Light-Duty Vehicle Prices: Fuel Cell Hydrogen: Small Utility: High oil and gas supply</t>
  </si>
  <si>
    <t>114-AEO2021.290.highogs-d120120a</t>
  </si>
  <si>
    <t>New Light-Duty Vehicle Prices: Fuel Cell Hydrogen: Large Utility: High oil and gas supply</t>
  </si>
  <si>
    <t>114-AEO2021.291.highogs-d120120a</t>
  </si>
  <si>
    <t>New Light-Duty Vehicle Prices: Fuel Cell Hydrogen: Small Crossover Light Truck: High oil and gas supply</t>
  </si>
  <si>
    <t>114-AEO2021.292.highogs-d120120a</t>
  </si>
  <si>
    <t>New Light-Duty Vehicle Prices: Fuel Cell Hydrogen: Large Crossover Light Truck: High oil and gas supply</t>
  </si>
  <si>
    <t>114-AEO2021.293.highogs-d120120a</t>
  </si>
  <si>
    <t>114-AEO2021.295.</t>
  </si>
  <si>
    <t>New Light-Duty Vehicle Prices: Average Price: Car: High oil and gas supply</t>
  </si>
  <si>
    <t>114-AEO2021.296.highogs-d120120a</t>
  </si>
  <si>
    <t>New Light-Duty Vehicle Prices: Average Price: Trucks: High oil and gas supply</t>
  </si>
  <si>
    <t>114-AEO2021.297.highogs-d120120a</t>
  </si>
  <si>
    <t>New Light-Duty Vehicle Prices: Average Price: Light Duty Vehicles: High oil and gas supply</t>
  </si>
  <si>
    <t>114-AEO2021.298.highogs-d120120a</t>
  </si>
  <si>
    <t>Retail price (with battery) - Daily Range of 500 km</t>
  </si>
  <si>
    <t>Technology</t>
  </si>
  <si>
    <t>'Diesel',</t>
  </si>
  <si>
    <t xml:space="preserve"> 'Battery electric',</t>
  </si>
  <si>
    <t xml:space="preserve"> 'Hydrogen fuel cell',</t>
  </si>
  <si>
    <t xml:space="preserve"> 'Hydrogen ICE SI',</t>
  </si>
  <si>
    <t xml:space="preserve"> 'Hydrogen dual fuel diesel',</t>
  </si>
  <si>
    <t xml:space="preserve"> 'Electro fuel',</t>
  </si>
  <si>
    <t xml:space="preserve"> 'Biomethane',</t>
  </si>
  <si>
    <t xml:space="preserve"> 'Hydrotreated vegetable oil</t>
  </si>
  <si>
    <t xml:space="preserve"> 'Battery electric' - Battery price</t>
  </si>
  <si>
    <t>500-km range</t>
  </si>
  <si>
    <t>Price ($/vehicle)</t>
  </si>
  <si>
    <t>battery electric vehicle</t>
  </si>
  <si>
    <t>natural gas vehicle</t>
  </si>
  <si>
    <t>gasoline vehicle</t>
  </si>
  <si>
    <t>diesel vehicle</t>
  </si>
  <si>
    <t>plugin hybrid vehicle</t>
  </si>
  <si>
    <t>LPG vehicle</t>
  </si>
  <si>
    <t>hydrogen vehicle</t>
  </si>
  <si>
    <t>Interpolated 2021 multiplier</t>
  </si>
  <si>
    <t>Capital cost, cost of class 8 truck with 300-mile range</t>
  </si>
  <si>
    <t>*Average of cost of 375-mile and 500-mile range class 8 vehicle taken from LBNL here</t>
  </si>
  <si>
    <t>Capital cost of conventional diesel truck (include US average sales tax)</t>
  </si>
  <si>
    <t>Interpolated 2021 price</t>
  </si>
  <si>
    <t>Battery electric vehicles</t>
  </si>
  <si>
    <t>Electric car (150 mile)</t>
  </si>
  <si>
    <t>Electric car (200 mile)</t>
  </si>
  <si>
    <t>Electric car (250 mile)</t>
  </si>
  <si>
    <t>Electric car (300 mile)</t>
  </si>
  <si>
    <t>Electric car (350 mile)</t>
  </si>
  <si>
    <t>Electric car (400 mile)</t>
  </si>
  <si>
    <t>Crossover (150 mile)</t>
  </si>
  <si>
    <t>Crossover (200 mile)</t>
  </si>
  <si>
    <t>Crossover (250 mile)</t>
  </si>
  <si>
    <t>Crossover (300 mile)</t>
  </si>
  <si>
    <t>Crossover (350 mile)</t>
  </si>
  <si>
    <t>Crossover (400 mile)</t>
  </si>
  <si>
    <t>Sport utility vehicle (150 mile)</t>
  </si>
  <si>
    <t>Sport utility vehicle (200 mile)</t>
  </si>
  <si>
    <t>Sport utility vehicle (250 mile)</t>
  </si>
  <si>
    <t>Sport utility vehicle (300 mile)</t>
  </si>
  <si>
    <t>Sport utility vehicle (350 mile)</t>
  </si>
  <si>
    <t>Sport utility vehicle (400 mile)</t>
  </si>
  <si>
    <t>Pickup (150 mile)</t>
  </si>
  <si>
    <t>Pickup (200 mile)</t>
  </si>
  <si>
    <t>Pickup (250 mile)</t>
  </si>
  <si>
    <t>Pickup (300 mile)</t>
  </si>
  <si>
    <t>Pickup (350 mile)</t>
  </si>
  <si>
    <t>Pickup (400 mile)</t>
  </si>
  <si>
    <t>Plug-in hybrid electric vehicles</t>
  </si>
  <si>
    <t>PHEV car (20 mile)</t>
  </si>
  <si>
    <t>PHEV car (30 mile)</t>
  </si>
  <si>
    <t>PHEV car (40 mile)</t>
  </si>
  <si>
    <t>PHEV car (50 mile)</t>
  </si>
  <si>
    <t>PHEV car (60 mile)</t>
  </si>
  <si>
    <t>PHEV car (70 mile)</t>
  </si>
  <si>
    <t>PHEV crossover (20 mile)</t>
  </si>
  <si>
    <t>PHEV crossover (30 mile)</t>
  </si>
  <si>
    <t>PHEV crossover (40 mile)</t>
  </si>
  <si>
    <t>PHEV crossover (50 mile)</t>
  </si>
  <si>
    <t>PHEV crossover (60 mile)</t>
  </si>
  <si>
    <t>PHEV crossover (70 mile)</t>
  </si>
  <si>
    <t>PHEV SUV (20 mile)</t>
  </si>
  <si>
    <t>PHEV SUV (30 mile)</t>
  </si>
  <si>
    <t>PHEV SUV (40 mile)</t>
  </si>
  <si>
    <t>PHEV SUV (50 mile)</t>
  </si>
  <si>
    <t>PHEV SUV (60 mile)</t>
  </si>
  <si>
    <t>PHEV SUV (70 mile)</t>
  </si>
  <si>
    <t>PHEV pickup (20 mile)</t>
  </si>
  <si>
    <t>PHEV pickup (30 mile)</t>
  </si>
  <si>
    <t>PHEV pickup (40 mile)</t>
  </si>
  <si>
    <t>PHEV pickup (50 mile)</t>
  </si>
  <si>
    <t>PHEV pickup (60 mile)</t>
  </si>
  <si>
    <t>PHEV pickup (70 mile)</t>
  </si>
  <si>
    <r>
      <t xml:space="preserve">Range </t>
    </r>
    <r>
      <rPr>
        <b/>
        <vertAlign val="superscript"/>
        <sz val="8"/>
        <color rgb="FFFFFFFF"/>
        <rFont val="Arial"/>
        <family val="2"/>
      </rPr>
      <t>a</t>
    </r>
  </si>
  <si>
    <t>Car</t>
  </si>
  <si>
    <t>Crossover</t>
  </si>
  <si>
    <t>Pickup</t>
  </si>
  <si>
    <t>Rated power (kW)</t>
  </si>
  <si>
    <t xml:space="preserve">Fuel economy </t>
  </si>
  <si>
    <t>--</t>
  </si>
  <si>
    <t>(mpg)</t>
  </si>
  <si>
    <t xml:space="preserve">Efficiency </t>
  </si>
  <si>
    <t>BEV-150</t>
  </si>
  <si>
    <r>
      <t xml:space="preserve">(kWh/mile) </t>
    </r>
    <r>
      <rPr>
        <vertAlign val="superscript"/>
        <sz val="8"/>
        <color rgb="FF000000"/>
        <rFont val="Arial"/>
        <family val="2"/>
      </rPr>
      <t>b</t>
    </r>
  </si>
  <si>
    <t>BEV-200</t>
  </si>
  <si>
    <t>BEV-250</t>
  </si>
  <si>
    <t>BEV-300</t>
  </si>
  <si>
    <t>BEV-350</t>
  </si>
  <si>
    <t>BEV-400</t>
  </si>
  <si>
    <r>
      <t xml:space="preserve">Battery pack </t>
    </r>
    <r>
      <rPr>
        <vertAlign val="superscript"/>
        <sz val="8"/>
        <color rgb="FF000000"/>
        <rFont val="Arial"/>
        <family val="2"/>
      </rPr>
      <t>c</t>
    </r>
    <r>
      <rPr>
        <sz val="8"/>
        <color rgb="FF000000"/>
        <rFont val="Arial"/>
        <family val="2"/>
      </rPr>
      <t xml:space="preserve"> </t>
    </r>
  </si>
  <si>
    <t>(kWh)</t>
  </si>
  <si>
    <r>
      <t xml:space="preserve">Pack cost </t>
    </r>
    <r>
      <rPr>
        <vertAlign val="superscript"/>
        <sz val="8"/>
        <color rgb="FF000000"/>
        <rFont val="Arial"/>
        <family val="2"/>
      </rPr>
      <t>d</t>
    </r>
  </si>
  <si>
    <t>($/kWh)</t>
  </si>
  <si>
    <t>PHEV-20</t>
  </si>
  <si>
    <t>PHEV-30</t>
  </si>
  <si>
    <t>PHEV-40</t>
  </si>
  <si>
    <t>PHEV-50</t>
  </si>
  <si>
    <t>PHEV-60</t>
  </si>
  <si>
    <t>PHEV-70</t>
  </si>
  <si>
    <t>ICCT Data</t>
  </si>
  <si>
    <t>BET cost</t>
  </si>
  <si>
    <t>Rigid truck, 4-5</t>
  </si>
  <si>
    <t>Rigid truck, 6-7</t>
  </si>
  <si>
    <t>Rigid truck, 8</t>
  </si>
  <si>
    <t>Tractor truck, short-haul</t>
  </si>
  <si>
    <t>Tractor truck, long-haul</t>
  </si>
  <si>
    <t>Refuse truck</t>
  </si>
  <si>
    <t>Overall HDT</t>
  </si>
  <si>
    <t>Small bus, 4-5</t>
  </si>
  <si>
    <t>Transit bus, 6-8</t>
  </si>
  <si>
    <t>School bus, 6-8</t>
  </si>
  <si>
    <t>Other bus, 6-8</t>
  </si>
  <si>
    <t>Overall Bus</t>
  </si>
  <si>
    <t>Average Battery Pack Size</t>
  </si>
  <si>
    <t>Total vehicle sales - historical data and projections</t>
  </si>
  <si>
    <t>EPS Category</t>
  </si>
  <si>
    <t>Annual sales</t>
  </si>
  <si>
    <t>Freight LDV</t>
  </si>
  <si>
    <t>Freight HDV</t>
  </si>
  <si>
    <t>Passenger HDV</t>
  </si>
  <si>
    <t>VKT per vehicle</t>
  </si>
  <si>
    <t>Average of VKTpVeh</t>
  </si>
  <si>
    <t>Row Labels</t>
  </si>
  <si>
    <t>bus</t>
  </si>
  <si>
    <t>Motor Home_4_5</t>
  </si>
  <si>
    <t>Motor Home_6_7</t>
  </si>
  <si>
    <t>Motor Home_8</t>
  </si>
  <si>
    <t>Other Buses_4_5</t>
  </si>
  <si>
    <t>Other Buses_6_7</t>
  </si>
  <si>
    <t>Other Buses_8</t>
  </si>
  <si>
    <t>School Bus_4_5</t>
  </si>
  <si>
    <t>School Bus_6_7</t>
  </si>
  <si>
    <t>School Bus_8</t>
  </si>
  <si>
    <t>Transit Bus_4_5</t>
  </si>
  <si>
    <t>Transit Bus_6_7</t>
  </si>
  <si>
    <t>Transit Bus_8</t>
  </si>
  <si>
    <t>Transit Bus_Urban</t>
  </si>
  <si>
    <t>ldv</t>
  </si>
  <si>
    <t>Light Commercial Truck_2b_3</t>
  </si>
  <si>
    <t>Light Commercial Van</t>
  </si>
  <si>
    <t>Light Duty  Truck</t>
  </si>
  <si>
    <t>Motorcycle</t>
  </si>
  <si>
    <t xml:space="preserve"> Car</t>
  </si>
  <si>
    <t xml:space="preserve"> Truck_2b_3</t>
  </si>
  <si>
    <t>Refuse Truck_2b_3</t>
  </si>
  <si>
    <t>School Bus_2b_3</t>
  </si>
  <si>
    <t>Single Unit Long-haul Truck_2b_3</t>
  </si>
  <si>
    <t>Single Unit Short-haul Truck_2b_3</t>
  </si>
  <si>
    <t>Combination Long Haul Glider</t>
  </si>
  <si>
    <t>Combination Long-haul Truck_7</t>
  </si>
  <si>
    <t>Combination Long-haul Truck_8</t>
  </si>
  <si>
    <t>Combination Short Haul Glider</t>
  </si>
  <si>
    <t>Combination Short-haul Truck_7</t>
  </si>
  <si>
    <t>Combination Short-haul Truck_8</t>
  </si>
  <si>
    <t>Refuse Truck_4_5</t>
  </si>
  <si>
    <t>Refuse Truck_6_7</t>
  </si>
  <si>
    <t>Refuse Truck_8</t>
  </si>
  <si>
    <t>Single Unit Long-haul Truck_4_5</t>
  </si>
  <si>
    <t>Single Unit Long-haul Truck_6_7</t>
  </si>
  <si>
    <t>Single Unit Long-haul Truck_8</t>
  </si>
  <si>
    <t>Single Unit Short-haul Truck_4_5</t>
  </si>
  <si>
    <t>Single Unit Short-haul Truck_6_7</t>
  </si>
  <si>
    <t>Single Unit Short-haul Truck_8</t>
  </si>
  <si>
    <t>(blank)</t>
  </si>
  <si>
    <t>Grand Total</t>
  </si>
  <si>
    <t>Total Vehicle Kilometers by Vehicle Type</t>
  </si>
  <si>
    <t>EPS Vehicle Type</t>
  </si>
  <si>
    <t>Total New Vehicle Miles</t>
  </si>
  <si>
    <t>Share New Vehicle Miles by EPS Vehicle Type</t>
  </si>
  <si>
    <t>Weighted New BEV Size</t>
  </si>
  <si>
    <t>New BEV Battery Size by EPS Vehicle Type</t>
  </si>
  <si>
    <t>Annual Percent Improvement in Battery Size by Vehicle Type</t>
  </si>
  <si>
    <t>Battery Pack Costs</t>
  </si>
  <si>
    <t>Non-Battery Vehicle Costs</t>
  </si>
  <si>
    <t>Annual Percent Improvement in Non-Battery Manufacturing Costs</t>
  </si>
  <si>
    <t>ICE Sales Shares (from the report above, page 14, paragraph 2)</t>
  </si>
  <si>
    <t>Data here and below from an earlier ICCT 2017 report</t>
  </si>
  <si>
    <t>car</t>
  </si>
  <si>
    <t>Source: Figure 4, Lutsey &amp; Nicholas (2018) "Electric Vehicle Costs and Consumer Benefits in Colorado in the 2020-2030 Time Frame," International Council on Clean Transportation, https://theicct.org/wp-content/uploads/2021/06/ev_Colorado_cost_2020_20190613.pdf</t>
  </si>
  <si>
    <t>crossover</t>
  </si>
  <si>
    <t>pickup</t>
  </si>
  <si>
    <t>Annual US BEV sales by vehicle class and range</t>
  </si>
  <si>
    <t>Vehicle Type</t>
  </si>
  <si>
    <t>Sport utilty vehicle (150 mile)</t>
  </si>
  <si>
    <t>Annual US PHEV sales by vehicle class and range</t>
  </si>
  <si>
    <t>We map onto historical ICE shares and weight within each group by the mileage share. We maintain the ICE mapping but assume a shift to all 300 mile vehicles by 2030.</t>
  </si>
  <si>
    <t>BEV Market Shares</t>
  </si>
  <si>
    <t>We use historical data from 2021 for 2023 and assume that by 2030 100% of PHEVs are 50-mile range matching the historical sales distribution of ICE</t>
  </si>
  <si>
    <t>PHEV Market Shares</t>
  </si>
  <si>
    <t>Weighted Average Annual Non-Battery Manufacturing Costs (2020 USD)</t>
  </si>
  <si>
    <t>Weighted Average Annual Non-Battery Manufacturing Costs (2012 USD)</t>
  </si>
  <si>
    <t>Average Battery Cost ($/kWh)</t>
  </si>
  <si>
    <t>Average Battery Cost per Vehicle ($)</t>
  </si>
  <si>
    <t>Average Non-Battery Manufacturing Costs per Vehicle ($)</t>
  </si>
  <si>
    <t>Average Annual Improvement in Non-Battery Manufacturing Costs</t>
  </si>
  <si>
    <t>Weighted Non-Battery Manufacturing Costs</t>
  </si>
  <si>
    <t>Non-Battery Manufacturing Costs by Vehicle Type (2020 USD)</t>
  </si>
  <si>
    <t>Non-Battery Manufacturing Costs by Vehicle Type (2012 USD)</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</si>
  <si>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</si>
  <si>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</si>
  <si>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</si>
  <si>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</si>
  <si>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</si>
  <si>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</si>
  <si>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Diesel (thousand 2020 USD)</t>
  </si>
  <si>
    <t>Rigid truck (class 4-5)</t>
  </si>
  <si>
    <t>Rigid truck (class 6-7)</t>
  </si>
  <si>
    <t>Rigid truck (class 8)</t>
  </si>
  <si>
    <t>Short-haul tractor truck</t>
  </si>
  <si>
    <t>Long-haul tractor truck</t>
  </si>
  <si>
    <t>Small bus</t>
  </si>
  <si>
    <t>Transit bus</t>
  </si>
  <si>
    <t>School bus</t>
  </si>
  <si>
    <t>Other bus</t>
  </si>
  <si>
    <t>Fuel Cell Vehicle (thousand 2020 USD)</t>
  </si>
  <si>
    <t>Weighted Diesel Prices</t>
  </si>
  <si>
    <t>Weighted Fuel Cell Vehicle Prices</t>
  </si>
  <si>
    <t>Freight LDV Adjustments for Class 2b-3 Vehicles</t>
  </si>
  <si>
    <t>Percent of freight LDV category that is class 2b-3</t>
  </si>
  <si>
    <t>*no information on class 2b-3 FCVs, and we assume penetration of FCVs will be very low for these vehicle classes. Therefore, we use the ICCT prices for classes</t>
  </si>
  <si>
    <t>4-6 above.</t>
  </si>
  <si>
    <t>Scenario_name</t>
  </si>
  <si>
    <t>Year</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</si>
  <si>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</si>
  <si>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</si>
  <si>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</si>
  <si>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</si>
  <si>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</si>
  <si>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</si>
  <si>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</si>
  <si>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</si>
  <si>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</si>
  <si>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</si>
  <si>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</si>
  <si>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</si>
  <si>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LDV</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</si>
  <si>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</si>
  <si>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</si>
  <si>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</si>
  <si>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</si>
  <si>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</si>
  <si>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</si>
  <si>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</si>
  <si>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</si>
  <si>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</si>
  <si>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</si>
  <si>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</si>
  <si>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</si>
  <si>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</si>
  <si>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</si>
  <si>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</si>
  <si>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</si>
  <si>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</si>
  <si>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</si>
  <si>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</si>
  <si>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</si>
  <si>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</si>
  <si>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</si>
  <si>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</si>
  <si>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</si>
  <si>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</si>
  <si>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</si>
  <si>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</si>
  <si>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</si>
  <si>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</si>
  <si>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</si>
  <si>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</si>
  <si>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</si>
  <si>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</si>
  <si>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</si>
  <si>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</si>
  <si>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</si>
  <si>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</si>
  <si>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</si>
  <si>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</si>
  <si>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</si>
  <si>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</si>
  <si>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</si>
  <si>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</si>
  <si>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</si>
  <si>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</si>
  <si>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</si>
  <si>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</si>
  <si>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</si>
  <si>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</si>
  <si>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</si>
  <si>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</si>
  <si>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</si>
  <si>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</si>
  <si>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</si>
  <si>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</si>
  <si>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</si>
  <si>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</si>
  <si>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</si>
  <si>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</si>
  <si>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Gas LDV-AEO</t>
  </si>
  <si>
    <t>Diesel LDV-AEO</t>
  </si>
  <si>
    <t>Ratio of NREL/AEO</t>
  </si>
  <si>
    <t>Gas LDV</t>
  </si>
  <si>
    <t>Diesel LDV</t>
  </si>
  <si>
    <t>Annual ratio of NREL to AEO prices</t>
  </si>
  <si>
    <t>Total Ratio New Car Sales Cars to Trucks: LDVS</t>
  </si>
  <si>
    <t>AEO 38</t>
  </si>
  <si>
    <t>Car sales</t>
  </si>
  <si>
    <t>Truck sales</t>
  </si>
  <si>
    <t>cars</t>
  </si>
  <si>
    <t>trucks</t>
  </si>
  <si>
    <t>AEO 42</t>
  </si>
  <si>
    <t>Cars Sales Shares</t>
  </si>
  <si>
    <t>x</t>
  </si>
  <si>
    <t>Weights - gas cars</t>
  </si>
  <si>
    <t>Truck Sales</t>
  </si>
  <si>
    <t>Weights - electric cars</t>
  </si>
  <si>
    <t>Weights - diesel cars</t>
  </si>
  <si>
    <t>AEO 52</t>
  </si>
  <si>
    <t>Price</t>
  </si>
  <si>
    <t>Calculated AEO Costs (2012$)</t>
  </si>
  <si>
    <t>Adjust by ratio of NREL ATB (2012$)</t>
  </si>
  <si>
    <t>Source: CARB</t>
  </si>
  <si>
    <t>PUBLIC HEARING TO CONSIDER THE PROPOSED ADVANCED CLEAN TRUCKS REGULATION</t>
  </si>
  <si>
    <t>AEO Data for Sales Share</t>
  </si>
  <si>
    <t>Class 2b-3</t>
  </si>
  <si>
    <t>Class 4-5</t>
  </si>
  <si>
    <t>Class 6-7</t>
  </si>
  <si>
    <t>2020 Sales Share</t>
  </si>
  <si>
    <t>CARB Data</t>
  </si>
  <si>
    <t>Gasoline and Diesel Vehicle Starting Prices:</t>
  </si>
  <si>
    <t>Vehicle Group</t>
  </si>
  <si>
    <t>Vehicle Price</t>
  </si>
  <si>
    <t>Class 2b-3 - Gasoline</t>
  </si>
  <si>
    <t>Class 2b-3 - Diesel</t>
  </si>
  <si>
    <t>Class 8</t>
  </si>
  <si>
    <t>Class 7-8 Tractors</t>
  </si>
  <si>
    <t>2018 $s</t>
  </si>
  <si>
    <t>2012 $s</t>
  </si>
  <si>
    <t>Calculated LDV Avg - Diesel</t>
  </si>
  <si>
    <t>Use ratio of Gasoline/Diesel for Class 2b-3 for calculated gasoline value:</t>
  </si>
  <si>
    <t>Calculated LDV Avg - Gasoline</t>
  </si>
  <si>
    <t>BEV and FCEV Price Forecasts:</t>
  </si>
  <si>
    <t>Regression analysis below for year 2020 done using Wolfram Alpha: https://www.wolframalpha.com/examples/mathematics/statistics/regression-analysis/</t>
  </si>
  <si>
    <t>Class 2b-3, normal range</t>
  </si>
  <si>
    <t>Class 4-5, normal range</t>
  </si>
  <si>
    <t>Weighted Average, 2012 USD</t>
  </si>
  <si>
    <t>We use sales shares to help estimate LDV pricing.</t>
  </si>
  <si>
    <t>Car Types (not disaggregated by fuel)</t>
  </si>
  <si>
    <t>Light Truck Types (not disaggregated by fuel)</t>
  </si>
  <si>
    <t>Since most light trucks are used for moving passengers (they are not "commercial light freight trucks"), we</t>
  </si>
  <si>
    <t>use a sales-weighted average of all of these vehicle types to represent passenger LDVs.</t>
  </si>
  <si>
    <t>For a couple small car types, no prices exist for diesel versions in AEO 53.  We assume this means that no diesel</t>
  </si>
  <si>
    <t>versions of these car types will exist.</t>
  </si>
  <si>
    <t>Gasoline Passenger LDVs</t>
  </si>
  <si>
    <t>Diesel Passenger LDVs</t>
  </si>
  <si>
    <t>Mini-compact Cars (hypothetical)</t>
  </si>
  <si>
    <t>Two Seater Cars (hypothetical)</t>
  </si>
  <si>
    <t>Mini-compact Cars (actual)</t>
  </si>
  <si>
    <t>Two Seater Cars (actual)</t>
  </si>
  <si>
    <t>Only the following four vehicle types include prices for plugin hybrid LDVs.</t>
  </si>
  <si>
    <t>Plugin Hybrid Passenger LDVs</t>
  </si>
  <si>
    <t>Only the following four vehicle types include prices for natural gas LDVs.</t>
  </si>
  <si>
    <t>We assume the car-vs-light truck breakdown for gasoline LDVs applies to natural gas LDVs.</t>
  </si>
  <si>
    <t>Natural Gas LDVs</t>
  </si>
  <si>
    <t>We don't have data on the car-vs-light truck breakdown for electric LDVs.</t>
  </si>
  <si>
    <t>Therefore, we estimate prices based only on cars, not light trucks.</t>
  </si>
  <si>
    <t>Electric LDVs</t>
  </si>
  <si>
    <t>Hydrogen Fuel Cell Vehicle Prices (extrapolated backward via TREND)</t>
  </si>
  <si>
    <t>EPS Vehicle Type Assignments</t>
  </si>
  <si>
    <t>not used</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</si>
  <si>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</si>
  <si>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</si>
  <si>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</si>
  <si>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</si>
  <si>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</si>
  <si>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</si>
  <si>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</si>
  <si>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</si>
  <si>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</si>
  <si>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</si>
  <si>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</si>
  <si>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</si>
  <si>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</si>
  <si>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</si>
  <si>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</si>
  <si>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</si>
  <si>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</si>
  <si>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</si>
  <si>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</si>
  <si>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</si>
  <si>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Ship prices vary greatly by ship type and size.  Based on variable AVLo, our average</t>
  </si>
  <si>
    <t>freight ship capacity</t>
  </si>
  <si>
    <t>freight ship loading is 1363 tons.  This may be reasonably represented by a single oceangoing,</t>
  </si>
  <si>
    <t>Tennessee-Tombigbee Waterway</t>
  </si>
  <si>
    <t>self-propelled barge that has a capacity of 1500 tons (see source info to the right).  A drawing</t>
  </si>
  <si>
    <t>undated</t>
  </si>
  <si>
    <t>of a barge of this type is shown to the right (from thas same source).</t>
  </si>
  <si>
    <t>Cargo Capacity of Different Transportation Modes</t>
  </si>
  <si>
    <t>http://business.tenntom.org/why-use-the-waterway/shipping-comparisons/</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</si>
  <si>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</si>
  <si>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</si>
  <si>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</si>
  <si>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</si>
  <si>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</si>
  <si>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</si>
  <si>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</si>
  <si>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Source for TEU capacities</t>
  </si>
  <si>
    <t>and a cost of $185 million.  This is more than 200 times more capacity than the ship we</t>
  </si>
  <si>
    <t>https://web.archive.org/web/20090420143514/http://emase.co.uk/data/cont.html</t>
  </si>
  <si>
    <t>wish to represent with this variable, and it serves as an upper bound reference point.</t>
  </si>
  <si>
    <t>Source for Maersk Triple E class pricing</t>
  </si>
  <si>
    <t>A variety of used boats are listed for sale at https://www.oceanmarine.com</t>
  </si>
  <si>
    <t>https://www.bloomberg.com/news/photo-essays/2013-09-05/holy-ship#slide1</t>
  </si>
  <si>
    <t>with ever-changing inventory.  These barges all tend to be smaller than the reference</t>
  </si>
  <si>
    <t>ship we wish to represent (with 1500-ton capacity).  The closest ships I have been</t>
  </si>
  <si>
    <t>Source for Other Example cargo ship pricing</t>
  </si>
  <si>
    <t>able to find are certain Platform Supply Vessels, which tend to have higher deck capacities</t>
  </si>
  <si>
    <t>https://www.oceanmarine.com</t>
  </si>
  <si>
    <t>and lower prices than the similar Anchor Handling Tug Supply (AHTS) vessels.  AHTS</t>
  </si>
  <si>
    <t>vessels have extra equipment and engine power that may increase their price relative</t>
  </si>
  <si>
    <t>to the necessary capacity.</t>
  </si>
  <si>
    <t>Description</t>
  </si>
  <si>
    <t>Deck Capacity (metric tons)</t>
  </si>
  <si>
    <t>Year of Manufacture</t>
  </si>
  <si>
    <t>180ft 5200HP AHTS 9504</t>
  </si>
  <si>
    <t>60 Ton BP AHTS - 9279</t>
  </si>
  <si>
    <t>5200HP AHTS - 9278</t>
  </si>
  <si>
    <t>220ft Platform Supply DP-1 - 13146</t>
  </si>
  <si>
    <t>240ft Platform Supply Vessel(PSV) DP-1 - 13932</t>
  </si>
  <si>
    <t>285ft Platform Supply Vessel (PSV) - 13810</t>
  </si>
  <si>
    <t>Based on all of these data points, we select a value of $10 million to represent a brand new,</t>
  </si>
  <si>
    <t>self-propelled, ocean-going barge or supply boat with 1,500-ton capacity.</t>
  </si>
  <si>
    <t>We assume no change in pricing over time.</t>
  </si>
  <si>
    <t>Passenger Ships (recreational boats in the U.S. model)</t>
  </si>
  <si>
    <t>Source for typical recreational boat characteristics</t>
  </si>
  <si>
    <t>As with freight ships, there are a great variety of types of recreational boats at various</t>
  </si>
  <si>
    <t>http://www.carefreeboater.com/how-much-does-a-boat-cost/</t>
  </si>
  <si>
    <t>price points.  We assume a runabout roughly 21 feet to 24 feet in length is typical.</t>
  </si>
  <si>
    <t>Sources for boat prices</t>
  </si>
  <si>
    <t>We use a value of $30,000 for these boats, which seems reasonable for a brand</t>
  </si>
  <si>
    <t>http://www.boatingmag.com</t>
  </si>
  <si>
    <t>new, entry-level runabout of the sort determined to be typical.  This is based</t>
  </si>
  <si>
    <t>http://www.boattrader.com</t>
  </si>
  <si>
    <t>on examination of price listings and articles at the sources listed to the right.</t>
  </si>
  <si>
    <t>http://www.boats.com</t>
  </si>
  <si>
    <t>Example New 2017 Motorcycles Selected by Popular Mechanics Magazine (U.S. market)</t>
  </si>
  <si>
    <t>Make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</si>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</sst>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 numFmtId="171" formatCode="_ * #,##0.00_ ;_ * \-#,##0.00_ ;_ * &quot;-&quot;??_ ;_ @_ "/>
    <numFmt numFmtId="172" formatCode="_ * #,##0_ ;_ * \-#,##0_ ;_ * &quot;-&quot;??_ ;_ @_ "/>
    <numFmt numFmtId="173" formatCode="_-* #,##0\ _€_-;\-* #,##0\ _€_-;_-* &quot;-&quot;??\ _€_-;_-@_-"/>
    <numFmt numFmtId="174" formatCode="#,##0\ &quot;€&quot;"/>
  </numFmts>
  <fonts count="3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
      <sz val="10"/>
      <color rgb="FF000000"/>
      <name val="Times New Roman"/>
      <family val="1"/>
    </font>
    <font>
      <sz val="9"/>
      <color rgb="FF000000"/>
      <name val="Calibri"/>
      <family val="2"/>
    </font>
    <font>
      <sz val="11"/>
      <color rgb="FF000000"/>
      <name val="Calibri"/>
      <family val="2"/>
      <scheme val="minor"/>
    </font>
    <font>
      <b/>
      <i/>
      <sz val="11"/>
      <color theme="1"/>
      <name val="Calibri"/>
      <family val="2"/>
      <scheme val="minor"/>
    </font>
  </fonts>
  <fills count="32">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rgb="FFBFBFBF"/>
        <bgColor indexed="64"/>
      </patternFill>
    </fill>
    <fill>
      <patternFill patternType="solid">
        <fgColor rgb="FFBFBFBF"/>
        <bgColor rgb="FF000000"/>
      </patternFill>
    </fill>
  </fills>
  <borders count="25">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5" fillId="19" borderId="6" applyNumberFormat="0" applyAlignment="0" applyProtection="0"/>
    <xf numFmtId="0" fontId="22" fillId="0" borderId="0"/>
    <xf numFmtId="0" fontId="6" fillId="0" borderId="0"/>
    <xf numFmtId="9" fontId="6" fillId="0" borderId="0" applyFont="0" applyFill="0" applyBorder="0" applyAlignment="0" applyProtection="0"/>
    <xf numFmtId="0" fontId="35" fillId="0" borderId="0"/>
    <xf numFmtId="171" fontId="6" fillId="0" borderId="0" applyFont="0" applyFill="0" applyBorder="0" applyAlignment="0" applyProtection="0"/>
    <xf numFmtId="0" fontId="27" fillId="0" borderId="0"/>
  </cellStyleXfs>
  <cellXfs count="215">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6" fillId="20" borderId="7" xfId="0" applyNumberFormat="1" applyFont="1" applyFill="1" applyBorder="1" applyAlignment="1">
      <alignment vertical="center" wrapText="1"/>
    </xf>
    <xf numFmtId="6" fontId="16" fillId="20" borderId="8" xfId="0" applyNumberFormat="1" applyFont="1" applyFill="1" applyBorder="1" applyAlignment="1">
      <alignment horizontal="center" vertical="center" wrapText="1"/>
    </xf>
    <xf numFmtId="6" fontId="16" fillId="20" borderId="8" xfId="0" applyNumberFormat="1" applyFont="1" applyFill="1" applyBorder="1" applyAlignment="1">
      <alignment horizontal="center" vertical="center"/>
    </xf>
    <xf numFmtId="0" fontId="16" fillId="21" borderId="8" xfId="0" applyFont="1" applyFill="1" applyBorder="1" applyAlignment="1">
      <alignment horizontal="center" vertical="center" wrapText="1"/>
    </xf>
    <xf numFmtId="0" fontId="0" fillId="22" borderId="9" xfId="0" applyFill="1" applyBorder="1" applyAlignment="1">
      <alignment vertical="center" wrapText="1"/>
    </xf>
    <xf numFmtId="6" fontId="16" fillId="23" borderId="7" xfId="0" applyNumberFormat="1" applyFont="1" applyFill="1" applyBorder="1" applyAlignment="1">
      <alignment vertical="center" wrapText="1"/>
    </xf>
    <xf numFmtId="6" fontId="16" fillId="23" borderId="8" xfId="0" applyNumberFormat="1" applyFont="1" applyFill="1" applyBorder="1" applyAlignment="1">
      <alignment horizontal="center" vertical="center" wrapText="1"/>
    </xf>
    <xf numFmtId="6" fontId="16"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7" fillId="22" borderId="10" xfId="0" applyFont="1" applyFill="1" applyBorder="1" applyAlignment="1">
      <alignment vertical="center" wrapText="1"/>
    </xf>
    <xf numFmtId="0" fontId="17" fillId="22" borderId="11" xfId="0" applyFont="1" applyFill="1" applyBorder="1" applyAlignment="1">
      <alignment vertical="center" wrapText="1"/>
    </xf>
    <xf numFmtId="2" fontId="16" fillId="20" borderId="8" xfId="0" applyNumberFormat="1" applyFont="1" applyFill="1" applyBorder="1" applyAlignment="1">
      <alignment horizontal="center" vertical="center" wrapText="1"/>
    </xf>
    <xf numFmtId="0" fontId="16" fillId="20" borderId="8" xfId="0" applyFont="1" applyFill="1" applyBorder="1" applyAlignment="1">
      <alignment horizontal="center" vertical="center" wrapText="1"/>
    </xf>
    <xf numFmtId="0" fontId="16" fillId="20" borderId="8" xfId="0" applyFont="1" applyFill="1" applyBorder="1" applyAlignment="1">
      <alignment horizontal="center" vertical="center"/>
    </xf>
    <xf numFmtId="0" fontId="0" fillId="22" borderId="12" xfId="0" applyFill="1" applyBorder="1" applyAlignment="1">
      <alignment vertical="center" wrapText="1"/>
    </xf>
    <xf numFmtId="2" fontId="16" fillId="23" borderId="8" xfId="0" applyNumberFormat="1" applyFont="1" applyFill="1" applyBorder="1" applyAlignment="1">
      <alignment horizontal="center" vertical="center" wrapText="1"/>
    </xf>
    <xf numFmtId="0" fontId="16" fillId="23" borderId="8" xfId="0" applyFont="1" applyFill="1" applyBorder="1" applyAlignment="1">
      <alignment horizontal="center" vertical="center" wrapText="1"/>
    </xf>
    <xf numFmtId="0" fontId="16" fillId="23" borderId="8" xfId="0" applyFont="1" applyFill="1" applyBorder="1" applyAlignment="1">
      <alignment horizontal="center" vertical="center"/>
    </xf>
    <xf numFmtId="0" fontId="0" fillId="22" borderId="13" xfId="0" applyFill="1" applyBorder="1" applyAlignment="1">
      <alignment vertical="center" wrapText="1"/>
    </xf>
    <xf numFmtId="0" fontId="17" fillId="22" borderId="13" xfId="0" applyFont="1" applyFill="1" applyBorder="1" applyAlignment="1">
      <alignment vertical="center" wrapText="1"/>
    </xf>
    <xf numFmtId="0" fontId="16" fillId="21" borderId="8" xfId="0" applyFont="1" applyFill="1" applyBorder="1" applyAlignment="1">
      <alignment vertical="center"/>
    </xf>
    <xf numFmtId="2" fontId="16" fillId="20" borderId="8" xfId="0" applyNumberFormat="1" applyFont="1" applyFill="1" applyBorder="1" applyAlignment="1">
      <alignment horizontal="center" vertical="center"/>
    </xf>
    <xf numFmtId="2" fontId="16" fillId="23" borderId="8" xfId="0" applyNumberFormat="1" applyFont="1" applyFill="1" applyBorder="1" applyAlignment="1">
      <alignment horizontal="center" vertical="center"/>
    </xf>
    <xf numFmtId="0" fontId="17" fillId="22" borderId="12" xfId="0" applyFont="1" applyFill="1" applyBorder="1" applyAlignment="1">
      <alignment vertical="center" wrapText="1"/>
    </xf>
    <xf numFmtId="0" fontId="17" fillId="21" borderId="8" xfId="0" applyFont="1" applyFill="1" applyBorder="1" applyAlignment="1">
      <alignment horizontal="center" vertical="center"/>
    </xf>
    <xf numFmtId="0" fontId="19" fillId="6" borderId="8" xfId="0" applyFont="1" applyFill="1" applyBorder="1" applyAlignment="1">
      <alignment vertical="center" wrapText="1"/>
    </xf>
    <xf numFmtId="0" fontId="17" fillId="24" borderId="8" xfId="0" applyFont="1" applyFill="1" applyBorder="1" applyAlignment="1">
      <alignment horizontal="center" vertical="center" wrapText="1"/>
    </xf>
    <xf numFmtId="0" fontId="20" fillId="25" borderId="7" xfId="0" applyFont="1" applyFill="1" applyBorder="1" applyAlignment="1">
      <alignment vertical="center" wrapText="1"/>
    </xf>
    <xf numFmtId="0" fontId="20" fillId="25" borderId="15" xfId="0" applyFont="1" applyFill="1" applyBorder="1" applyAlignment="1">
      <alignment vertical="center" wrapText="1"/>
    </xf>
    <xf numFmtId="0" fontId="20" fillId="25" borderId="16" xfId="0" applyFont="1" applyFill="1" applyBorder="1" applyAlignment="1">
      <alignment vertical="center" wrapText="1"/>
    </xf>
    <xf numFmtId="164" fontId="23" fillId="0" borderId="5" xfId="13" applyNumberFormat="1" applyFont="1" applyBorder="1"/>
    <xf numFmtId="0" fontId="23" fillId="26" borderId="5" xfId="13" applyFont="1" applyFill="1" applyBorder="1"/>
    <xf numFmtId="0" fontId="23" fillId="6" borderId="5" xfId="13" applyFont="1" applyFill="1" applyBorder="1"/>
    <xf numFmtId="0" fontId="22" fillId="0" borderId="0" xfId="13"/>
    <xf numFmtId="0" fontId="24" fillId="0" borderId="0" xfId="13" applyFont="1"/>
    <xf numFmtId="0" fontId="6" fillId="0" borderId="0" xfId="14"/>
    <xf numFmtId="0" fontId="25" fillId="0" borderId="0" xfId="13" applyFont="1"/>
    <xf numFmtId="0" fontId="1" fillId="0" borderId="0" xfId="14" applyFont="1"/>
    <xf numFmtId="11" fontId="22" fillId="0" borderId="0" xfId="13" applyNumberFormat="1"/>
    <xf numFmtId="170" fontId="22" fillId="0" borderId="0" xfId="10" applyNumberFormat="1" applyFont="1"/>
    <xf numFmtId="1" fontId="22" fillId="0" borderId="0" xfId="13" applyNumberFormat="1"/>
    <xf numFmtId="0" fontId="26" fillId="0" borderId="0" xfId="13" applyFont="1" applyAlignment="1">
      <alignment horizontal="left"/>
    </xf>
    <xf numFmtId="0" fontId="27" fillId="27" borderId="0" xfId="0" applyFont="1" applyFill="1"/>
    <xf numFmtId="3" fontId="27" fillId="0" borderId="0" xfId="0" applyNumberFormat="1" applyFont="1"/>
    <xf numFmtId="3" fontId="28" fillId="27" borderId="6" xfId="12" applyNumberFormat="1" applyFont="1" applyFill="1"/>
    <xf numFmtId="0" fontId="29" fillId="27" borderId="6" xfId="12" applyFont="1" applyFill="1"/>
    <xf numFmtId="0" fontId="27" fillId="0" borderId="0" xfId="0" applyFont="1"/>
    <xf numFmtId="3" fontId="30" fillId="0" borderId="0" xfId="0" applyNumberFormat="1" applyFont="1"/>
    <xf numFmtId="0" fontId="31" fillId="0" borderId="0" xfId="0" applyFont="1"/>
    <xf numFmtId="0" fontId="32" fillId="0" borderId="17" xfId="0" applyFont="1" applyBorder="1"/>
    <xf numFmtId="0" fontId="31" fillId="0" borderId="17" xfId="0" applyFont="1" applyBorder="1"/>
    <xf numFmtId="0" fontId="32" fillId="0" borderId="0" xfId="0" applyFont="1"/>
    <xf numFmtId="0" fontId="0" fillId="0" borderId="0" xfId="0" applyAlignment="1">
      <alignment horizontal="right"/>
    </xf>
    <xf numFmtId="0" fontId="27" fillId="0" borderId="0" xfId="0" applyFont="1" applyAlignment="1">
      <alignment horizontal="left" indent="3"/>
    </xf>
    <xf numFmtId="0" fontId="1" fillId="0" borderId="0" xfId="14" applyFont="1" applyAlignment="1">
      <alignment horizontal="center"/>
    </xf>
    <xf numFmtId="0" fontId="27" fillId="28" borderId="0" xfId="0" applyFont="1" applyFill="1"/>
    <xf numFmtId="0" fontId="33" fillId="28" borderId="0" xfId="0" applyFont="1" applyFill="1"/>
    <xf numFmtId="1" fontId="0" fillId="2" borderId="0" xfId="0" applyNumberFormat="1" applyFill="1"/>
    <xf numFmtId="1" fontId="0" fillId="0" borderId="0" xfId="10" applyNumberFormat="1" applyFont="1"/>
    <xf numFmtId="9" fontId="0" fillId="0" borderId="0" xfId="15" applyFont="1"/>
    <xf numFmtId="0" fontId="23"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4" fillId="0" borderId="0" xfId="0" applyFont="1"/>
    <xf numFmtId="0" fontId="6" fillId="29" borderId="0" xfId="14" applyFill="1"/>
    <xf numFmtId="0" fontId="1" fillId="29" borderId="0" xfId="14" applyFont="1" applyFill="1"/>
    <xf numFmtId="10" fontId="23" fillId="0" borderId="5" xfId="10" applyNumberFormat="1" applyFont="1" applyBorder="1"/>
    <xf numFmtId="9" fontId="23" fillId="0" borderId="5" xfId="10" applyFont="1" applyBorder="1"/>
    <xf numFmtId="0" fontId="25" fillId="2" borderId="0" xfId="13" applyFont="1" applyFill="1"/>
    <xf numFmtId="6" fontId="0" fillId="2" borderId="0" xfId="0" applyNumberFormat="1" applyFill="1"/>
    <xf numFmtId="8" fontId="0" fillId="0" borderId="0" xfId="0" applyNumberFormat="1"/>
    <xf numFmtId="1" fontId="0" fillId="30" borderId="0" xfId="0" applyNumberFormat="1" applyFill="1"/>
    <xf numFmtId="1" fontId="0" fillId="0" borderId="0" xfId="10" applyNumberFormat="1" applyFont="1" applyFill="1"/>
    <xf numFmtId="170" fontId="0" fillId="0" borderId="0" xfId="10" applyNumberFormat="1" applyFont="1" applyBorder="1"/>
    <xf numFmtId="172" fontId="0" fillId="0" borderId="0" xfId="11" applyNumberFormat="1" applyFont="1"/>
    <xf numFmtId="170" fontId="1" fillId="0" borderId="0" xfId="10" applyNumberFormat="1" applyFont="1"/>
    <xf numFmtId="0" fontId="36" fillId="0" borderId="0" xfId="16" applyFont="1" applyAlignment="1">
      <alignment horizontal="left" vertical="top"/>
    </xf>
    <xf numFmtId="0" fontId="36" fillId="0" borderId="17" xfId="16" applyFont="1" applyBorder="1" applyAlignment="1">
      <alignment horizontal="left" vertical="top"/>
    </xf>
    <xf numFmtId="0" fontId="1" fillId="0" borderId="17" xfId="0" applyFont="1" applyBorder="1"/>
    <xf numFmtId="172" fontId="0" fillId="0" borderId="0" xfId="17" applyNumberFormat="1" applyFont="1"/>
    <xf numFmtId="0" fontId="0" fillId="0" borderId="17" xfId="0" applyBorder="1"/>
    <xf numFmtId="172" fontId="0" fillId="0" borderId="17" xfId="17" applyNumberFormat="1" applyFont="1" applyBorder="1"/>
    <xf numFmtId="0" fontId="37" fillId="0" borderId="0" xfId="0" applyFont="1"/>
    <xf numFmtId="0" fontId="36" fillId="0" borderId="17" xfId="16" applyFont="1" applyBorder="1" applyAlignment="1">
      <alignment horizontal="left" vertical="top" indent="1"/>
    </xf>
    <xf numFmtId="172" fontId="36" fillId="31" borderId="0" xfId="17" applyNumberFormat="1" applyFont="1" applyFill="1"/>
    <xf numFmtId="172" fontId="36" fillId="31" borderId="17" xfId="17" applyNumberFormat="1" applyFont="1" applyFill="1" applyBorder="1"/>
    <xf numFmtId="172" fontId="36" fillId="0" borderId="0" xfId="17" applyNumberFormat="1" applyFont="1" applyAlignment="1">
      <alignment horizontal="right" vertical="top"/>
    </xf>
    <xf numFmtId="172" fontId="36" fillId="0" borderId="17" xfId="17" applyNumberFormat="1" applyFont="1" applyBorder="1" applyAlignment="1">
      <alignment horizontal="right" vertical="top"/>
    </xf>
    <xf numFmtId="172" fontId="0" fillId="0" borderId="0" xfId="17" applyNumberFormat="1" applyFont="1" applyFill="1"/>
    <xf numFmtId="173" fontId="0" fillId="0" borderId="0" xfId="0" applyNumberFormat="1"/>
    <xf numFmtId="0" fontId="38" fillId="0" borderId="0" xfId="0" applyFont="1"/>
    <xf numFmtId="1" fontId="0" fillId="4" borderId="0" xfId="0" applyNumberFormat="1" applyFill="1"/>
    <xf numFmtId="0" fontId="0" fillId="0" borderId="0" xfId="0" applyAlignment="1">
      <alignment horizontal="center"/>
    </xf>
    <xf numFmtId="174" fontId="0" fillId="0" borderId="0" xfId="0" applyNumberFormat="1" applyAlignment="1">
      <alignment horizontal="center"/>
    </xf>
    <xf numFmtId="174" fontId="0" fillId="0" borderId="0" xfId="0" applyNumberFormat="1"/>
    <xf numFmtId="0" fontId="0" fillId="0" borderId="0" xfId="0" applyAlignment="1">
      <alignment vertical="center" wrapText="1"/>
    </xf>
    <xf numFmtId="168" fontId="0" fillId="0" borderId="0" xfId="11" applyNumberFormat="1" applyFont="1" applyAlignment="1">
      <alignment horizontal="center"/>
    </xf>
    <xf numFmtId="0" fontId="0" fillId="0" borderId="0" xfId="0" applyAlignment="1">
      <alignment horizontal="center" vertical="center" wrapText="1"/>
    </xf>
    <xf numFmtId="174" fontId="0" fillId="0" borderId="0" xfId="0" applyNumberFormat="1" applyAlignment="1">
      <alignment horizontal="center" vertical="center" wrapText="1"/>
    </xf>
    <xf numFmtId="0" fontId="0" fillId="0" borderId="18" xfId="0" applyBorder="1"/>
    <xf numFmtId="9" fontId="0" fillId="0" borderId="19" xfId="0" applyNumberForma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0" xfId="0"/>
    <xf numFmtId="0" fontId="13" fillId="0" borderId="1" xfId="2" applyFont="1">
      <alignment wrapText="1"/>
    </xf>
    <xf numFmtId="0" fontId="0" fillId="0" borderId="1" xfId="0" applyBorder="1"/>
    <xf numFmtId="0" fontId="20" fillId="25" borderId="14" xfId="0" applyFont="1" applyFill="1" applyBorder="1" applyAlignment="1">
      <alignment horizontal="center" vertical="center"/>
    </xf>
    <xf numFmtId="0" fontId="20" fillId="25" borderId="13" xfId="0" applyFont="1" applyFill="1" applyBorder="1" applyAlignment="1">
      <alignment horizontal="center" vertical="center"/>
    </xf>
    <xf numFmtId="0" fontId="20" fillId="25" borderId="12" xfId="0" applyFont="1" applyFill="1" applyBorder="1" applyAlignment="1">
      <alignment horizontal="center" vertical="center"/>
    </xf>
    <xf numFmtId="0" fontId="20" fillId="25" borderId="14" xfId="0" applyFont="1" applyFill="1" applyBorder="1" applyAlignment="1">
      <alignment horizontal="center" vertical="center" wrapText="1"/>
    </xf>
    <xf numFmtId="0" fontId="20" fillId="25" borderId="12" xfId="0" applyFont="1" applyFill="1" applyBorder="1" applyAlignment="1">
      <alignment horizontal="center" vertical="center" wrapText="1"/>
    </xf>
    <xf numFmtId="0" fontId="17" fillId="21" borderId="14" xfId="0" applyFont="1" applyFill="1" applyBorder="1" applyAlignment="1">
      <alignment horizontal="center" vertical="center"/>
    </xf>
    <xf numFmtId="0" fontId="17" fillId="21" borderId="12" xfId="0" applyFont="1" applyFill="1" applyBorder="1" applyAlignment="1">
      <alignment horizontal="center" vertical="center"/>
    </xf>
    <xf numFmtId="0" fontId="16" fillId="20" borderId="14" xfId="0" applyFont="1" applyFill="1" applyBorder="1" applyAlignment="1">
      <alignment horizontal="center" vertical="center"/>
    </xf>
    <xf numFmtId="0" fontId="16" fillId="20" borderId="12" xfId="0" applyFont="1" applyFill="1" applyBorder="1" applyAlignment="1">
      <alignment horizontal="center" vertical="center"/>
    </xf>
  </cellXfs>
  <cellStyles count="19">
    <cellStyle name="Body: normal cell" xfId="4" xr:uid="{00000000-0005-0000-0000-000000000000}"/>
    <cellStyle name="Comma" xfId="11" builtinId="3"/>
    <cellStyle name="Comma 2" xfId="17" xr:uid="{0C98A5EE-7B9A-49CD-AD75-F9EA46BC45A5}"/>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Stand. 2" xfId="18" xr:uid="{3DFF1131-AC7F-494A-B1D0-151EDF7A4FA7}"/>
    <cellStyle name="Standard 2" xfId="16" xr:uid="{9A1C7346-2C51-4960-8264-F341AF8F346B}"/>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2.xml"/><Relationship Id="rId63" Type="http://schemas.openxmlformats.org/officeDocument/2006/relationships/sharedStrings" Target="sharedStrings.xml"/><Relationship Id="rId68"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5.xml"/><Relationship Id="rId66"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3.xml"/><Relationship Id="rId64"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6.xml"/><Relationship Id="rId67"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7.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energyinnovation.sharepoint.com/Users/mdeng/Dropbox%20(Energy%20Innovation)/Documents/Energy%20Policy%20Simulator/California/3.0%20Update/Data%20Sources/trans/BNVP/BAU%20New%20Vehicle%20Price_US%20for%20referenc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energyinnovation-my.sharepoint.com/personal/maryfrancis_energyinnovation_org/Documents/B%20New%20Vehicle%20Price-_.xlsx" TargetMode="External"/><Relationship Id="rId1" Type="http://schemas.openxmlformats.org/officeDocument/2006/relationships/externalLinkPath" Target="https://energyinnovation-my.sharepoint.com/personal/maryfrancis_energyinnovation_org/Documents/B%20New%20Vehicle%20Price-_.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mmahajan\Documents\eps-us\InputData\trans\BNVP\BAU%20New%20Vehicle%20Price.xlsx" TargetMode="External"/><Relationship Id="rId1" Type="http://schemas.openxmlformats.org/officeDocument/2006/relationships/externalLinkPath" Target="https://energyinnovation.sharepoint.com/Users/mmahajan/Documents/eps-us/InputData/trans/BNVP/BAU%20New%20Vehicle%20Pr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e3_cn_final_cost_data_supplement_oct202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energyinnovation.sharepoint.com/Users/mdeng/Dropbox%20(Energy%20Innovation)/Documents/Energy%20Policy%20Simulator/California/3.0%20Update/Data%20Sources/trans/BNVP/e3_cn_final_cost_data_supplement_oct2020.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Users\fabian.hein\Desktop\EPS_new\transport\NBPoNVP\Fahrzeugkosten_an_Agora_24-01-16.xlsx" TargetMode="External"/><Relationship Id="rId1" Type="http://schemas.openxmlformats.org/officeDocument/2006/relationships/externalLinkPath" Target="https://energyinnovation.sharepoint.com/sites/EUEPSModeling/Shared%20Documents/InputData_EI+Agora/trans/NBPoNVP/Fahrzeugkosten_an_Agora_24-0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2 38 Raw"/>
      <sheetName val="AEO 2022 38"/>
      <sheetName val="AEO 2022 39 Raw"/>
      <sheetName val="AEO 2022 39"/>
      <sheetName val="AEO 2022 42 Raw"/>
      <sheetName val="AEO 2022 42"/>
      <sheetName val="AEO 2022 44 Raw"/>
      <sheetName val="AEO 2022 44"/>
      <sheetName val="AEO 2022 49 Raw"/>
      <sheetName val="AEO 2022 49"/>
      <sheetName val="AEO 2022 52 Raw"/>
      <sheetName val="AEO 2022 52"/>
      <sheetName val="AEO 2021 38"/>
      <sheetName val="AEO 2021 39"/>
      <sheetName val="AEO 2021 42"/>
      <sheetName val="AEO 2021 44"/>
      <sheetName val="AEO 2021 49"/>
      <sheetName val="AEO 2021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3">
          <cell r="B133">
            <v>5.0900000000000001E-2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ow r="35">
          <cell r="A35">
            <v>10000000</v>
          </cell>
        </row>
      </sheetData>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3 Table 38 Raw"/>
      <sheetName val="AEO 2023 Table 38"/>
      <sheetName val="AEO 2022 Table 38"/>
      <sheetName val="AEO 2023 Table 39 Raw"/>
      <sheetName val="AEO 2023 Table 39"/>
      <sheetName val="AEO 2022 Table 39"/>
      <sheetName val="AEO 2023 Table 42 Raw"/>
      <sheetName val="AEO 2023 Table 42"/>
      <sheetName val="AEO 2022 Table 42"/>
      <sheetName val="AEO 2023 Table 44 Raw"/>
      <sheetName val="AEO 2023 Table 44"/>
      <sheetName val="AEO 2022 Table 44"/>
      <sheetName val="AEO 2023 Table 49 Raw"/>
      <sheetName val="AEO 2023 Table 49"/>
      <sheetName val="AEO 2022 Table 49"/>
      <sheetName val="AEO 2023 Table 52 Raw"/>
      <sheetName val="AEO 2023 Table 52"/>
      <sheetName val="AEO 2022 Table 52"/>
      <sheetName val="AEO 2021 Table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0">
          <cell r="A130">
            <v>0.78500000000000003</v>
          </cell>
        </row>
        <row r="134">
          <cell r="B134">
            <v>5.0900000000000001E-2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kw_Fahrzeugkosten_gesamt"/>
      <sheetName val="Pkw_Batteriekosten"/>
      <sheetName val="Pkw_Fzg-Kosten_ohne_Batterie"/>
      <sheetName val="Pkw_Batteriekapazitäten"/>
      <sheetName val="Batteriekosten"/>
      <sheetName val="Nfz_Fahrzeugkosten_gesamt"/>
      <sheetName val="Nfz_Batteriekosten"/>
      <sheetName val="Nfz_Fzg-Kosten_ohne_Batterie"/>
      <sheetName val="Nfz_Batteriekapazitäten"/>
    </sheetNames>
    <sheetDataSet>
      <sheetData sheetId="0">
        <row r="32">
          <cell r="C32">
            <v>22620.990078536222</v>
          </cell>
          <cell r="D32">
            <v>21866.053083532806</v>
          </cell>
          <cell r="E32">
            <v>22808.659581296008</v>
          </cell>
          <cell r="F32">
            <v>23275.272953437659</v>
          </cell>
          <cell r="G32">
            <v>23897.747914702566</v>
          </cell>
          <cell r="H32">
            <v>22006.654772228041</v>
          </cell>
          <cell r="I32">
            <v>21252.933736783478</v>
          </cell>
          <cell r="J32">
            <v>20752.14603004781</v>
          </cell>
          <cell r="K32">
            <v>20252.715231846851</v>
          </cell>
          <cell r="L32">
            <v>19754.468528809914</v>
          </cell>
          <cell r="M32">
            <v>19257.236563833718</v>
          </cell>
          <cell r="N32">
            <v>18760.853366957039</v>
          </cell>
          <cell r="O32">
            <v>18618.907315410535</v>
          </cell>
          <cell r="P32">
            <v>18479.12431986403</v>
          </cell>
          <cell r="Q32">
            <v>18341.428673357528</v>
          </cell>
          <cell r="R32">
            <v>18205.747318674617</v>
          </cell>
          <cell r="S32">
            <v>18072.009755601488</v>
          </cell>
          <cell r="T32">
            <v>17940.147951431787</v>
          </cell>
          <cell r="U32">
            <v>17810.096254603901</v>
          </cell>
          <cell r="V32">
            <v>17681.791311360859</v>
          </cell>
          <cell r="W32">
            <v>17555.171985327201</v>
          </cell>
          <cell r="X32">
            <v>17430.179279900593</v>
          </cell>
          <cell r="Y32">
            <v>17337.669524069999</v>
          </cell>
          <cell r="Z32">
            <v>17245.283421282245</v>
          </cell>
          <cell r="AA32">
            <v>17153.01973500691</v>
          </cell>
          <cell r="AB32">
            <v>17060.877241078859</v>
          </cell>
          <cell r="AC32">
            <v>16968.854727574628</v>
          </cell>
          <cell r="AD32">
            <v>16876.950994689967</v>
          </cell>
          <cell r="AE32">
            <v>16785.164854618692</v>
          </cell>
          <cell r="AF32">
            <v>16693.495131432664</v>
          </cell>
          <cell r="AG32">
            <v>16601.940660963031</v>
          </cell>
          <cell r="AH32">
            <v>16510.500290682623</v>
          </cell>
        </row>
        <row r="33">
          <cell r="C33">
            <v>38188.465245883672</v>
          </cell>
          <cell r="D33">
            <v>36947.990350970969</v>
          </cell>
          <cell r="E33">
            <v>37693.857934903761</v>
          </cell>
          <cell r="F33">
            <v>37713.496159810442</v>
          </cell>
          <cell r="G33">
            <v>38045</v>
          </cell>
          <cell r="H33">
            <v>35034.404980533327</v>
          </cell>
          <cell r="I33">
            <v>33834.56004758933</v>
          </cell>
          <cell r="J33">
            <v>33037.326379970873</v>
          </cell>
          <cell r="K33">
            <v>32242.254579038119</v>
          </cell>
          <cell r="L33">
            <v>31449.069527457359</v>
          </cell>
          <cell r="M33">
            <v>30657.501610241543</v>
          </cell>
          <cell r="N33">
            <v>29867.286604703382</v>
          </cell>
          <cell r="O33">
            <v>29641.324024468213</v>
          </cell>
          <cell r="P33">
            <v>29418.80451089971</v>
          </cell>
          <cell r="Q33">
            <v>29199.607556664541</v>
          </cell>
          <cell r="R33">
            <v>28983.616872186038</v>
          </cell>
          <cell r="S33">
            <v>28770.720238022721</v>
          </cell>
          <cell r="T33">
            <v>28560.809362413551</v>
          </cell>
          <cell r="U33">
            <v>28353.779743809144</v>
          </cell>
          <cell r="V33">
            <v>28149.530538214323</v>
          </cell>
          <cell r="W33">
            <v>27947.964431173757</v>
          </cell>
          <cell r="X33">
            <v>27748.987514238048</v>
          </cell>
          <cell r="Y33">
            <v>27601.715666884014</v>
          </cell>
          <cell r="Z33">
            <v>27454.640645534506</v>
          </cell>
          <cell r="AA33">
            <v>27307.760481929472</v>
          </cell>
          <cell r="AB33">
            <v>27161.073227491466</v>
          </cell>
          <cell r="AC33">
            <v>27014.576953128832</v>
          </cell>
          <cell r="AD33">
            <v>26868.269749040799</v>
          </cell>
          <cell r="AE33">
            <v>26722.149724524628</v>
          </cell>
          <cell r="AF33">
            <v>26576.215007784602</v>
          </cell>
          <cell r="AG33">
            <v>26430.463745742956</v>
          </cell>
          <cell r="AH33">
            <v>26284.894103852705</v>
          </cell>
        </row>
        <row r="34">
          <cell r="C34">
            <v>43656.071929417703</v>
          </cell>
          <cell r="D34">
            <v>42180.78783641287</v>
          </cell>
          <cell r="E34">
            <v>42122.991422478459</v>
          </cell>
          <cell r="F34">
            <v>41319.942026837736</v>
          </cell>
          <cell r="G34">
            <v>40925</v>
          </cell>
          <cell r="H34">
            <v>37676.832225777776</v>
          </cell>
          <cell r="I34">
            <v>36301.796386817769</v>
          </cell>
          <cell r="J34">
            <v>35425.673270192528</v>
          </cell>
          <cell r="K34">
            <v>34549.911670344227</v>
          </cell>
          <cell r="L34">
            <v>33674.215643604017</v>
          </cell>
          <cell r="M34">
            <v>32798.29516517638</v>
          </cell>
          <cell r="N34">
            <v>31921.86601076174</v>
          </cell>
          <cell r="O34">
            <v>31662.133835223653</v>
          </cell>
          <cell r="P34">
            <v>31406.688615241124</v>
          </cell>
          <cell r="Q34">
            <v>31155.380307369702</v>
          </cell>
          <cell r="R34">
            <v>30908.064119685503</v>
          </cell>
          <cell r="S34">
            <v>30664.600327981971</v>
          </cell>
          <cell r="T34">
            <v>30424.854098399788</v>
          </cell>
          <cell r="U34">
            <v>30188.695316264708</v>
          </cell>
          <cell r="V34">
            <v>29955.998420916072</v>
          </cell>
          <cell r="W34">
            <v>29726.642246316369</v>
          </cell>
          <cell r="X34">
            <v>29500.509867239376</v>
          </cell>
          <cell r="Y34">
            <v>29338.755368916038</v>
          </cell>
          <cell r="Z34">
            <v>29177.245938264994</v>
          </cell>
          <cell r="AA34">
            <v>29015.979124609523</v>
          </cell>
          <cell r="AB34">
            <v>28854.95250177967</v>
          </cell>
          <cell r="AC34">
            <v>28694.163667867189</v>
          </cell>
          <cell r="AD34">
            <v>28533.61024498289</v>
          </cell>
          <cell r="AE34">
            <v>28373.289879016502</v>
          </cell>
          <cell r="AF34">
            <v>28213.20023939884</v>
          </cell>
          <cell r="AG34">
            <v>28053.339018866413</v>
          </cell>
          <cell r="AH34">
            <v>27893.703933228368</v>
          </cell>
        </row>
        <row r="35">
          <cell r="C35">
            <v>63884.125523500261</v>
          </cell>
          <cell r="D35">
            <v>61647.383090707081</v>
          </cell>
          <cell r="E35">
            <v>60549.681288151849</v>
          </cell>
          <cell r="F35">
            <v>58456.200554755349</v>
          </cell>
          <cell r="G35">
            <v>57017.195824561408</v>
          </cell>
          <cell r="H35">
            <v>52478.901556615936</v>
          </cell>
          <cell r="I35">
            <v>50450.584636594722</v>
          </cell>
          <cell r="J35">
            <v>49205.21516608505</v>
          </cell>
          <cell r="K35">
            <v>47957.727973874462</v>
          </cell>
          <cell r="L35">
            <v>46707.710747730307</v>
          </cell>
          <cell r="M35">
            <v>45454.759421664581</v>
          </cell>
          <cell r="N35">
            <v>44198.478011009072</v>
          </cell>
          <cell r="O35">
            <v>43814.373953879665</v>
          </cell>
          <cell r="P35">
            <v>43437.021007861389</v>
          </cell>
          <cell r="Q35">
            <v>43066.182884065318</v>
          </cell>
          <cell r="R35">
            <v>42701.631563713694</v>
          </cell>
          <cell r="S35">
            <v>42343.147008685955</v>
          </cell>
          <cell r="T35">
            <v>41990.51688219577</v>
          </cell>
          <cell r="U35">
            <v>41643.536279244334</v>
          </cell>
          <cell r="V35">
            <v>41302.00746650777</v>
          </cell>
          <cell r="W35">
            <v>40965.739631328579</v>
          </cell>
          <cell r="X35">
            <v>40634.548639492234</v>
          </cell>
          <cell r="Y35">
            <v>40404.740137031731</v>
          </cell>
          <cell r="Z35">
            <v>40175.317567913422</v>
          </cell>
          <cell r="AA35">
            <v>39946.277072803896</v>
          </cell>
          <cell r="AB35">
            <v>39717.614830963052</v>
          </cell>
          <cell r="AC35">
            <v>39489.327059858224</v>
          </cell>
          <cell r="AD35">
            <v>39261.410014782035</v>
          </cell>
          <cell r="AE35">
            <v>39033.859988474193</v>
          </cell>
          <cell r="AF35">
            <v>38806.673310747043</v>
          </cell>
          <cell r="AG35">
            <v>38579.846348114741</v>
          </cell>
          <cell r="AH35">
            <v>38353.375503426352</v>
          </cell>
        </row>
        <row r="36">
          <cell r="C36">
            <v>84281.269458317533</v>
          </cell>
          <cell r="D36">
            <v>81461.643317001697</v>
          </cell>
          <cell r="E36">
            <v>80007.821315738271</v>
          </cell>
          <cell r="F36">
            <v>77238.46892256834</v>
          </cell>
          <cell r="G36">
            <v>75334.138776378226</v>
          </cell>
          <cell r="H36">
            <v>69351.477635019284</v>
          </cell>
          <cell r="I36">
            <v>66789.961415652244</v>
          </cell>
          <cell r="J36">
            <v>65170.532854005854</v>
          </cell>
          <cell r="K36">
            <v>63551.062730259073</v>
          </cell>
          <cell r="L36">
            <v>61931.006275653897</v>
          </cell>
          <cell r="M36">
            <v>60309.829616807488</v>
          </cell>
          <cell r="N36">
            <v>58687.009557804668</v>
          </cell>
          <cell r="O36">
            <v>58202.899284028608</v>
          </cell>
          <cell r="P36">
            <v>57726.89034358591</v>
          </cell>
          <cell r="Q36">
            <v>57258.699189809849</v>
          </cell>
          <cell r="R36">
            <v>56798.052200167142</v>
          </cell>
          <cell r="S36">
            <v>56344.685328913081</v>
          </cell>
          <cell r="T36">
            <v>55898.343771904103</v>
          </cell>
          <cell r="U36">
            <v>55458.781643141607</v>
          </cell>
          <cell r="V36">
            <v>55025.761662636956</v>
          </cell>
          <cell r="W36">
            <v>54599.054855201153</v>
          </cell>
          <cell r="X36">
            <v>54178.440259776777</v>
          </cell>
          <cell r="Y36">
            <v>53879.484651603409</v>
          </cell>
          <cell r="Z36">
            <v>53580.992163440664</v>
          </cell>
          <cell r="AA36">
            <v>53282.958164088464</v>
          </cell>
          <cell r="AB36">
            <v>52985.378068658683</v>
          </cell>
          <cell r="AC36">
            <v>52688.247338112116</v>
          </cell>
          <cell r="AD36">
            <v>52391.561478799922</v>
          </cell>
          <cell r="AE36">
            <v>52095.316042009741</v>
          </cell>
          <cell r="AF36">
            <v>51799.506623516405</v>
          </cell>
          <cell r="AG36">
            <v>51504.128863136866</v>
          </cell>
          <cell r="AH36">
            <v>51209.178444290024</v>
          </cell>
        </row>
        <row r="37">
          <cell r="C37">
            <v>112541.20112316476</v>
          </cell>
          <cell r="D37">
            <v>108742.0607567197</v>
          </cell>
          <cell r="E37">
            <v>113431.02197727817</v>
          </cell>
          <cell r="F37">
            <v>115752.70347255522</v>
          </cell>
          <cell r="G37">
            <v>118849.42658126549</v>
          </cell>
          <cell r="H37">
            <v>109440.08432022434</v>
          </cell>
          <cell r="I37">
            <v>105652.67578196799</v>
          </cell>
          <cell r="J37">
            <v>103153.57122929159</v>
          </cell>
          <cell r="K37">
            <v>100660.30775285391</v>
          </cell>
          <cell r="L37">
            <v>98172.025908907934</v>
          </cell>
          <cell r="M37">
            <v>95687.883442581631</v>
          </cell>
          <cell r="N37">
            <v>93207.054944100382</v>
          </cell>
          <cell r="O37">
            <v>92493.42486035949</v>
          </cell>
          <cell r="P37">
            <v>91790.8215914334</v>
          </cell>
          <cell r="Q37">
            <v>91098.859198803621</v>
          </cell>
          <cell r="R37">
            <v>90417.165251799772</v>
          </cell>
          <cell r="S37">
            <v>89745.380354824913</v>
          </cell>
          <cell r="T37">
            <v>89083.157691128072</v>
          </cell>
          <cell r="U37">
            <v>88430.162582544523</v>
          </cell>
          <cell r="V37">
            <v>87786.072064645254</v>
          </cell>
          <cell r="W37">
            <v>87150.574476756359</v>
          </cell>
          <cell r="X37">
            <v>86523.369066327476</v>
          </cell>
          <cell r="Y37">
            <v>86061.75505521243</v>
          </cell>
          <cell r="Z37">
            <v>85600.771401889651</v>
          </cell>
          <cell r="AA37">
            <v>85140.411802781222</v>
          </cell>
          <cell r="AB37">
            <v>84680.670017344964</v>
          </cell>
          <cell r="AC37">
            <v>84221.539867444211</v>
          </cell>
          <cell r="AD37">
            <v>83763.015236723571</v>
          </cell>
          <cell r="AE37">
            <v>83305.090069991216</v>
          </cell>
          <cell r="AF37">
            <v>82847.758372607321</v>
          </cell>
          <cell r="AG37">
            <v>82391.014209878369</v>
          </cell>
          <cell r="AH37">
            <v>81934.851706457775</v>
          </cell>
        </row>
        <row r="38">
          <cell r="C38">
            <v>63267.037263683582</v>
          </cell>
          <cell r="D38">
            <v>60526.521579966953</v>
          </cell>
          <cell r="E38">
            <v>60385.102509521123</v>
          </cell>
          <cell r="F38">
            <v>59179.688631323079</v>
          </cell>
          <cell r="G38">
            <v>58563.229998245595</v>
          </cell>
          <cell r="H38">
            <v>53852.553141583034</v>
          </cell>
          <cell r="I38">
            <v>51338.965967640259</v>
          </cell>
          <cell r="J38">
            <v>49965.274426065233</v>
          </cell>
          <cell r="K38">
            <v>48579.390826432813</v>
          </cell>
          <cell r="L38">
            <v>47180.89167657082</v>
          </cell>
          <cell r="M38">
            <v>45769.361954150518</v>
          </cell>
          <cell r="N38">
            <v>44344.394937289733</v>
          </cell>
          <cell r="O38">
            <v>43864.883815359455</v>
          </cell>
          <cell r="P38">
            <v>43395.281582318072</v>
          </cell>
          <cell r="Q38">
            <v>42935.241427054454</v>
          </cell>
          <cell r="R38">
            <v>42484.428676846408</v>
          </cell>
          <cell r="S38">
            <v>42042.520372516956</v>
          </cell>
          <cell r="T38">
            <v>41609.204858460369</v>
          </cell>
          <cell r="U38">
            <v>41184.18138701711</v>
          </cell>
          <cell r="V38">
            <v>40767.159736695678</v>
          </cell>
          <cell r="W38">
            <v>40357.859843756822</v>
          </cell>
          <cell r="X38">
            <v>39956.011446692166</v>
          </cell>
          <cell r="Y38">
            <v>39702.966380808175</v>
          </cell>
          <cell r="Z38">
            <v>39450.487765474827</v>
          </cell>
          <cell r="AA38">
            <v>39198.569936186614</v>
          </cell>
          <cell r="AB38">
            <v>38947.207285083095</v>
          </cell>
          <cell r="AC38">
            <v>38696.39426038244</v>
          </cell>
          <cell r="AD38">
            <v>38446.125365820582</v>
          </cell>
          <cell r="AE38">
            <v>38196.395160096145</v>
          </cell>
          <cell r="AF38">
            <v>37947.198256320771</v>
          </cell>
          <cell r="AG38">
            <v>37698.529321474962</v>
          </cell>
          <cell r="AH38">
            <v>37450.383075869395</v>
          </cell>
        </row>
        <row r="39">
          <cell r="C39">
            <v>61662.153359235912</v>
          </cell>
          <cell r="D39">
            <v>59244.831503273963</v>
          </cell>
          <cell r="E39">
            <v>61809.446774599324</v>
          </cell>
          <cell r="F39">
            <v>63083.401380395189</v>
          </cell>
          <cell r="G39">
            <v>64779.042715147181</v>
          </cell>
          <cell r="H39">
            <v>59615.793102398377</v>
          </cell>
          <cell r="I39">
            <v>57248.990573683732</v>
          </cell>
          <cell r="J39">
            <v>55820.381428876732</v>
          </cell>
          <cell r="K39">
            <v>54387.914333632521</v>
          </cell>
          <cell r="L39">
            <v>52951.120846959879</v>
          </cell>
          <cell r="M39">
            <v>51509.54189668734</v>
          </cell>
          <cell r="N39">
            <v>50062.727592086922</v>
          </cell>
          <cell r="O39">
            <v>49614.015314300603</v>
          </cell>
          <cell r="P39">
            <v>49173.404369847616</v>
          </cell>
          <cell r="Q39">
            <v>48740.611212061282</v>
          </cell>
          <cell r="R39">
            <v>48315.362218408285</v>
          </cell>
          <cell r="S39">
            <v>47897.393343143965</v>
          </cell>
          <cell r="T39">
            <v>47486.449782124699</v>
          </cell>
          <cell r="U39">
            <v>47082.285649351928</v>
          </cell>
          <cell r="V39">
            <v>46684.663664837004</v>
          </cell>
          <cell r="W39">
            <v>46293.354853390912</v>
          </cell>
          <cell r="X39">
            <v>45908.138253956262</v>
          </cell>
          <cell r="Y39">
            <v>45644.58064177262</v>
          </cell>
          <cell r="Z39">
            <v>45381.486149599601</v>
          </cell>
          <cell r="AA39">
            <v>45118.850146237113</v>
          </cell>
          <cell r="AB39">
            <v>44856.668046797073</v>
          </cell>
          <cell r="AC39">
            <v>44594.935312240217</v>
          </cell>
          <cell r="AD39">
            <v>44333.647448917749</v>
          </cell>
          <cell r="AE39">
            <v>44072.800008117294</v>
          </cell>
          <cell r="AF39">
            <v>43812.388585613669</v>
          </cell>
          <cell r="AG39">
            <v>43552.408821223857</v>
          </cell>
          <cell r="AH39">
            <v>43292.856398366741</v>
          </cell>
        </row>
        <row r="40">
          <cell r="C40">
            <v>132174.34929716858</v>
          </cell>
          <cell r="D40">
            <v>128722.99487195375</v>
          </cell>
          <cell r="E40">
            <v>134243.5073042351</v>
          </cell>
          <cell r="F40">
            <v>136964.52975213356</v>
          </cell>
          <cell r="G40">
            <v>140604.72431668467</v>
          </cell>
          <cell r="H40">
            <v>129577.37641084325</v>
          </cell>
          <cell r="I40">
            <v>126007.08999373748</v>
          </cell>
          <cell r="J40">
            <v>123250.59041608496</v>
          </cell>
          <cell r="K40">
            <v>120522.19571887437</v>
          </cell>
          <cell r="L40">
            <v>117820.88913783021</v>
          </cell>
          <cell r="M40">
            <v>115145.67424396249</v>
          </cell>
          <cell r="N40">
            <v>112495.57453686102</v>
          </cell>
          <cell r="O40">
            <v>111831.14797189363</v>
          </cell>
          <cell r="P40">
            <v>111173.47251803739</v>
          </cell>
          <cell r="Q40">
            <v>110522.31188640335</v>
          </cell>
          <cell r="R40">
            <v>109877.43805821375</v>
          </cell>
          <cell r="S40">
            <v>109238.63099534804</v>
          </cell>
          <cell r="T40">
            <v>108605.67836101988</v>
          </cell>
          <cell r="U40">
            <v>107978.37525023047</v>
          </cell>
          <cell r="V40">
            <v>107356.52392965593</v>
          </cell>
          <cell r="W40">
            <v>106739.93358663876</v>
          </cell>
          <cell r="X40">
            <v>106128.42008696446</v>
          </cell>
          <cell r="Y40">
            <v>105618.28907666597</v>
          </cell>
          <cell r="Z40">
            <v>105108.54399970968</v>
          </cell>
          <cell r="AA40">
            <v>104599.18099676218</v>
          </cell>
          <cell r="AB40">
            <v>104090.19624708337</v>
          </cell>
          <cell r="AC40">
            <v>103581.58596814057</v>
          </cell>
          <cell r="AD40">
            <v>103073.34641522639</v>
          </cell>
          <cell r="AE40">
            <v>102565.47388108059</v>
          </cell>
          <cell r="AF40">
            <v>102057.96469551547</v>
          </cell>
          <cell r="AG40">
            <v>101550.8152250452</v>
          </cell>
          <cell r="AH40">
            <v>101044.02187251882</v>
          </cell>
        </row>
        <row r="41">
          <cell r="C41">
            <v>48275.941039411831</v>
          </cell>
          <cell r="D41">
            <v>46808.361771619537</v>
          </cell>
          <cell r="E41">
            <v>47395.601317842622</v>
          </cell>
          <cell r="F41">
            <v>47095.776350342807</v>
          </cell>
          <cell r="G41">
            <v>47211.528559250306</v>
          </cell>
          <cell r="H41">
            <v>43484.468135390554</v>
          </cell>
          <cell r="I41">
            <v>42073.209920830886</v>
          </cell>
          <cell r="J41">
            <v>41100.961085377239</v>
          </cell>
          <cell r="K41">
            <v>40133.203331817836</v>
          </cell>
          <cell r="L41">
            <v>39169.595256292596</v>
          </cell>
          <cell r="M41">
            <v>38209.802283018587</v>
          </cell>
          <cell r="N41">
            <v>37253.496527728588</v>
          </cell>
          <cell r="O41">
            <v>36988.434188980711</v>
          </cell>
          <cell r="P41">
            <v>36727.107465047658</v>
          </cell>
          <cell r="Q41">
            <v>36469.385609410885</v>
          </cell>
          <cell r="R41">
            <v>36215.142451680047</v>
          </cell>
          <cell r="S41">
            <v>35964.256237428424</v>
          </cell>
          <cell r="T41">
            <v>35716.609473634249</v>
          </cell>
          <cell r="U41">
            <v>35472.088779531514</v>
          </cell>
          <cell r="V41">
            <v>35230.584742681007</v>
          </cell>
          <cell r="W41">
            <v>34991.991780078912</v>
          </cell>
          <cell r="X41">
            <v>34756.208004126536</v>
          </cell>
          <cell r="Y41">
            <v>34576.522538962112</v>
          </cell>
          <cell r="Z41">
            <v>34397.050623580377</v>
          </cell>
          <cell r="AA41">
            <v>34217.790122483493</v>
          </cell>
          <cell r="AB41">
            <v>34038.738921528617</v>
          </cell>
          <cell r="AC41">
            <v>33859.89492771434</v>
          </cell>
          <cell r="AD41">
            <v>33681.25606896924</v>
          </cell>
          <cell r="AE41">
            <v>33502.820293942626</v>
          </cell>
          <cell r="AF41">
            <v>33324.585571797332</v>
          </cell>
          <cell r="AG41">
            <v>33146.549892004521</v>
          </cell>
          <cell r="AH41">
            <v>32968.711264140664</v>
          </cell>
        </row>
        <row r="42">
          <cell r="C42">
            <v>53898.362921483451</v>
          </cell>
          <cell r="D42">
            <v>51839.227565364716</v>
          </cell>
          <cell r="E42">
            <v>52501.079621839031</v>
          </cell>
          <cell r="F42">
            <v>52179.467364239412</v>
          </cell>
          <cell r="G42">
            <v>52317.439237537903</v>
          </cell>
          <cell r="H42">
            <v>48143.99572099519</v>
          </cell>
          <cell r="I42">
            <v>46202.376917686393</v>
          </cell>
          <cell r="J42">
            <v>45041.971601554884</v>
          </cell>
          <cell r="K42">
            <v>43877.749280634896</v>
          </cell>
          <cell r="L42">
            <v>42709.331628355532</v>
          </cell>
          <cell r="M42">
            <v>41536.347884677307</v>
          </cell>
          <cell r="N42">
            <v>40358.434704761537</v>
          </cell>
          <cell r="O42">
            <v>39990.091940931132</v>
          </cell>
          <cell r="P42">
            <v>39628.500288211842</v>
          </cell>
          <cell r="Q42">
            <v>39273.423457714773</v>
          </cell>
          <cell r="R42">
            <v>38924.633430662136</v>
          </cell>
          <cell r="S42">
            <v>38581.910168933398</v>
          </cell>
          <cell r="T42">
            <v>38245.041335742215</v>
          </cell>
          <cell r="U42">
            <v>37913.822026089765</v>
          </cell>
          <cell r="V42">
            <v>37588.054506652203</v>
          </cell>
          <cell r="W42">
            <v>37267.547964771999</v>
          </cell>
          <cell r="X42">
            <v>36952.118266234655</v>
          </cell>
          <cell r="Y42">
            <v>36738.071057073146</v>
          </cell>
          <cell r="Z42">
            <v>36524.409781253831</v>
          </cell>
          <cell r="AA42">
            <v>36311.130579443299</v>
          </cell>
          <cell r="AB42">
            <v>36098.229630901449</v>
          </cell>
          <cell r="AC42">
            <v>35885.703153095623</v>
          </cell>
          <cell r="AD42">
            <v>35673.547401318428</v>
          </cell>
          <cell r="AE42">
            <v>35461.75866830958</v>
          </cell>
          <cell r="AF42">
            <v>35250.333283881424</v>
          </cell>
          <cell r="AG42">
            <v>35039.267614548116</v>
          </cell>
          <cell r="AH42">
            <v>34828.558063158722</v>
          </cell>
        </row>
        <row r="43">
          <cell r="C43">
            <v>44864.93300002654</v>
          </cell>
          <cell r="D43">
            <v>43556.608253516984</v>
          </cell>
          <cell r="E43">
            <v>45428.643217611207</v>
          </cell>
          <cell r="F43">
            <v>46353.029707918053</v>
          </cell>
          <cell r="G43">
            <v>47588.20984708859</v>
          </cell>
          <cell r="H43">
            <v>43841.935318241871</v>
          </cell>
          <cell r="I43">
            <v>42511.206452154809</v>
          </cell>
          <cell r="J43">
            <v>41551.371403667268</v>
          </cell>
          <cell r="K43">
            <v>40598.200160871704</v>
          </cell>
          <cell r="L43">
            <v>39651.348595987598</v>
          </cell>
          <cell r="M43">
            <v>38710.47946379007</v>
          </cell>
          <cell r="N43">
            <v>37775.262263958713</v>
          </cell>
          <cell r="O43">
            <v>37545.862986461776</v>
          </cell>
          <cell r="P43">
            <v>37318.219268779678</v>
          </cell>
          <cell r="Q43">
            <v>37092.293733508202</v>
          </cell>
          <cell r="R43">
            <v>36868.049469100741</v>
          </cell>
          <cell r="S43">
            <v>36645.450043045435</v>
          </cell>
          <cell r="T43">
            <v>36424.459513549489</v>
          </cell>
          <cell r="U43">
            <v>36205.042439818586</v>
          </cell>
          <cell r="V43">
            <v>35987.163891015742</v>
          </cell>
          <cell r="W43">
            <v>35770.789453979261</v>
          </cell>
          <cell r="X43">
            <v>35555.885239775715</v>
          </cell>
          <cell r="Y43">
            <v>35391.082773824288</v>
          </cell>
          <cell r="Z43">
            <v>35226.19124856688</v>
          </cell>
          <cell r="AA43">
            <v>35061.212966062143</v>
          </cell>
          <cell r="AB43">
            <v>34896.150191233522</v>
          </cell>
          <cell r="AC43">
            <v>34731.005152381687</v>
          </cell>
          <cell r="AD43">
            <v>34565.780041690545</v>
          </cell>
          <cell r="AE43">
            <v>34400.477015726712</v>
          </cell>
          <cell r="AF43">
            <v>34235.098195932675</v>
          </cell>
          <cell r="AG43">
            <v>34069.645669113583</v>
          </cell>
          <cell r="AH43">
            <v>33904.121487917866</v>
          </cell>
        </row>
        <row r="44">
          <cell r="C44">
            <v>53297.534823813825</v>
          </cell>
          <cell r="D44">
            <v>51839.227565364716</v>
          </cell>
          <cell r="E44">
            <v>57222.909359467165</v>
          </cell>
          <cell r="F44">
            <v>61187.815349281467</v>
          </cell>
          <cell r="G44">
            <v>65341.89692521184</v>
          </cell>
          <cell r="H44">
            <v>60217.371001706189</v>
          </cell>
          <cell r="I44">
            <v>58559.133421949839</v>
          </cell>
          <cell r="J44">
            <v>57278.339834066399</v>
          </cell>
          <cell r="K44">
            <v>56010.62922266285</v>
          </cell>
          <cell r="L44">
            <v>54755.529076542916</v>
          </cell>
          <cell r="M44">
            <v>53512.576334734287</v>
          </cell>
          <cell r="N44">
            <v>52281.317197484044</v>
          </cell>
          <cell r="O44">
            <v>52115.326586888616</v>
          </cell>
          <cell r="P44">
            <v>51942.485165737642</v>
          </cell>
          <cell r="Q44">
            <v>51763.207391071381</v>
          </cell>
          <cell r="R44">
            <v>51577.887100180233</v>
          </cell>
          <cell r="S44">
            <v>51386.898446277315</v>
          </cell>
          <cell r="T44">
            <v>51190.596793933204</v>
          </cell>
          <cell r="U44">
            <v>50989.31957594322</v>
          </cell>
          <cell r="V44">
            <v>50783.387113230106</v>
          </cell>
          <cell r="W44">
            <v>50573.103399319923</v>
          </cell>
          <cell r="X44">
            <v>50358.756850866717</v>
          </cell>
          <cell r="Y44">
            <v>50213.821726281509</v>
          </cell>
          <cell r="Z44">
            <v>50067.120184789048</v>
          </cell>
          <cell r="AA44">
            <v>49918.680134917777</v>
          </cell>
          <cell r="AB44">
            <v>49768.529103667242</v>
          </cell>
          <cell r="AC44">
            <v>49616.694241347846</v>
          </cell>
          <cell r="AD44">
            <v>49463.202326361919</v>
          </cell>
          <cell r="AE44">
            <v>49308.079769926866</v>
          </cell>
          <cell r="AF44">
            <v>49151.352620740989</v>
          </cell>
          <cell r="AG44">
            <v>48993.046569592763</v>
          </cell>
          <cell r="AH44">
            <v>48833.186953914184</v>
          </cell>
        </row>
        <row r="45">
          <cell r="C45">
            <v>52941.166835373602</v>
          </cell>
          <cell r="D45">
            <v>51489.197948781497</v>
          </cell>
          <cell r="E45">
            <v>52130.858355760261</v>
          </cell>
          <cell r="F45">
            <v>51797.144505341428</v>
          </cell>
          <cell r="G45">
            <v>51920.81197745604</v>
          </cell>
          <cell r="H45">
            <v>47838.189573240976</v>
          </cell>
          <cell r="I45">
            <v>46427.535622053932</v>
          </cell>
          <cell r="J45">
            <v>45389.373990168409</v>
          </cell>
          <cell r="K45">
            <v>44359.442695642814</v>
          </cell>
          <cell r="L45">
            <v>43337.366280063288</v>
          </cell>
          <cell r="M45">
            <v>42322.776794184247</v>
          </cell>
          <cell r="N45">
            <v>41315.31364774501</v>
          </cell>
          <cell r="O45">
            <v>41087.968084651242</v>
          </cell>
          <cell r="P45">
            <v>40861.217222113046</v>
          </cell>
          <cell r="Q45">
            <v>40635.084627837336</v>
          </cell>
          <cell r="R45">
            <v>40409.591491283412</v>
          </cell>
          <cell r="S45">
            <v>40184.756761269768</v>
          </cell>
          <cell r="T45">
            <v>39960.597276861918</v>
          </cell>
          <cell r="U45">
            <v>39737.127891842756</v>
          </cell>
          <cell r="V45">
            <v>39514.36159305452</v>
          </cell>
          <cell r="W45">
            <v>39292.309612888734</v>
          </cell>
          <cell r="X45">
            <v>39070.981536188898</v>
          </cell>
          <cell r="Y45">
            <v>38902.359768638205</v>
          </cell>
          <cell r="Z45">
            <v>38733.422693546941</v>
          </cell>
          <cell r="AA45">
            <v>38564.176066869688</v>
          </cell>
          <cell r="AB45">
            <v>38394.625560972701</v>
          </cell>
          <cell r="AC45">
            <v>38224.776765730072</v>
          </cell>
          <cell r="AD45">
            <v>38054.635189606306</v>
          </cell>
          <cell r="AE45">
            <v>37884.206260725608</v>
          </cell>
          <cell r="AF45">
            <v>37713.495327927725</v>
          </cell>
          <cell r="AG45">
            <v>37542.507661810931</v>
          </cell>
          <cell r="AH45">
            <v>37371.248455761881</v>
          </cell>
        </row>
        <row r="74">
          <cell r="C74">
            <v>20831.63659064296</v>
          </cell>
          <cell r="D74">
            <v>20303.347059667474</v>
          </cell>
          <cell r="E74">
            <v>21699.941988981645</v>
          </cell>
          <cell r="F74">
            <v>22606.497419027331</v>
          </cell>
          <cell r="G74">
            <v>23627.918681303803</v>
          </cell>
          <cell r="H74">
            <v>22441.194603679993</v>
          </cell>
          <cell r="I74">
            <v>21254.470526056186</v>
          </cell>
          <cell r="J74">
            <v>21232.766822352482</v>
          </cell>
          <cell r="K74">
            <v>21206.17422975989</v>
          </cell>
          <cell r="L74">
            <v>21174.692748278409</v>
          </cell>
          <cell r="M74">
            <v>21138.32237790804</v>
          </cell>
          <cell r="N74">
            <v>21097.063118648781</v>
          </cell>
          <cell r="O74">
            <v>21065.952007537668</v>
          </cell>
          <cell r="P74">
            <v>21035.929785315446</v>
          </cell>
          <cell r="Q74">
            <v>21006.958340871002</v>
          </cell>
          <cell r="R74">
            <v>20979.000896982114</v>
          </cell>
          <cell r="S74">
            <v>20952.021963629333</v>
          </cell>
          <cell r="T74">
            <v>20925.987292943904</v>
          </cell>
          <cell r="U74">
            <v>20900.863835732463</v>
          </cell>
          <cell r="V74">
            <v>20876.619699523424</v>
          </cell>
          <cell r="W74">
            <v>20853.2241080817</v>
          </cell>
          <cell r="X74">
            <v>20830.647362340438</v>
          </cell>
          <cell r="Y74">
            <v>20824.42263101463</v>
          </cell>
          <cell r="Z74">
            <v>20818.260147002082</v>
          </cell>
          <cell r="AA74">
            <v>20812.159287829661</v>
          </cell>
          <cell r="AB74">
            <v>20806.119437248963</v>
          </cell>
          <cell r="AC74">
            <v>20800.139985174072</v>
          </cell>
          <cell r="AD74">
            <v>20794.220327619933</v>
          </cell>
          <cell r="AE74">
            <v>20788.359866641331</v>
          </cell>
          <cell r="AF74">
            <v>20782.558010272518</v>
          </cell>
          <cell r="AG74">
            <v>20776.814172467391</v>
          </cell>
          <cell r="AH74">
            <v>20771.127773040316</v>
          </cell>
        </row>
        <row r="75">
          <cell r="C75">
            <v>31277.274304310307</v>
          </cell>
          <cell r="D75">
            <v>30543.476167668508</v>
          </cell>
          <cell r="E75">
            <v>31737.156776802349</v>
          </cell>
          <cell r="F75">
            <v>32277.287985038802</v>
          </cell>
          <cell r="G75">
            <v>33042.177192982454</v>
          </cell>
          <cell r="H75">
            <v>31883.325304956514</v>
          </cell>
          <cell r="I75">
            <v>30724.473416930574</v>
          </cell>
          <cell r="J75">
            <v>30738.116009523168</v>
          </cell>
          <cell r="K75">
            <v>30739.414157671315</v>
          </cell>
          <cell r="L75">
            <v>30728.36786137502</v>
          </cell>
          <cell r="M75">
            <v>30704.977120634278</v>
          </cell>
          <cell r="N75">
            <v>30669.241935449092</v>
          </cell>
          <cell r="O75">
            <v>30619.723416930574</v>
          </cell>
          <cell r="P75">
            <v>30571.938046560204</v>
          </cell>
          <cell r="Q75">
            <v>30525.825164152797</v>
          </cell>
          <cell r="R75">
            <v>30481.32623262965</v>
          </cell>
          <cell r="S75">
            <v>30438.384763709812</v>
          </cell>
          <cell r="T75">
            <v>30396.946246202166</v>
          </cell>
          <cell r="U75">
            <v>30356.958076807292</v>
          </cell>
          <cell r="V75">
            <v>30318.369493341233</v>
          </cell>
          <cell r="W75">
            <v>30281.131510296491</v>
          </cell>
          <cell r="X75">
            <v>30245.196856658313</v>
          </cell>
          <cell r="Y75">
            <v>30235.289159298074</v>
          </cell>
          <cell r="Z75">
            <v>30225.480538911437</v>
          </cell>
          <cell r="AA75">
            <v>30215.770004728663</v>
          </cell>
          <cell r="AB75">
            <v>30206.156575887719</v>
          </cell>
          <cell r="AC75">
            <v>30196.639281335185</v>
          </cell>
          <cell r="AD75">
            <v>30187.217159728178</v>
          </cell>
          <cell r="AE75">
            <v>30177.889259337237</v>
          </cell>
          <cell r="AF75">
            <v>30168.654637950207</v>
          </cell>
          <cell r="AG75">
            <v>30159.512362777048</v>
          </cell>
          <cell r="AH75">
            <v>30150.461510355621</v>
          </cell>
        </row>
        <row r="76">
          <cell r="C76">
            <v>40116.422215469371</v>
          </cell>
          <cell r="D76">
            <v>39166.244196939631</v>
          </cell>
          <cell r="E76">
            <v>41387.052794488096</v>
          </cell>
          <cell r="F76">
            <v>42706.182874964878</v>
          </cell>
          <cell r="G76">
            <v>44274</v>
          </cell>
          <cell r="H76">
            <v>42323.249459387283</v>
          </cell>
          <cell r="I76">
            <v>40372.498918774574</v>
          </cell>
          <cell r="J76">
            <v>40366.448918774578</v>
          </cell>
          <cell r="K76">
            <v>40348.298918774577</v>
          </cell>
          <cell r="L76">
            <v>40318.048918774577</v>
          </cell>
          <cell r="M76">
            <v>40275.698918774578</v>
          </cell>
          <cell r="N76">
            <v>40221.248918774574</v>
          </cell>
          <cell r="O76">
            <v>40164.4711409968</v>
          </cell>
          <cell r="P76">
            <v>40109.680585441245</v>
          </cell>
          <cell r="Q76">
            <v>40056.807699330129</v>
          </cell>
          <cell r="R76">
            <v>40005.785364232914</v>
          </cell>
          <cell r="S76">
            <v>39956.548810864093</v>
          </cell>
          <cell r="T76">
            <v>39909.035536863179</v>
          </cell>
          <cell r="U76">
            <v>39863.185227452304</v>
          </cell>
          <cell r="V76">
            <v>39818.939678870804</v>
          </cell>
          <cell r="W76">
            <v>39776.242724489661</v>
          </cell>
          <cell r="X76">
            <v>39735.040163511854</v>
          </cell>
          <cell r="Y76">
            <v>39723.68002884226</v>
          </cell>
          <cell r="Z76">
            <v>39712.433495519355</v>
          </cell>
          <cell r="AA76">
            <v>39701.299427529688</v>
          </cell>
          <cell r="AB76">
            <v>39690.276700219911</v>
          </cell>
          <cell r="AC76">
            <v>39679.364200183241</v>
          </cell>
          <cell r="AD76">
            <v>39668.560825146931</v>
          </cell>
          <cell r="AE76">
            <v>39657.865483860987</v>
          </cell>
          <cell r="AF76">
            <v>39647.277095987898</v>
          </cell>
          <cell r="AG76">
            <v>39636.794591993545</v>
          </cell>
          <cell r="AH76">
            <v>39626.416913039131</v>
          </cell>
        </row>
        <row r="77">
          <cell r="C77">
            <v>60647.019046317109</v>
          </cell>
          <cell r="D77">
            <v>59331.683209517978</v>
          </cell>
          <cell r="E77">
            <v>61066.586077361746</v>
          </cell>
          <cell r="F77">
            <v>61585.775048678224</v>
          </cell>
          <cell r="G77">
            <v>62574.999999999993</v>
          </cell>
          <cell r="H77">
            <v>60694.505046378501</v>
          </cell>
          <cell r="I77">
            <v>58814.010092757017</v>
          </cell>
          <cell r="J77">
            <v>58815.436018682944</v>
          </cell>
          <cell r="K77">
            <v>58803.417500164425</v>
          </cell>
          <cell r="L77">
            <v>58777.954537201462</v>
          </cell>
          <cell r="M77">
            <v>58739.047129794053</v>
          </cell>
          <cell r="N77">
            <v>58686.695277942199</v>
          </cell>
          <cell r="O77">
            <v>58627.065648312571</v>
          </cell>
          <cell r="P77">
            <v>58569.523055719983</v>
          </cell>
          <cell r="Q77">
            <v>58513.99445386813</v>
          </cell>
          <cell r="R77">
            <v>58460.409353081093</v>
          </cell>
          <cell r="S77">
            <v>58408.699730821601</v>
          </cell>
          <cell r="T77">
            <v>58358.79994534119</v>
          </cell>
          <cell r="U77">
            <v>58310.646652352596</v>
          </cell>
          <cell r="V77">
            <v>58264.178724618607</v>
          </cell>
          <cell r="W77">
            <v>58219.3371743553</v>
          </cell>
          <cell r="X77">
            <v>58176.06507835121</v>
          </cell>
          <cell r="Y77">
            <v>58164.134343310085</v>
          </cell>
          <cell r="Z77">
            <v>58152.32291561937</v>
          </cell>
          <cell r="AA77">
            <v>58140.629602205561</v>
          </cell>
          <cell r="AB77">
            <v>58129.053221925889</v>
          </cell>
          <cell r="AC77">
            <v>58117.592605449012</v>
          </cell>
          <cell r="AD77">
            <v>58106.246595136909</v>
          </cell>
          <cell r="AE77">
            <v>58095.014044927928</v>
          </cell>
          <cell r="AF77">
            <v>58083.893820221034</v>
          </cell>
          <cell r="AG77">
            <v>58072.884797761209</v>
          </cell>
          <cell r="AH77">
            <v>58061.985865525981</v>
          </cell>
        </row>
        <row r="78">
          <cell r="C78">
            <v>78473.051051799484</v>
          </cell>
          <cell r="D78">
            <v>76840.66086878952</v>
          </cell>
          <cell r="E78">
            <v>75972.962832364225</v>
          </cell>
          <cell r="F78">
            <v>73817.926444911442</v>
          </cell>
          <cell r="G78">
            <v>72450</v>
          </cell>
          <cell r="H78">
            <v>71770.810972941428</v>
          </cell>
          <cell r="I78">
            <v>71091.621945882871</v>
          </cell>
          <cell r="J78">
            <v>71106.640464401396</v>
          </cell>
          <cell r="K78">
            <v>71105.770094031017</v>
          </cell>
          <cell r="L78">
            <v>71089.010834771761</v>
          </cell>
          <cell r="M78">
            <v>71056.362686623615</v>
          </cell>
          <cell r="N78">
            <v>71007.825649586579</v>
          </cell>
          <cell r="O78">
            <v>70943.010834771761</v>
          </cell>
          <cell r="P78">
            <v>70880.464538475469</v>
          </cell>
          <cell r="Q78">
            <v>70820.107362549534</v>
          </cell>
          <cell r="R78">
            <v>70761.862687781017</v>
          </cell>
          <cell r="S78">
            <v>70705.656576629408</v>
          </cell>
          <cell r="T78">
            <v>70651.417679368082</v>
          </cell>
          <cell r="U78">
            <v>70599.07714351092</v>
          </cell>
          <cell r="V78">
            <v>70548.568526408751</v>
          </cell>
          <cell r="W78">
            <v>70499.827710905156</v>
          </cell>
          <cell r="X78">
            <v>70452.792823944197</v>
          </cell>
          <cell r="Y78">
            <v>70439.824633682103</v>
          </cell>
          <cell r="Z78">
            <v>70426.986125322626</v>
          </cell>
          <cell r="AA78">
            <v>70414.276002046754</v>
          </cell>
          <cell r="AB78">
            <v>70401.692980003631</v>
          </cell>
          <cell r="AC78">
            <v>70389.235788180944</v>
          </cell>
          <cell r="AD78">
            <v>70376.903168276476</v>
          </cell>
          <cell r="AE78">
            <v>70364.693874571065</v>
          </cell>
          <cell r="AF78">
            <v>70352.6066738027</v>
          </cell>
          <cell r="AG78">
            <v>70340.640345042018</v>
          </cell>
          <cell r="AH78">
            <v>70328.793679568946</v>
          </cell>
        </row>
        <row r="79">
          <cell r="C79">
            <v>136549.09147346707</v>
          </cell>
          <cell r="D79">
            <v>133844.31472050026</v>
          </cell>
          <cell r="E79">
            <v>134771.52612160196</v>
          </cell>
          <cell r="F79">
            <v>133231.57905091799</v>
          </cell>
          <cell r="G79">
            <v>132923</v>
          </cell>
          <cell r="H79">
            <v>130441.44674115667</v>
          </cell>
          <cell r="I79">
            <v>127959.89348231335</v>
          </cell>
          <cell r="J79">
            <v>127983.07866749853</v>
          </cell>
          <cell r="K79">
            <v>127986.70829712816</v>
          </cell>
          <cell r="L79">
            <v>127970.78237120224</v>
          </cell>
          <cell r="M79">
            <v>127935.30088972075</v>
          </cell>
          <cell r="N79">
            <v>127880.26385268371</v>
          </cell>
          <cell r="O79">
            <v>127802.48607490593</v>
          </cell>
          <cell r="P79">
            <v>127727.43051935038</v>
          </cell>
          <cell r="Q79">
            <v>127655.00190823927</v>
          </cell>
          <cell r="R79">
            <v>127585.10829851705</v>
          </cell>
          <cell r="S79">
            <v>127517.6609651351</v>
          </cell>
          <cell r="T79">
            <v>127452.57428842153</v>
          </cell>
          <cell r="U79">
            <v>127389.76564539292</v>
          </cell>
          <cell r="V79">
            <v>127329.15530487032</v>
          </cell>
          <cell r="W79">
            <v>127270.66632626601</v>
          </cell>
          <cell r="X79">
            <v>127214.22446191286</v>
          </cell>
          <cell r="Y79">
            <v>127198.66263359835</v>
          </cell>
          <cell r="Z79">
            <v>127183.25642356697</v>
          </cell>
          <cell r="AA79">
            <v>127168.00427563592</v>
          </cell>
          <cell r="AB79">
            <v>127152.90464918417</v>
          </cell>
          <cell r="AC79">
            <v>127137.95601899695</v>
          </cell>
          <cell r="AD79">
            <v>127123.1568751116</v>
          </cell>
          <cell r="AE79">
            <v>127108.5057226651</v>
          </cell>
          <cell r="AF79">
            <v>127094.00108174306</v>
          </cell>
          <cell r="AG79">
            <v>127079.64148723024</v>
          </cell>
          <cell r="AH79">
            <v>127065.42548866256</v>
          </cell>
        </row>
        <row r="80">
          <cell r="C80">
            <v>60759.532166762045</v>
          </cell>
          <cell r="D80">
            <v>59422.472991887924</v>
          </cell>
          <cell r="E80">
            <v>59095.117419782073</v>
          </cell>
          <cell r="F80">
            <v>57740.554631536586</v>
          </cell>
          <cell r="G80">
            <v>56974.999999999993</v>
          </cell>
          <cell r="H80">
            <v>56272.793737621425</v>
          </cell>
          <cell r="I80">
            <v>55570.58747524285</v>
          </cell>
          <cell r="J80">
            <v>55594.446734502111</v>
          </cell>
          <cell r="K80">
            <v>55599.728215983589</v>
          </cell>
          <cell r="L80">
            <v>55586.431919687289</v>
          </cell>
          <cell r="M80">
            <v>55554.557845613221</v>
          </cell>
          <cell r="N80">
            <v>55504.105993761368</v>
          </cell>
          <cell r="O80">
            <v>55430.994882650259</v>
          </cell>
          <cell r="P80">
            <v>55360.442660428031</v>
          </cell>
          <cell r="Q80">
            <v>55292.359765983587</v>
          </cell>
          <cell r="R80">
            <v>55226.659772844701</v>
          </cell>
          <cell r="S80">
            <v>55163.259279465674</v>
          </cell>
          <cell r="T80">
            <v>55102.077803354907</v>
          </cell>
          <cell r="U80">
            <v>55043.037678908026</v>
          </cell>
          <cell r="V80">
            <v>54986.063958816783</v>
          </cell>
          <cell r="W80">
            <v>54931.084318928726</v>
          </cell>
          <cell r="X80">
            <v>54878.028966436759</v>
          </cell>
          <cell r="Y80">
            <v>54863.400847821118</v>
          </cell>
          <cell r="Z80">
            <v>54848.919010391633</v>
          </cell>
          <cell r="AA80">
            <v>54834.581991336439</v>
          </cell>
          <cell r="AB80">
            <v>54820.388342471801</v>
          </cell>
          <cell r="AC80">
            <v>54806.336630095808</v>
          </cell>
          <cell r="AD80">
            <v>54792.425434843572</v>
          </cell>
          <cell r="AE80">
            <v>54778.653351543864</v>
          </cell>
          <cell r="AF80">
            <v>54765.018989077151</v>
          </cell>
          <cell r="AG80">
            <v>54751.520970235106</v>
          </cell>
          <cell r="AH80">
            <v>54738.157931581474</v>
          </cell>
        </row>
        <row r="81">
          <cell r="C81">
            <v>56288.018984859948</v>
          </cell>
          <cell r="D81">
            <v>55010.768102834481</v>
          </cell>
          <cell r="E81">
            <v>58839.848136713837</v>
          </cell>
          <cell r="F81">
            <v>61337.037457198479</v>
          </cell>
          <cell r="G81">
            <v>64142.867310288668</v>
          </cell>
          <cell r="H81">
            <v>60894.441982043107</v>
          </cell>
          <cell r="I81">
            <v>57646.016653797553</v>
          </cell>
          <cell r="J81">
            <v>57635.220357501254</v>
          </cell>
          <cell r="K81">
            <v>57610.979616760509</v>
          </cell>
          <cell r="L81">
            <v>57573.294431575327</v>
          </cell>
          <cell r="M81">
            <v>57522.164801945699</v>
          </cell>
          <cell r="N81">
            <v>57457.590727871626</v>
          </cell>
          <cell r="O81">
            <v>57392.775913056808</v>
          </cell>
          <cell r="P81">
            <v>57330.229616760509</v>
          </cell>
          <cell r="Q81">
            <v>57269.872440834588</v>
          </cell>
          <cell r="R81">
            <v>57211.627766066071</v>
          </cell>
          <cell r="S81">
            <v>57155.421654914448</v>
          </cell>
          <cell r="T81">
            <v>57101.182757653136</v>
          </cell>
          <cell r="U81">
            <v>57048.842221795967</v>
          </cell>
          <cell r="V81">
            <v>56998.333604693798</v>
          </cell>
          <cell r="W81">
            <v>56949.59278919021</v>
          </cell>
          <cell r="X81">
            <v>56902.557902229244</v>
          </cell>
          <cell r="Y81">
            <v>56889.58971196715</v>
          </cell>
          <cell r="Z81">
            <v>56876.751203607673</v>
          </cell>
          <cell r="AA81">
            <v>56864.041080331794</v>
          </cell>
          <cell r="AB81">
            <v>56851.458058288677</v>
          </cell>
          <cell r="AC81">
            <v>56839.000866465984</v>
          </cell>
          <cell r="AD81">
            <v>56826.668246561523</v>
          </cell>
          <cell r="AE81">
            <v>56814.458952856105</v>
          </cell>
          <cell r="AF81">
            <v>56802.37175208774</v>
          </cell>
          <cell r="AG81">
            <v>56790.405423327065</v>
          </cell>
          <cell r="AH81">
            <v>56778.558757853993</v>
          </cell>
        </row>
        <row r="82">
          <cell r="C82">
            <v>127771.98233396019</v>
          </cell>
          <cell r="D82">
            <v>125203.5933342046</v>
          </cell>
          <cell r="E82">
            <v>133701.08015286512</v>
          </cell>
          <cell r="F82">
            <v>139187.2515280481</v>
          </cell>
          <cell r="G82">
            <v>145388.33567251463</v>
          </cell>
          <cell r="H82">
            <v>138154.15165910867</v>
          </cell>
          <cell r="I82">
            <v>130919.96764570271</v>
          </cell>
          <cell r="J82">
            <v>130882.67134940642</v>
          </cell>
          <cell r="K82">
            <v>130835.59727533234</v>
          </cell>
          <cell r="L82">
            <v>130778.74542348049</v>
          </cell>
          <cell r="M82">
            <v>130712.11579385085</v>
          </cell>
          <cell r="N82">
            <v>130635.70838644345</v>
          </cell>
          <cell r="O82">
            <v>130576.07875681382</v>
          </cell>
          <cell r="P82">
            <v>130518.53616422122</v>
          </cell>
          <cell r="Q82">
            <v>130463.00756236937</v>
          </cell>
          <cell r="R82">
            <v>130409.42246158233</v>
          </cell>
          <cell r="S82">
            <v>130357.71283932285</v>
          </cell>
          <cell r="T82">
            <v>130307.81305384244</v>
          </cell>
          <cell r="U82">
            <v>130259.65976085384</v>
          </cell>
          <cell r="V82">
            <v>130213.19183311985</v>
          </cell>
          <cell r="W82">
            <v>130168.35028285655</v>
          </cell>
          <cell r="X82">
            <v>130125.07818685246</v>
          </cell>
          <cell r="Y82">
            <v>130113.14745181132</v>
          </cell>
          <cell r="Z82">
            <v>130101.33602412061</v>
          </cell>
          <cell r="AA82">
            <v>130089.6427107068</v>
          </cell>
          <cell r="AB82">
            <v>130078.06633042713</v>
          </cell>
          <cell r="AC82">
            <v>130066.60571395027</v>
          </cell>
          <cell r="AD82">
            <v>130055.25970363816</v>
          </cell>
          <cell r="AE82">
            <v>130044.02715342917</v>
          </cell>
          <cell r="AF82">
            <v>130032.90692872228</v>
          </cell>
          <cell r="AG82">
            <v>130021.89790626246</v>
          </cell>
          <cell r="AH82">
            <v>130010.99897402723</v>
          </cell>
        </row>
        <row r="83">
          <cell r="C83">
            <v>44491.084177093573</v>
          </cell>
          <cell r="D83">
            <v>43463.098288157824</v>
          </cell>
          <cell r="E83">
            <v>45058.746879698578</v>
          </cell>
          <cell r="F83">
            <v>45733.891361341717</v>
          </cell>
          <cell r="G83">
            <v>46734.760126760717</v>
          </cell>
          <cell r="H83">
            <v>45152.154203929022</v>
          </cell>
          <cell r="I83">
            <v>43569.548281097334</v>
          </cell>
          <cell r="J83">
            <v>43550.58531813437</v>
          </cell>
          <cell r="K83">
            <v>43521.844577393633</v>
          </cell>
          <cell r="L83">
            <v>43483.326058875115</v>
          </cell>
          <cell r="M83">
            <v>43435.029762578815</v>
          </cell>
          <cell r="N83">
            <v>43376.955688504742</v>
          </cell>
          <cell r="O83">
            <v>43325.103836652888</v>
          </cell>
          <cell r="P83">
            <v>43275.066799615852</v>
          </cell>
          <cell r="Q83">
            <v>43226.781058875109</v>
          </cell>
          <cell r="R83">
            <v>43180.1853190603</v>
          </cell>
          <cell r="S83">
            <v>43135.220430139001</v>
          </cell>
          <cell r="T83">
            <v>43091.829312329952</v>
          </cell>
          <cell r="U83">
            <v>43049.956883644219</v>
          </cell>
          <cell r="V83">
            <v>43009.549989962485</v>
          </cell>
          <cell r="W83">
            <v>42970.557337559607</v>
          </cell>
          <cell r="X83">
            <v>42932.929427990835</v>
          </cell>
          <cell r="Y83">
            <v>42922.554875781163</v>
          </cell>
          <cell r="Z83">
            <v>42912.284069093585</v>
          </cell>
          <cell r="AA83">
            <v>42902.115970472878</v>
          </cell>
          <cell r="AB83">
            <v>42892.049552838384</v>
          </cell>
          <cell r="AC83">
            <v>42882.083799380234</v>
          </cell>
          <cell r="AD83">
            <v>42872.217703456663</v>
          </cell>
          <cell r="AE83">
            <v>42862.450268492328</v>
          </cell>
          <cell r="AF83">
            <v>42852.780507877636</v>
          </cell>
          <cell r="AG83">
            <v>42843.207444869091</v>
          </cell>
          <cell r="AH83">
            <v>42833.730112490637</v>
          </cell>
        </row>
        <row r="84">
          <cell r="C84">
            <v>49267.076092356758</v>
          </cell>
          <cell r="D84">
            <v>48134.422089980173</v>
          </cell>
          <cell r="E84">
            <v>49922.18787808557</v>
          </cell>
          <cell r="F84">
            <v>50688.614679153077</v>
          </cell>
          <cell r="G84">
            <v>51814.593063708191</v>
          </cell>
          <cell r="H84">
            <v>50048.642520037974</v>
          </cell>
          <cell r="I84">
            <v>48282.691976367765</v>
          </cell>
          <cell r="J84">
            <v>48271.210494886283</v>
          </cell>
          <cell r="K84">
            <v>48247.506791182575</v>
          </cell>
          <cell r="L84">
            <v>48211.580865256648</v>
          </cell>
          <cell r="M84">
            <v>48163.432717108502</v>
          </cell>
          <cell r="N84">
            <v>48103.06234673813</v>
          </cell>
          <cell r="O84">
            <v>48043.432717108502</v>
          </cell>
          <cell r="P84">
            <v>47985.890124515914</v>
          </cell>
          <cell r="Q84">
            <v>47930.361522664061</v>
          </cell>
          <cell r="R84">
            <v>47876.776421877024</v>
          </cell>
          <cell r="S84">
            <v>47825.066799617533</v>
          </cell>
          <cell r="T84">
            <v>47775.167014137121</v>
          </cell>
          <cell r="U84">
            <v>47727.013721148527</v>
          </cell>
          <cell r="V84">
            <v>47680.545793414538</v>
          </cell>
          <cell r="W84">
            <v>47635.704243151231</v>
          </cell>
          <cell r="X84">
            <v>47592.432147147141</v>
          </cell>
          <cell r="Y84">
            <v>47580.501412106016</v>
          </cell>
          <cell r="Z84">
            <v>47568.689984415301</v>
          </cell>
          <cell r="AA84">
            <v>47556.996671001492</v>
          </cell>
          <cell r="AB84">
            <v>47545.42029072182</v>
          </cell>
          <cell r="AC84">
            <v>47533.95967424495</v>
          </cell>
          <cell r="AD84">
            <v>47522.61366393284</v>
          </cell>
          <cell r="AE84">
            <v>47511.381113723859</v>
          </cell>
          <cell r="AF84">
            <v>47500.260889016965</v>
          </cell>
          <cell r="AG84">
            <v>47489.251866557141</v>
          </cell>
          <cell r="AH84">
            <v>47478.352934321912</v>
          </cell>
        </row>
        <row r="85">
          <cell r="C85">
            <v>41437.128877361865</v>
          </cell>
          <cell r="D85">
            <v>40443.738553764277</v>
          </cell>
          <cell r="E85">
            <v>43187.827019226599</v>
          </cell>
          <cell r="F85">
            <v>44959.262900617636</v>
          </cell>
          <cell r="G85">
            <v>46961.678532520229</v>
          </cell>
          <cell r="H85">
            <v>44625.450088642356</v>
          </cell>
          <cell r="I85">
            <v>42289.221644764482</v>
          </cell>
          <cell r="J85">
            <v>42243.758681801519</v>
          </cell>
          <cell r="K85">
            <v>42192.184607727439</v>
          </cell>
          <cell r="L85">
            <v>42134.499422542256</v>
          </cell>
          <cell r="M85">
            <v>42070.703126245964</v>
          </cell>
          <cell r="N85">
            <v>42000.795718838555</v>
          </cell>
          <cell r="O85">
            <v>41954.129052171884</v>
          </cell>
          <cell r="P85">
            <v>41909.095718838551</v>
          </cell>
          <cell r="Q85">
            <v>41865.638552171884</v>
          </cell>
          <cell r="R85">
            <v>41823.702386338555</v>
          </cell>
          <cell r="S85">
            <v>41783.233986309388</v>
          </cell>
          <cell r="T85">
            <v>41744.181980281239</v>
          </cell>
          <cell r="U85">
            <v>41706.496794464081</v>
          </cell>
          <cell r="V85">
            <v>41670.130590150518</v>
          </cell>
          <cell r="W85">
            <v>41635.037202987936</v>
          </cell>
          <cell r="X85">
            <v>41601.172084376041</v>
          </cell>
          <cell r="Y85">
            <v>41591.83498738733</v>
          </cell>
          <cell r="Z85">
            <v>41582.591261368507</v>
          </cell>
          <cell r="AA85">
            <v>41573.439972609878</v>
          </cell>
          <cell r="AB85">
            <v>41564.380196738828</v>
          </cell>
          <cell r="AC85">
            <v>41555.411018626495</v>
          </cell>
          <cell r="AD85">
            <v>41546.531532295281</v>
          </cell>
          <cell r="AE85">
            <v>41537.740840827384</v>
          </cell>
          <cell r="AF85">
            <v>41529.038056274156</v>
          </cell>
          <cell r="AG85">
            <v>41520.422299566468</v>
          </cell>
          <cell r="AH85">
            <v>41511.892700425858</v>
          </cell>
        </row>
        <row r="86">
          <cell r="C86">
            <v>49267.076092356758</v>
          </cell>
          <cell r="D86">
            <v>48134.422089980173</v>
          </cell>
          <cell r="E86">
            <v>54513.362407721899</v>
          </cell>
          <cell r="F86">
            <v>59447.697518044501</v>
          </cell>
          <cell r="G86">
            <v>64478.657996301903</v>
          </cell>
          <cell r="H86">
            <v>59143.694016608759</v>
          </cell>
          <cell r="I86">
            <v>53808.730036915622</v>
          </cell>
          <cell r="J86">
            <v>53763.267073952658</v>
          </cell>
          <cell r="K86">
            <v>53711.692999878578</v>
          </cell>
          <cell r="L86">
            <v>53654.007814693396</v>
          </cell>
          <cell r="M86">
            <v>53590.211518397104</v>
          </cell>
          <cell r="N86">
            <v>53520.304110989695</v>
          </cell>
          <cell r="O86">
            <v>53473.637444323023</v>
          </cell>
          <cell r="P86">
            <v>53428.604110989691</v>
          </cell>
          <cell r="Q86">
            <v>53385.146944323023</v>
          </cell>
          <cell r="R86">
            <v>53343.210778489694</v>
          </cell>
          <cell r="S86">
            <v>53302.742378460527</v>
          </cell>
          <cell r="T86">
            <v>53263.690372432378</v>
          </cell>
          <cell r="U86">
            <v>53226.005186615221</v>
          </cell>
          <cell r="V86">
            <v>53189.638982301658</v>
          </cell>
          <cell r="W86">
            <v>53154.545595139076</v>
          </cell>
          <cell r="X86">
            <v>53120.680476527181</v>
          </cell>
          <cell r="Y86">
            <v>53111.34337953847</v>
          </cell>
          <cell r="Z86">
            <v>53102.099653519646</v>
          </cell>
          <cell r="AA86">
            <v>53092.948364761018</v>
          </cell>
          <cell r="AB86">
            <v>53083.888588889968</v>
          </cell>
          <cell r="AC86">
            <v>53074.919410777635</v>
          </cell>
          <cell r="AD86">
            <v>53066.039924446421</v>
          </cell>
          <cell r="AE86">
            <v>53057.249232978524</v>
          </cell>
          <cell r="AF86">
            <v>53048.546448425295</v>
          </cell>
          <cell r="AG86">
            <v>53039.930691717607</v>
          </cell>
          <cell r="AH86">
            <v>53031.401092576998</v>
          </cell>
        </row>
        <row r="87">
          <cell r="C87">
            <v>48916.097425836066</v>
          </cell>
          <cell r="D87">
            <v>47809.408116973609</v>
          </cell>
          <cell r="E87">
            <v>49523.669036124906</v>
          </cell>
          <cell r="F87">
            <v>50229.150900368084</v>
          </cell>
          <cell r="G87">
            <v>51295.274735928018</v>
          </cell>
          <cell r="H87">
            <v>49580.648044817324</v>
          </cell>
          <cell r="I87">
            <v>47866.02135370663</v>
          </cell>
          <cell r="J87">
            <v>47833.465798151075</v>
          </cell>
          <cell r="K87">
            <v>47793.576909262185</v>
          </cell>
          <cell r="L87">
            <v>47746.354687039966</v>
          </cell>
          <cell r="M87">
            <v>47691.799131484404</v>
          </cell>
          <cell r="N87">
            <v>47629.910242595521</v>
          </cell>
          <cell r="O87">
            <v>47583.243575928849</v>
          </cell>
          <cell r="P87">
            <v>47538.210242595516</v>
          </cell>
          <cell r="Q87">
            <v>47494.753075928849</v>
          </cell>
          <cell r="R87">
            <v>47452.81691009552</v>
          </cell>
          <cell r="S87">
            <v>47412.348510066353</v>
          </cell>
          <cell r="T87">
            <v>47373.296504038204</v>
          </cell>
          <cell r="U87">
            <v>47335.611318221047</v>
          </cell>
          <cell r="V87">
            <v>47299.245113907484</v>
          </cell>
          <cell r="W87">
            <v>47264.151726744902</v>
          </cell>
          <cell r="X87">
            <v>47230.286608133007</v>
          </cell>
          <cell r="Y87">
            <v>47220.949511144296</v>
          </cell>
          <cell r="Z87">
            <v>47211.705785125472</v>
          </cell>
          <cell r="AA87">
            <v>47202.554496366844</v>
          </cell>
          <cell r="AB87">
            <v>47193.494720495793</v>
          </cell>
          <cell r="AC87">
            <v>47184.525542383461</v>
          </cell>
          <cell r="AD87">
            <v>47175.646056052246</v>
          </cell>
          <cell r="AE87">
            <v>47166.855364584349</v>
          </cell>
          <cell r="AF87">
            <v>47158.152580031121</v>
          </cell>
          <cell r="AG87">
            <v>47149.536823323433</v>
          </cell>
          <cell r="AH87">
            <v>47141.007224182824</v>
          </cell>
        </row>
      </sheetData>
      <sheetData sheetId="1">
        <row r="2">
          <cell r="C2">
            <v>2823.8167928571434</v>
          </cell>
          <cell r="D2">
            <v>2509.2378947368425</v>
          </cell>
          <cell r="E2">
            <v>2348.4233898305088</v>
          </cell>
          <cell r="F2">
            <v>2924.0985599999999</v>
          </cell>
          <cell r="G2">
            <v>2531.1066000000001</v>
          </cell>
          <cell r="H2">
            <v>2495.2395999999999</v>
          </cell>
          <cell r="I2">
            <v>2182.3689999999997</v>
          </cell>
          <cell r="J2">
            <v>2113.61472</v>
          </cell>
          <cell r="K2">
            <v>2037.5766800000001</v>
          </cell>
          <cell r="L2">
            <v>1954.2548800000002</v>
          </cell>
          <cell r="M2">
            <v>1863.6493200000007</v>
          </cell>
          <cell r="N2">
            <v>1765.7600000000002</v>
          </cell>
          <cell r="O2">
            <v>1703.9584000000002</v>
          </cell>
          <cell r="P2">
            <v>1644.3198560000001</v>
          </cell>
          <cell r="Q2">
            <v>1586.7686610400001</v>
          </cell>
          <cell r="R2">
            <v>1531.2317579036001</v>
          </cell>
          <cell r="S2">
            <v>1477.6386463769738</v>
          </cell>
          <cell r="T2">
            <v>1425.9212937537798</v>
          </cell>
          <cell r="U2">
            <v>1376.0140484723975</v>
          </cell>
          <cell r="V2">
            <v>1327.8535567758634</v>
          </cell>
          <cell r="W2">
            <v>1281.3786822887082</v>
          </cell>
          <cell r="X2">
            <v>1236.5304284086033</v>
          </cell>
          <cell r="Y2">
            <v>1224.1651241245174</v>
          </cell>
          <cell r="Z2">
            <v>1211.9234728832721</v>
          </cell>
          <cell r="AA2">
            <v>1199.8042381544394</v>
          </cell>
          <cell r="AB2">
            <v>1187.8061957728951</v>
          </cell>
          <cell r="AC2">
            <v>1175.9281338151661</v>
          </cell>
          <cell r="AD2">
            <v>1164.1688524770145</v>
          </cell>
          <cell r="AE2">
            <v>1152.5271639522443</v>
          </cell>
          <cell r="AF2">
            <v>1141.001892312722</v>
          </cell>
          <cell r="AG2">
            <v>1129.5918733895946</v>
          </cell>
          <cell r="AH2">
            <v>1118.2959546556986</v>
          </cell>
        </row>
        <row r="3">
          <cell r="C3">
            <v>4494.8394642857147</v>
          </cell>
          <cell r="D3">
            <v>3994.1052631578955</v>
          </cell>
          <cell r="E3">
            <v>3738.1271186440681</v>
          </cell>
          <cell r="F3">
            <v>4654.463999999999</v>
          </cell>
          <cell r="G3">
            <v>4028.915</v>
          </cell>
          <cell r="H3">
            <v>3971.8233333333333</v>
          </cell>
          <cell r="I3">
            <v>3473.8083333333329</v>
          </cell>
          <cell r="J3">
            <v>3364.3679999999999</v>
          </cell>
          <cell r="K3">
            <v>3243.3336666666664</v>
          </cell>
          <cell r="L3">
            <v>3110.7053333333342</v>
          </cell>
          <cell r="M3">
            <v>2966.4830000000011</v>
          </cell>
          <cell r="N3">
            <v>2810.666666666667</v>
          </cell>
          <cell r="O3">
            <v>2712.2933333333335</v>
          </cell>
          <cell r="P3">
            <v>2617.3630666666668</v>
          </cell>
          <cell r="Q3">
            <v>2525.7553593333332</v>
          </cell>
          <cell r="R3">
            <v>2437.3539217566663</v>
          </cell>
          <cell r="S3">
            <v>2352.0465344951831</v>
          </cell>
          <cell r="T3">
            <v>2269.7249057878516</v>
          </cell>
          <cell r="U3">
            <v>2190.2845340852764</v>
          </cell>
          <cell r="V3">
            <v>2113.6245753922917</v>
          </cell>
          <cell r="W3">
            <v>2039.6477152535615</v>
          </cell>
          <cell r="X3">
            <v>1968.2600452196868</v>
          </cell>
          <cell r="Y3">
            <v>1948.5774447674901</v>
          </cell>
          <cell r="Z3">
            <v>1929.0916703198152</v>
          </cell>
          <cell r="AA3">
            <v>1909.8007536166172</v>
          </cell>
          <cell r="AB3">
            <v>1890.7027460804509</v>
          </cell>
          <cell r="AC3">
            <v>1871.7957186196465</v>
          </cell>
          <cell r="AD3">
            <v>1853.07776143345</v>
          </cell>
          <cell r="AE3">
            <v>1834.5469838191154</v>
          </cell>
          <cell r="AF3">
            <v>1816.2015139809243</v>
          </cell>
          <cell r="AG3">
            <v>1798.0394988411149</v>
          </cell>
          <cell r="AH3">
            <v>1780.0591038527036</v>
          </cell>
        </row>
        <row r="4">
          <cell r="C4">
            <v>5596.5158035714285</v>
          </cell>
          <cell r="D4">
            <v>4973.0526315789475</v>
          </cell>
          <cell r="E4">
            <v>4654.3347457627124</v>
          </cell>
          <cell r="F4">
            <v>5795.2639999999992</v>
          </cell>
          <cell r="G4">
            <v>5016.3941666666669</v>
          </cell>
          <cell r="H4">
            <v>4945.3094444444441</v>
          </cell>
          <cell r="I4">
            <v>4325.2319444444447</v>
          </cell>
          <cell r="J4">
            <v>4188.9680000000008</v>
          </cell>
          <cell r="K4">
            <v>4038.2683888888891</v>
          </cell>
          <cell r="L4">
            <v>3873.1331111111122</v>
          </cell>
          <cell r="M4">
            <v>3693.562166666668</v>
          </cell>
          <cell r="N4">
            <v>3499.5555555555561</v>
          </cell>
          <cell r="O4">
            <v>3377.0711111111118</v>
          </cell>
          <cell r="P4">
            <v>3258.8736222222228</v>
          </cell>
          <cell r="Q4">
            <v>3144.8130454444445</v>
          </cell>
          <cell r="R4">
            <v>3034.7445888538891</v>
          </cell>
          <cell r="S4">
            <v>2928.5285282440027</v>
          </cell>
          <cell r="T4">
            <v>2826.0300297554622</v>
          </cell>
          <cell r="U4">
            <v>2727.1189787140211</v>
          </cell>
          <cell r="V4">
            <v>2631.66981445903</v>
          </cell>
          <cell r="W4">
            <v>2539.5613709529644</v>
          </cell>
          <cell r="X4">
            <v>2450.6767229696102</v>
          </cell>
          <cell r="Y4">
            <v>2426.1699557399143</v>
          </cell>
          <cell r="Z4">
            <v>2401.9082561825153</v>
          </cell>
          <cell r="AA4">
            <v>2377.8891736206901</v>
          </cell>
          <cell r="AB4">
            <v>2354.1102818844829</v>
          </cell>
          <cell r="AC4">
            <v>2330.5691790656383</v>
          </cell>
          <cell r="AD4">
            <v>2307.2634872749823</v>
          </cell>
          <cell r="AE4">
            <v>2284.1908524022324</v>
          </cell>
          <cell r="AF4">
            <v>2261.3489438782099</v>
          </cell>
          <cell r="AG4">
            <v>2238.7354544394275</v>
          </cell>
          <cell r="AH4">
            <v>2216.3480998950331</v>
          </cell>
        </row>
        <row r="5">
          <cell r="C5">
            <v>8813.4107142857156</v>
          </cell>
          <cell r="D5">
            <v>7831.5789473684226</v>
          </cell>
          <cell r="E5">
            <v>7329.6610169491541</v>
          </cell>
          <cell r="F5">
            <v>9126.4</v>
          </cell>
          <cell r="G5">
            <v>7899.8333333333339</v>
          </cell>
          <cell r="H5">
            <v>7787.8888888888896</v>
          </cell>
          <cell r="I5">
            <v>6811.3888888888887</v>
          </cell>
          <cell r="J5">
            <v>6596.8000000000011</v>
          </cell>
          <cell r="K5">
            <v>6359.4777777777781</v>
          </cell>
          <cell r="L5">
            <v>6099.4222222222234</v>
          </cell>
          <cell r="M5">
            <v>5816.633333333335</v>
          </cell>
          <cell r="N5">
            <v>5511.1111111111113</v>
          </cell>
          <cell r="O5">
            <v>5318.2222222222226</v>
          </cell>
          <cell r="P5">
            <v>5132.0844444444447</v>
          </cell>
          <cell r="Q5">
            <v>4952.4614888888891</v>
          </cell>
          <cell r="R5">
            <v>4779.1253367777772</v>
          </cell>
          <cell r="S5">
            <v>4611.855949990555</v>
          </cell>
          <cell r="T5">
            <v>4450.4409917408857</v>
          </cell>
          <cell r="U5">
            <v>4294.6755570299538</v>
          </cell>
          <cell r="V5">
            <v>4144.3619125339055</v>
          </cell>
          <cell r="W5">
            <v>3999.3092455952187</v>
          </cell>
          <cell r="X5">
            <v>3859.3334219993862</v>
          </cell>
          <cell r="Y5">
            <v>3820.7400877793925</v>
          </cell>
          <cell r="Z5">
            <v>3782.5326869015985</v>
          </cell>
          <cell r="AA5">
            <v>3744.7073600325825</v>
          </cell>
          <cell r="AB5">
            <v>3707.2602864322566</v>
          </cell>
          <cell r="AC5">
            <v>3670.1876835679341</v>
          </cell>
          <cell r="AD5">
            <v>3633.4858067322548</v>
          </cell>
          <cell r="AE5">
            <v>3597.1509486649325</v>
          </cell>
          <cell r="AF5">
            <v>3561.1794391782832</v>
          </cell>
          <cell r="AG5">
            <v>3525.5676447864998</v>
          </cell>
          <cell r="AH5">
            <v>3490.3119683386349</v>
          </cell>
        </row>
        <row r="6">
          <cell r="C6">
            <v>10576.092857142858</v>
          </cell>
          <cell r="D6">
            <v>9397.8947368421068</v>
          </cell>
          <cell r="E6">
            <v>8795.5932203389857</v>
          </cell>
          <cell r="F6">
            <v>10951.68</v>
          </cell>
          <cell r="G6">
            <v>9479.7999999999993</v>
          </cell>
          <cell r="H6">
            <v>9345.4666666666672</v>
          </cell>
          <cell r="I6">
            <v>8173.6666666666661</v>
          </cell>
          <cell r="J6">
            <v>7916.1600000000008</v>
          </cell>
          <cell r="K6">
            <v>7631.373333333333</v>
          </cell>
          <cell r="L6">
            <v>7319.3066666666691</v>
          </cell>
          <cell r="M6">
            <v>6979.9600000000028</v>
          </cell>
          <cell r="N6">
            <v>6613.3333333333348</v>
          </cell>
          <cell r="O6">
            <v>6381.8666666666677</v>
          </cell>
          <cell r="P6">
            <v>6158.5013333333345</v>
          </cell>
          <cell r="Q6">
            <v>5942.9537866666669</v>
          </cell>
          <cell r="R6">
            <v>5734.9504041333339</v>
          </cell>
          <cell r="S6">
            <v>5534.2271399886667</v>
          </cell>
          <cell r="T6">
            <v>5340.5291900890634</v>
          </cell>
          <cell r="U6">
            <v>5153.6106684359456</v>
          </cell>
          <cell r="V6">
            <v>4973.2342950406874</v>
          </cell>
          <cell r="W6">
            <v>4799.1710947142628</v>
          </cell>
          <cell r="X6">
            <v>4631.2001063992639</v>
          </cell>
          <cell r="Y6">
            <v>4584.8881053352716</v>
          </cell>
          <cell r="Z6">
            <v>4539.039224281918</v>
          </cell>
          <cell r="AA6">
            <v>4493.648832039099</v>
          </cell>
          <cell r="AB6">
            <v>4448.7123437187083</v>
          </cell>
          <cell r="AC6">
            <v>4404.2252202815216</v>
          </cell>
          <cell r="AD6">
            <v>4360.1829680787059</v>
          </cell>
          <cell r="AE6">
            <v>4316.5811383979189</v>
          </cell>
          <cell r="AF6">
            <v>4273.4153270139404</v>
          </cell>
          <cell r="AG6">
            <v>4230.6811737438002</v>
          </cell>
          <cell r="AH6">
            <v>4188.3743620063624</v>
          </cell>
        </row>
        <row r="7">
          <cell r="C7">
            <v>14395.237500000003</v>
          </cell>
          <cell r="D7">
            <v>12791.578947368424</v>
          </cell>
          <cell r="E7">
            <v>11971.779661016952</v>
          </cell>
          <cell r="F7">
            <v>14906.453333333333</v>
          </cell>
          <cell r="G7">
            <v>12903.061111111112</v>
          </cell>
          <cell r="H7">
            <v>12720.218518518519</v>
          </cell>
          <cell r="I7">
            <v>11125.268518518518</v>
          </cell>
          <cell r="J7">
            <v>10774.773333333334</v>
          </cell>
          <cell r="K7">
            <v>10387.147037037039</v>
          </cell>
          <cell r="L7">
            <v>9962.3896296296316</v>
          </cell>
          <cell r="M7">
            <v>9500.5011111111162</v>
          </cell>
          <cell r="N7">
            <v>9001.4814814814836</v>
          </cell>
          <cell r="O7">
            <v>8686.4296296296307</v>
          </cell>
          <cell r="P7">
            <v>8382.4045925925948</v>
          </cell>
          <cell r="Q7">
            <v>8089.0204318518527</v>
          </cell>
          <cell r="R7">
            <v>7805.9047167370372</v>
          </cell>
          <cell r="S7">
            <v>7532.6980516512413</v>
          </cell>
          <cell r="T7">
            <v>7269.0536198434474</v>
          </cell>
          <cell r="U7">
            <v>7014.6367431489261</v>
          </cell>
          <cell r="V7">
            <v>6769.1244571387133</v>
          </cell>
          <cell r="W7">
            <v>6532.2051011388585</v>
          </cell>
          <cell r="X7">
            <v>6303.5779225989982</v>
          </cell>
          <cell r="Y7">
            <v>6240.542143373008</v>
          </cell>
          <cell r="Z7">
            <v>6178.1367219392778</v>
          </cell>
          <cell r="AA7">
            <v>6116.3553547198853</v>
          </cell>
          <cell r="AB7">
            <v>6055.1918011726866</v>
          </cell>
          <cell r="AC7">
            <v>5994.6398831609604</v>
          </cell>
          <cell r="AD7">
            <v>5934.6934843293502</v>
          </cell>
          <cell r="AE7">
            <v>5875.3465494860575</v>
          </cell>
          <cell r="AF7">
            <v>5816.5930839911962</v>
          </cell>
          <cell r="AG7">
            <v>5758.4271531512841</v>
          </cell>
          <cell r="AH7">
            <v>5700.8428816197711</v>
          </cell>
        </row>
        <row r="8">
          <cell r="C8">
            <v>12935.8125</v>
          </cell>
          <cell r="D8">
            <v>11494.736842105265</v>
          </cell>
          <cell r="E8">
            <v>10758.050847457629</v>
          </cell>
          <cell r="F8">
            <v>13395.199999999999</v>
          </cell>
          <cell r="G8">
            <v>11594.916666666666</v>
          </cell>
          <cell r="H8">
            <v>11430.611111111109</v>
          </cell>
          <cell r="I8">
            <v>9997.3611111111095</v>
          </cell>
          <cell r="J8">
            <v>9682.4</v>
          </cell>
          <cell r="K8">
            <v>9334.072222222223</v>
          </cell>
          <cell r="L8">
            <v>8952.3777777777796</v>
          </cell>
          <cell r="M8">
            <v>8537.3166666666693</v>
          </cell>
          <cell r="N8">
            <v>8088.8888888888905</v>
          </cell>
          <cell r="O8">
            <v>7805.7777777777792</v>
          </cell>
          <cell r="P8">
            <v>7532.5755555555561</v>
          </cell>
          <cell r="Q8">
            <v>7268.9354111111115</v>
          </cell>
          <cell r="R8">
            <v>7014.5226717222222</v>
          </cell>
          <cell r="S8">
            <v>6769.0143782119439</v>
          </cell>
          <cell r="T8">
            <v>6532.0988749745256</v>
          </cell>
          <cell r="U8">
            <v>6303.4754143504169</v>
          </cell>
          <cell r="V8">
            <v>6082.8537748481522</v>
          </cell>
          <cell r="W8">
            <v>5869.9538927284666</v>
          </cell>
          <cell r="X8">
            <v>5664.5055064829703</v>
          </cell>
          <cell r="Y8">
            <v>5607.8604514181407</v>
          </cell>
          <cell r="Z8">
            <v>5551.7818469039594</v>
          </cell>
          <cell r="AA8">
            <v>5496.26402843492</v>
          </cell>
          <cell r="AB8">
            <v>5441.3013881505703</v>
          </cell>
          <cell r="AC8">
            <v>5386.888374269065</v>
          </cell>
          <cell r="AD8">
            <v>5333.0194905263743</v>
          </cell>
          <cell r="AE8">
            <v>5279.6892956211113</v>
          </cell>
          <cell r="AF8">
            <v>5226.8924026649001</v>
          </cell>
          <cell r="AG8">
            <v>5174.6234786382502</v>
          </cell>
          <cell r="AH8">
            <v>5122.8772438518672</v>
          </cell>
        </row>
        <row r="9">
          <cell r="C9">
            <v>10576.092857142858</v>
          </cell>
          <cell r="D9">
            <v>9397.8947368421068</v>
          </cell>
          <cell r="E9">
            <v>8795.5932203389857</v>
          </cell>
          <cell r="F9">
            <v>10951.68</v>
          </cell>
          <cell r="G9">
            <v>9479.7999999999993</v>
          </cell>
          <cell r="H9">
            <v>9345.4666666666672</v>
          </cell>
          <cell r="I9">
            <v>8173.6666666666661</v>
          </cell>
          <cell r="J9">
            <v>7916.1600000000008</v>
          </cell>
          <cell r="K9">
            <v>7631.373333333333</v>
          </cell>
          <cell r="L9">
            <v>7319.3066666666691</v>
          </cell>
          <cell r="M9">
            <v>6979.9600000000028</v>
          </cell>
          <cell r="N9">
            <v>6613.3333333333348</v>
          </cell>
          <cell r="O9">
            <v>6381.8666666666677</v>
          </cell>
          <cell r="P9">
            <v>6158.5013333333345</v>
          </cell>
          <cell r="Q9">
            <v>5942.9537866666669</v>
          </cell>
          <cell r="R9">
            <v>5734.9504041333339</v>
          </cell>
          <cell r="S9">
            <v>5534.2271399886667</v>
          </cell>
          <cell r="T9">
            <v>5340.5291900890634</v>
          </cell>
          <cell r="U9">
            <v>5153.6106684359456</v>
          </cell>
          <cell r="V9">
            <v>4973.2342950406874</v>
          </cell>
          <cell r="W9">
            <v>4799.1710947142628</v>
          </cell>
          <cell r="X9">
            <v>4631.2001063992639</v>
          </cell>
          <cell r="Y9">
            <v>4584.8881053352716</v>
          </cell>
          <cell r="Z9">
            <v>4539.039224281918</v>
          </cell>
          <cell r="AA9">
            <v>4493.648832039099</v>
          </cell>
          <cell r="AB9">
            <v>4448.7123437187083</v>
          </cell>
          <cell r="AC9">
            <v>4404.2252202815216</v>
          </cell>
          <cell r="AD9">
            <v>4360.1829680787059</v>
          </cell>
          <cell r="AE9">
            <v>4316.5811383979189</v>
          </cell>
          <cell r="AF9">
            <v>4273.4153270139404</v>
          </cell>
          <cell r="AG9">
            <v>4230.6811737438002</v>
          </cell>
          <cell r="AH9">
            <v>4188.3743620063624</v>
          </cell>
        </row>
        <row r="10">
          <cell r="C10">
            <v>8813.4107142857156</v>
          </cell>
          <cell r="D10">
            <v>7831.5789473684226</v>
          </cell>
          <cell r="E10">
            <v>7329.6610169491541</v>
          </cell>
          <cell r="F10">
            <v>9126.4</v>
          </cell>
          <cell r="G10">
            <v>7899.8333333333339</v>
          </cell>
          <cell r="H10">
            <v>7787.8888888888896</v>
          </cell>
          <cell r="I10">
            <v>6811.3888888888887</v>
          </cell>
          <cell r="J10">
            <v>6596.8000000000011</v>
          </cell>
          <cell r="K10">
            <v>6359.4777777777781</v>
          </cell>
          <cell r="L10">
            <v>6099.4222222222234</v>
          </cell>
          <cell r="M10">
            <v>5816.633333333335</v>
          </cell>
          <cell r="N10">
            <v>5511.1111111111113</v>
          </cell>
          <cell r="O10">
            <v>5318.2222222222226</v>
          </cell>
          <cell r="P10">
            <v>5132.0844444444447</v>
          </cell>
          <cell r="Q10">
            <v>4952.4614888888891</v>
          </cell>
          <cell r="R10">
            <v>4779.1253367777772</v>
          </cell>
          <cell r="S10">
            <v>4611.855949990555</v>
          </cell>
          <cell r="T10">
            <v>4450.4409917408857</v>
          </cell>
          <cell r="U10">
            <v>4294.6755570299538</v>
          </cell>
          <cell r="V10">
            <v>4144.3619125339055</v>
          </cell>
          <cell r="W10">
            <v>3999.3092455952187</v>
          </cell>
          <cell r="X10">
            <v>3859.3334219993862</v>
          </cell>
          <cell r="Y10">
            <v>3820.7400877793925</v>
          </cell>
          <cell r="Z10">
            <v>3782.5326869015985</v>
          </cell>
          <cell r="AA10">
            <v>3744.7073600325825</v>
          </cell>
          <cell r="AB10">
            <v>3707.2602864322566</v>
          </cell>
          <cell r="AC10">
            <v>3670.1876835679341</v>
          </cell>
          <cell r="AD10">
            <v>3633.4858067322548</v>
          </cell>
          <cell r="AE10">
            <v>3597.1509486649325</v>
          </cell>
          <cell r="AF10">
            <v>3561.1794391782832</v>
          </cell>
          <cell r="AG10">
            <v>3525.5676447864998</v>
          </cell>
          <cell r="AH10">
            <v>3490.3119683386349</v>
          </cell>
        </row>
        <row r="11">
          <cell r="C11">
            <v>4876.7539285714292</v>
          </cell>
          <cell r="D11">
            <v>4333.4736842105276</v>
          </cell>
          <cell r="E11">
            <v>4055.7457627118652</v>
          </cell>
          <cell r="F11">
            <v>5049.9413333333332</v>
          </cell>
          <cell r="G11">
            <v>4371.2411111111114</v>
          </cell>
          <cell r="H11">
            <v>4309.2985185185189</v>
          </cell>
          <cell r="I11">
            <v>3768.9685185185185</v>
          </cell>
          <cell r="J11">
            <v>3650.2293333333341</v>
          </cell>
          <cell r="K11">
            <v>3518.9110370370372</v>
          </cell>
          <cell r="L11">
            <v>3375.0136296296305</v>
          </cell>
          <cell r="M11">
            <v>3218.5371111111122</v>
          </cell>
          <cell r="N11">
            <v>3049.4814814814822</v>
          </cell>
          <cell r="O11">
            <v>2942.7496296296299</v>
          </cell>
          <cell r="P11">
            <v>2839.7533925925932</v>
          </cell>
          <cell r="Q11">
            <v>2740.362023851852</v>
          </cell>
          <cell r="R11">
            <v>2644.4493530170371</v>
          </cell>
          <cell r="S11">
            <v>2551.8936256614406</v>
          </cell>
          <cell r="T11">
            <v>2462.57734876329</v>
          </cell>
          <cell r="U11">
            <v>2376.387141556575</v>
          </cell>
          <cell r="V11">
            <v>2293.2135916020948</v>
          </cell>
          <cell r="W11">
            <v>2212.9511158960213</v>
          </cell>
          <cell r="X11">
            <v>2135.4978268396603</v>
          </cell>
          <cell r="Y11">
            <v>2114.142848571264</v>
          </cell>
          <cell r="Z11">
            <v>2093.0014200855512</v>
          </cell>
          <cell r="AA11">
            <v>2072.0714058846957</v>
          </cell>
          <cell r="AB11">
            <v>2051.350691825849</v>
          </cell>
          <cell r="AC11">
            <v>2030.8371849075904</v>
          </cell>
          <cell r="AD11">
            <v>2010.5288130585145</v>
          </cell>
          <cell r="AE11">
            <v>1990.4235249279295</v>
          </cell>
          <cell r="AF11">
            <v>1970.5192896786502</v>
          </cell>
          <cell r="AG11">
            <v>1950.8140967818636</v>
          </cell>
          <cell r="AH11">
            <v>1931.3059558140446</v>
          </cell>
        </row>
        <row r="12">
          <cell r="C12">
            <v>8813.4107142857156</v>
          </cell>
          <cell r="D12">
            <v>7831.5789473684226</v>
          </cell>
          <cell r="E12">
            <v>7329.6610169491541</v>
          </cell>
          <cell r="F12">
            <v>9126.4</v>
          </cell>
          <cell r="G12">
            <v>7899.8333333333339</v>
          </cell>
          <cell r="H12">
            <v>7787.8888888888896</v>
          </cell>
          <cell r="I12">
            <v>6811.3888888888887</v>
          </cell>
          <cell r="J12">
            <v>6596.8000000000011</v>
          </cell>
          <cell r="K12">
            <v>6359.4777777777781</v>
          </cell>
          <cell r="L12">
            <v>6099.4222222222234</v>
          </cell>
          <cell r="M12">
            <v>5816.633333333335</v>
          </cell>
          <cell r="N12">
            <v>5511.1111111111113</v>
          </cell>
          <cell r="O12">
            <v>5318.2222222222226</v>
          </cell>
          <cell r="P12">
            <v>5132.0844444444447</v>
          </cell>
          <cell r="Q12">
            <v>4952.4614888888891</v>
          </cell>
          <cell r="R12">
            <v>4779.1253367777772</v>
          </cell>
          <cell r="S12">
            <v>4611.855949990555</v>
          </cell>
          <cell r="T12">
            <v>4450.4409917408857</v>
          </cell>
          <cell r="U12">
            <v>4294.6755570299538</v>
          </cell>
          <cell r="V12">
            <v>4144.3619125339055</v>
          </cell>
          <cell r="W12">
            <v>3999.3092455952187</v>
          </cell>
          <cell r="X12">
            <v>3859.3334219993862</v>
          </cell>
          <cell r="Y12">
            <v>3820.7400877793925</v>
          </cell>
          <cell r="Z12">
            <v>3782.5326869015985</v>
          </cell>
          <cell r="AA12">
            <v>3744.7073600325825</v>
          </cell>
          <cell r="AB12">
            <v>3707.2602864322566</v>
          </cell>
          <cell r="AC12">
            <v>3670.1876835679341</v>
          </cell>
          <cell r="AD12">
            <v>3633.4858067322548</v>
          </cell>
          <cell r="AE12">
            <v>3597.1509486649325</v>
          </cell>
          <cell r="AF12">
            <v>3561.1794391782832</v>
          </cell>
          <cell r="AG12">
            <v>3525.5676447864998</v>
          </cell>
          <cell r="AH12">
            <v>3490.3119683386349</v>
          </cell>
        </row>
        <row r="13">
          <cell r="C13">
            <v>4087.2192187500004</v>
          </cell>
          <cell r="D13">
            <v>3631.8947368421059</v>
          </cell>
          <cell r="E13">
            <v>3399.1302966101703</v>
          </cell>
          <cell r="F13">
            <v>4232.3679999999995</v>
          </cell>
          <cell r="G13">
            <v>3663.5477083333335</v>
          </cell>
          <cell r="H13">
            <v>3611.6334722222223</v>
          </cell>
          <cell r="I13">
            <v>3158.781597222222</v>
          </cell>
          <cell r="J13">
            <v>3059.2660000000001</v>
          </cell>
          <cell r="K13">
            <v>2949.2078194444448</v>
          </cell>
          <cell r="L13">
            <v>2828.6070555555566</v>
          </cell>
          <cell r="M13">
            <v>2697.4637083333346</v>
          </cell>
          <cell r="N13">
            <v>2555.7777777777783</v>
          </cell>
          <cell r="O13">
            <v>2485.9722407407412</v>
          </cell>
          <cell r="P13">
            <v>2417.9222635185192</v>
          </cell>
          <cell r="Q13">
            <v>2351.5904687069446</v>
          </cell>
          <cell r="R13">
            <v>2286.9399447593701</v>
          </cell>
          <cell r="S13">
            <v>2223.9342591639602</v>
          </cell>
          <cell r="T13">
            <v>2162.5374701278988</v>
          </cell>
          <cell r="U13">
            <v>2102.7141368568855</v>
          </cell>
          <cell r="V13">
            <v>2044.429328513937</v>
          </cell>
          <cell r="W13">
            <v>1987.648631937345</v>
          </cell>
          <cell r="X13">
            <v>1932.3381581936849</v>
          </cell>
          <cell r="Y13">
            <v>1927.1294327021531</v>
          </cell>
          <cell r="Z13">
            <v>1921.831647904633</v>
          </cell>
          <cell r="AA13">
            <v>1916.4471058597931</v>
          </cell>
          <cell r="AB13">
            <v>1910.9780714910596</v>
          </cell>
          <cell r="AC13">
            <v>1905.4267730991148</v>
          </cell>
          <cell r="AD13">
            <v>1899.7954028678596</v>
          </cell>
          <cell r="AE13">
            <v>1894.0861173639196</v>
          </cell>
          <cell r="AF13">
            <v>1888.3010380297717</v>
          </cell>
          <cell r="AG13">
            <v>1882.4422516705702</v>
          </cell>
          <cell r="AH13">
            <v>1876.5118109347497</v>
          </cell>
        </row>
        <row r="14">
          <cell r="C14">
            <v>4087.2192187500004</v>
          </cell>
          <cell r="D14">
            <v>3631.8947368421059</v>
          </cell>
          <cell r="E14">
            <v>3399.1302966101703</v>
          </cell>
          <cell r="F14">
            <v>4232.3679999999995</v>
          </cell>
          <cell r="G14">
            <v>3663.5477083333335</v>
          </cell>
          <cell r="H14">
            <v>3611.6334722222223</v>
          </cell>
          <cell r="I14">
            <v>3158.781597222222</v>
          </cell>
          <cell r="J14">
            <v>3059.2660000000001</v>
          </cell>
          <cell r="K14">
            <v>2949.2078194444448</v>
          </cell>
          <cell r="L14">
            <v>2828.6070555555566</v>
          </cell>
          <cell r="M14">
            <v>2697.4637083333346</v>
          </cell>
          <cell r="N14">
            <v>2555.7777777777783</v>
          </cell>
          <cell r="O14">
            <v>2608.9203888888892</v>
          </cell>
          <cell r="P14">
            <v>2655.2121894444449</v>
          </cell>
          <cell r="Q14">
            <v>2695.0676364847222</v>
          </cell>
          <cell r="R14">
            <v>2728.8805673001111</v>
          </cell>
          <cell r="S14">
            <v>2757.0251351037286</v>
          </cell>
          <cell r="T14">
            <v>2779.8567044661509</v>
          </cell>
          <cell r="U14">
            <v>2797.7127081827011</v>
          </cell>
          <cell r="V14">
            <v>2810.9134671761217</v>
          </cell>
          <cell r="W14">
            <v>2819.7629749724792</v>
          </cell>
          <cell r="X14">
            <v>2824.5496482258009</v>
          </cell>
          <cell r="Y14">
            <v>2898.7477453471279</v>
          </cell>
          <cell r="Z14">
            <v>2971.1794255612058</v>
          </cell>
          <cell r="AA14">
            <v>3041.8725973964674</v>
          </cell>
          <cell r="AB14">
            <v>3110.8547878524673</v>
          </cell>
          <cell r="AC14">
            <v>3178.1531472396082</v>
          </cell>
          <cell r="AD14">
            <v>3243.7944539602208</v>
          </cell>
          <cell r="AE14">
            <v>3307.8051192316971</v>
          </cell>
          <cell r="AF14">
            <v>3370.2111917523475</v>
          </cell>
          <cell r="AG14">
            <v>3431.0383623106618</v>
          </cell>
          <cell r="AH14">
            <v>3490.3119683386349</v>
          </cell>
        </row>
        <row r="15">
          <cell r="C15">
            <v>4087.2192187500004</v>
          </cell>
          <cell r="D15">
            <v>3631.8947368421059</v>
          </cell>
          <cell r="E15">
            <v>3399.1302966101703</v>
          </cell>
          <cell r="F15">
            <v>4232.3679999999995</v>
          </cell>
          <cell r="G15">
            <v>3663.5477083333335</v>
          </cell>
          <cell r="H15">
            <v>3611.6334722222223</v>
          </cell>
          <cell r="I15">
            <v>3158.781597222222</v>
          </cell>
          <cell r="J15">
            <v>3059.2660000000001</v>
          </cell>
          <cell r="K15">
            <v>2949.2078194444448</v>
          </cell>
          <cell r="L15">
            <v>2828.6070555555566</v>
          </cell>
          <cell r="M15">
            <v>2697.4637083333346</v>
          </cell>
          <cell r="N15">
            <v>2555.7777777777783</v>
          </cell>
          <cell r="O15">
            <v>2502.5559444444448</v>
          </cell>
          <cell r="P15">
            <v>2449.9288116666671</v>
          </cell>
          <cell r="Q15">
            <v>2397.9199471513894</v>
          </cell>
          <cell r="R15">
            <v>2346.5505403578891</v>
          </cell>
          <cell r="S15">
            <v>2295.8395401046737</v>
          </cell>
          <cell r="T15">
            <v>2245.8037854572444</v>
          </cell>
          <cell r="U15">
            <v>2196.4581301985072</v>
          </cell>
          <cell r="V15">
            <v>2147.815561170697</v>
          </cell>
          <cell r="W15">
            <v>2099.8873107653399</v>
          </cell>
          <cell r="X15">
            <v>2052.6829638259237</v>
          </cell>
          <cell r="Y15">
            <v>2058.1849260356616</v>
          </cell>
          <cell r="Z15">
            <v>2063.371580704822</v>
          </cell>
          <cell r="AA15">
            <v>2068.248683787996</v>
          </cell>
          <cell r="AB15">
            <v>2072.8219076514356</v>
          </cell>
          <cell r="AC15">
            <v>2077.0968421692278</v>
          </cell>
          <cell r="AD15">
            <v>2081.078995805899</v>
          </cell>
          <cell r="AE15">
            <v>2084.7737966856203</v>
          </cell>
          <cell r="AF15">
            <v>2088.1865936481659</v>
          </cell>
          <cell r="AG15">
            <v>2091.322657291792</v>
          </cell>
          <cell r="AH15">
            <v>2094.1871810031812</v>
          </cell>
        </row>
        <row r="16">
          <cell r="C16">
            <v>1263.5714285714284</v>
          </cell>
          <cell r="D16">
            <v>1122.8070175438597</v>
          </cell>
          <cell r="E16">
            <v>1067.7966101694917</v>
          </cell>
          <cell r="F16">
            <v>1349.3333333333333</v>
          </cell>
          <cell r="G16">
            <v>1184.0740740740739</v>
          </cell>
          <cell r="H16">
            <v>1182.2222222222222</v>
          </cell>
          <cell r="I16">
            <v>1046.2962962962961</v>
          </cell>
          <cell r="J16">
            <v>1024.5925925925926</v>
          </cell>
          <cell r="K16">
            <v>998</v>
          </cell>
          <cell r="L16">
            <v>966.51851851851859</v>
          </cell>
          <cell r="M16">
            <v>930.14814814814838</v>
          </cell>
          <cell r="N16">
            <v>888.88888888888891</v>
          </cell>
          <cell r="O16">
            <v>857.77777777777783</v>
          </cell>
          <cell r="P16">
            <v>827.75555555555547</v>
          </cell>
          <cell r="Q16">
            <v>798.78411111111109</v>
          </cell>
          <cell r="R16">
            <v>770.82666722222211</v>
          </cell>
          <cell r="S16">
            <v>743.84773386944426</v>
          </cell>
          <cell r="T16">
            <v>717.81306318401369</v>
          </cell>
          <cell r="U16">
            <v>692.68960597257319</v>
          </cell>
          <cell r="V16">
            <v>668.44546976353308</v>
          </cell>
          <cell r="W16">
            <v>645.0498783218095</v>
          </cell>
          <cell r="X16">
            <v>622.47313258054612</v>
          </cell>
          <cell r="Y16">
            <v>616.24840125474066</v>
          </cell>
          <cell r="Z16">
            <v>610.0859172421932</v>
          </cell>
          <cell r="AA16">
            <v>603.9850580697713</v>
          </cell>
          <cell r="AB16">
            <v>597.9452074890736</v>
          </cell>
          <cell r="AC16">
            <v>591.96575541418292</v>
          </cell>
          <cell r="AD16">
            <v>586.04609786004107</v>
          </cell>
          <cell r="AE16">
            <v>580.1856368814407</v>
          </cell>
          <cell r="AF16">
            <v>574.38378051262623</v>
          </cell>
          <cell r="AG16">
            <v>568.63994270749993</v>
          </cell>
          <cell r="AH16">
            <v>562.95354328042492</v>
          </cell>
        </row>
        <row r="17">
          <cell r="C17">
            <v>1421.5178571428569</v>
          </cell>
          <cell r="D17">
            <v>1263.1578947368421</v>
          </cell>
          <cell r="E17">
            <v>1272.4576271186443</v>
          </cell>
          <cell r="F17">
            <v>1689.7333333333331</v>
          </cell>
          <cell r="G17">
            <v>1548.3055555555557</v>
          </cell>
          <cell r="H17">
            <v>1605.8518518518517</v>
          </cell>
          <cell r="I17">
            <v>1470.0462962962963</v>
          </cell>
          <cell r="J17">
            <v>1483.6888888888889</v>
          </cell>
          <cell r="K17">
            <v>1484.987037037037</v>
          </cell>
          <cell r="L17">
            <v>1473.9407407407411</v>
          </cell>
          <cell r="M17">
            <v>1450.5500000000006</v>
          </cell>
          <cell r="N17">
            <v>1414.814814814815</v>
          </cell>
          <cell r="O17">
            <v>1365.2962962962963</v>
          </cell>
          <cell r="P17">
            <v>1317.5109259259259</v>
          </cell>
          <cell r="Q17">
            <v>1271.3980435185185</v>
          </cell>
          <cell r="R17">
            <v>1226.8991119953703</v>
          </cell>
          <cell r="S17">
            <v>1183.9576430755324</v>
          </cell>
          <cell r="T17">
            <v>1142.5191255678885</v>
          </cell>
          <cell r="U17">
            <v>1102.5309561730123</v>
          </cell>
          <cell r="V17">
            <v>1063.942372706957</v>
          </cell>
          <cell r="W17">
            <v>1026.7043896622135</v>
          </cell>
          <cell r="X17">
            <v>990.76973602403598</v>
          </cell>
          <cell r="Y17">
            <v>980.8620386637956</v>
          </cell>
          <cell r="Z17">
            <v>971.05341827715768</v>
          </cell>
          <cell r="AA17">
            <v>961.34288409438614</v>
          </cell>
          <cell r="AB17">
            <v>951.72945525344221</v>
          </cell>
          <cell r="AC17">
            <v>942.21216070090782</v>
          </cell>
          <cell r="AD17">
            <v>932.79003909389883</v>
          </cell>
          <cell r="AE17">
            <v>923.46213870295981</v>
          </cell>
          <cell r="AF17">
            <v>914.22751731593019</v>
          </cell>
          <cell r="AG17">
            <v>905.08524214277088</v>
          </cell>
          <cell r="AH17">
            <v>896.03438972134302</v>
          </cell>
        </row>
        <row r="18">
          <cell r="C18">
            <v>1895.3571428571427</v>
          </cell>
          <cell r="D18">
            <v>1684.2105263157896</v>
          </cell>
          <cell r="E18">
            <v>1651.2711864406781</v>
          </cell>
          <cell r="F18">
            <v>2143.6</v>
          </cell>
          <cell r="G18">
            <v>1926.6944444444441</v>
          </cell>
          <cell r="H18">
            <v>1965.4444444444441</v>
          </cell>
          <cell r="I18">
            <v>1773.4722222222219</v>
          </cell>
          <cell r="J18">
            <v>1767.422222222222</v>
          </cell>
          <cell r="K18">
            <v>1749.2722222222221</v>
          </cell>
          <cell r="L18">
            <v>1719.0222222222221</v>
          </cell>
          <cell r="M18">
            <v>1676.6722222222227</v>
          </cell>
          <cell r="N18">
            <v>1622.2222222222222</v>
          </cell>
          <cell r="O18">
            <v>1565.4444444444443</v>
          </cell>
          <cell r="P18">
            <v>1510.6538888888888</v>
          </cell>
          <cell r="Q18">
            <v>1457.7810027777775</v>
          </cell>
          <cell r="R18">
            <v>1406.7586676805552</v>
          </cell>
          <cell r="S18">
            <v>1357.5221143117358</v>
          </cell>
          <cell r="T18">
            <v>1310.008840310825</v>
          </cell>
          <cell r="U18">
            <v>1264.1585308999461</v>
          </cell>
          <cell r="V18">
            <v>1219.9129823184478</v>
          </cell>
          <cell r="W18">
            <v>1177.2160279373022</v>
          </cell>
          <cell r="X18">
            <v>1136.0134669594966</v>
          </cell>
          <cell r="Y18">
            <v>1124.6533322899015</v>
          </cell>
          <cell r="Z18">
            <v>1113.4067989670025</v>
          </cell>
          <cell r="AA18">
            <v>1102.2727309773327</v>
          </cell>
          <cell r="AB18">
            <v>1091.2500036675592</v>
          </cell>
          <cell r="AC18">
            <v>1080.3375036308837</v>
          </cell>
          <cell r="AD18">
            <v>1069.5341285945749</v>
          </cell>
          <cell r="AE18">
            <v>1058.8387873086292</v>
          </cell>
          <cell r="AF18">
            <v>1048.2503994355429</v>
          </cell>
          <cell r="AG18">
            <v>1037.7678954411874</v>
          </cell>
          <cell r="AH18">
            <v>1027.3902164867754</v>
          </cell>
        </row>
        <row r="19">
          <cell r="C19">
            <v>1895.3571428571427</v>
          </cell>
          <cell r="D19">
            <v>1684.2105263157896</v>
          </cell>
          <cell r="E19">
            <v>1665.2542372881358</v>
          </cell>
          <cell r="F19">
            <v>2177.333333333333</v>
          </cell>
          <cell r="G19">
            <v>1969.1666666666667</v>
          </cell>
          <cell r="H19">
            <v>2019.6296296296293</v>
          </cell>
          <cell r="I19">
            <v>1831.0185185185182</v>
          </cell>
          <cell r="J19">
            <v>1832.4444444444446</v>
          </cell>
          <cell r="K19">
            <v>1820.4259259259259</v>
          </cell>
          <cell r="L19">
            <v>1794.9629629629633</v>
          </cell>
          <cell r="M19">
            <v>1756.0555555555559</v>
          </cell>
          <cell r="N19">
            <v>1703.7037037037037</v>
          </cell>
          <cell r="O19">
            <v>1644.0740740740741</v>
          </cell>
          <cell r="P19">
            <v>1586.5314814814815</v>
          </cell>
          <cell r="Q19">
            <v>1531.0028796296294</v>
          </cell>
          <cell r="R19">
            <v>1477.4177788425923</v>
          </cell>
          <cell r="S19">
            <v>1425.7081565831015</v>
          </cell>
          <cell r="T19">
            <v>1375.8083711026929</v>
          </cell>
          <cell r="U19">
            <v>1327.6550781140986</v>
          </cell>
          <cell r="V19">
            <v>1281.1871503801051</v>
          </cell>
          <cell r="W19">
            <v>1236.3456001168015</v>
          </cell>
          <cell r="X19">
            <v>1193.0735041127134</v>
          </cell>
          <cell r="Y19">
            <v>1181.1427690715864</v>
          </cell>
          <cell r="Z19">
            <v>1169.3313413808703</v>
          </cell>
          <cell r="AA19">
            <v>1157.6380279670618</v>
          </cell>
          <cell r="AB19">
            <v>1146.0616476873911</v>
          </cell>
          <cell r="AC19">
            <v>1134.6010312105172</v>
          </cell>
          <cell r="AD19">
            <v>1123.2550208984121</v>
          </cell>
          <cell r="AE19">
            <v>1112.022470689428</v>
          </cell>
          <cell r="AF19">
            <v>1100.9022459825337</v>
          </cell>
          <cell r="AG19">
            <v>1089.8932235227082</v>
          </cell>
          <cell r="AH19">
            <v>1078.994291287481</v>
          </cell>
        </row>
        <row r="20">
          <cell r="C20">
            <v>1895.3571428571427</v>
          </cell>
          <cell r="D20">
            <v>1684.2105263157896</v>
          </cell>
          <cell r="E20">
            <v>1690.6779661016951</v>
          </cell>
          <cell r="F20">
            <v>2238.6666666666665</v>
          </cell>
          <cell r="G20">
            <v>2046.3888888888889</v>
          </cell>
          <cell r="H20">
            <v>2118.1481481481478</v>
          </cell>
          <cell r="I20">
            <v>1935.648148148148</v>
          </cell>
          <cell r="J20">
            <v>1950.6666666666667</v>
          </cell>
          <cell r="K20">
            <v>1949.7962962962963</v>
          </cell>
          <cell r="L20">
            <v>1933.0370370370372</v>
          </cell>
          <cell r="M20">
            <v>1900.3888888888894</v>
          </cell>
          <cell r="N20">
            <v>1851.851851851852</v>
          </cell>
          <cell r="O20">
            <v>1787.037037037037</v>
          </cell>
          <cell r="P20">
            <v>1724.4907407407406</v>
          </cell>
          <cell r="Q20">
            <v>1664.1335648148147</v>
          </cell>
          <cell r="R20">
            <v>1605.8888900462962</v>
          </cell>
          <cell r="S20">
            <v>1549.6827788946757</v>
          </cell>
          <cell r="T20">
            <v>1495.4438816333618</v>
          </cell>
          <cell r="U20">
            <v>1443.1033457761941</v>
          </cell>
          <cell r="V20">
            <v>1392.5947286740272</v>
          </cell>
          <cell r="W20">
            <v>1343.8539131704363</v>
          </cell>
          <cell r="X20">
            <v>1296.8190262094711</v>
          </cell>
          <cell r="Y20">
            <v>1283.8508359473763</v>
          </cell>
          <cell r="Z20">
            <v>1271.0123275879025</v>
          </cell>
          <cell r="AA20">
            <v>1258.3022043120236</v>
          </cell>
          <cell r="AB20">
            <v>1245.7191822689033</v>
          </cell>
          <cell r="AC20">
            <v>1233.2619904462144</v>
          </cell>
          <cell r="AD20">
            <v>1220.9293705417522</v>
          </cell>
          <cell r="AE20">
            <v>1208.7200768363348</v>
          </cell>
          <cell r="AF20">
            <v>1196.6328760679714</v>
          </cell>
          <cell r="AG20">
            <v>1184.6665473072915</v>
          </cell>
          <cell r="AH20">
            <v>1172.8198818342187</v>
          </cell>
        </row>
        <row r="21">
          <cell r="C21">
            <v>2211.25</v>
          </cell>
          <cell r="D21">
            <v>1964.9122807017545</v>
          </cell>
          <cell r="E21">
            <v>1983.0508474576272</v>
          </cell>
          <cell r="F21">
            <v>2637.333333333333</v>
          </cell>
          <cell r="G21">
            <v>2419.6296296296296</v>
          </cell>
          <cell r="H21">
            <v>2512.2222222222217</v>
          </cell>
          <cell r="I21">
            <v>2301.8518518518517</v>
          </cell>
          <cell r="J21">
            <v>2325.0370370370374</v>
          </cell>
          <cell r="K21">
            <v>2328.6666666666665</v>
          </cell>
          <cell r="L21">
            <v>2312.7407407407409</v>
          </cell>
          <cell r="M21">
            <v>2277.2592592592596</v>
          </cell>
          <cell r="N21">
            <v>2222.2222222222222</v>
          </cell>
          <cell r="O21">
            <v>2144.4444444444443</v>
          </cell>
          <cell r="P21">
            <v>2069.3888888888887</v>
          </cell>
          <cell r="Q21">
            <v>1996.9602777777775</v>
          </cell>
          <cell r="R21">
            <v>1927.0666680555553</v>
          </cell>
          <cell r="S21">
            <v>1859.6193346736109</v>
          </cell>
          <cell r="T21">
            <v>1794.5326579600344</v>
          </cell>
          <cell r="U21">
            <v>1731.724014931433</v>
          </cell>
          <cell r="V21">
            <v>1671.1136744088328</v>
          </cell>
          <cell r="W21">
            <v>1612.6246958045235</v>
          </cell>
          <cell r="X21">
            <v>1556.1828314513652</v>
          </cell>
          <cell r="Y21">
            <v>1540.6210031368516</v>
          </cell>
          <cell r="Z21">
            <v>1525.2147931054831</v>
          </cell>
          <cell r="AA21">
            <v>1509.9626451744284</v>
          </cell>
          <cell r="AB21">
            <v>1494.863018722684</v>
          </cell>
          <cell r="AC21">
            <v>1479.9143885354572</v>
          </cell>
          <cell r="AD21">
            <v>1465.1152446501028</v>
          </cell>
          <cell r="AE21">
            <v>1450.4640922036017</v>
          </cell>
          <cell r="AF21">
            <v>1435.9594512815656</v>
          </cell>
          <cell r="AG21">
            <v>1421.59985676875</v>
          </cell>
          <cell r="AH21">
            <v>1407.3838582010624</v>
          </cell>
        </row>
        <row r="22">
          <cell r="C22">
            <v>2053.3035714285716</v>
          </cell>
          <cell r="D22">
            <v>1824.5614035087719</v>
          </cell>
          <cell r="E22">
            <v>1845.7627118644068</v>
          </cell>
          <cell r="F22">
            <v>2459.4666666666662</v>
          </cell>
          <cell r="G22">
            <v>2260.0370370370374</v>
          </cell>
          <cell r="H22">
            <v>2349.6666666666665</v>
          </cell>
          <cell r="I22">
            <v>2155.3703703703704</v>
          </cell>
          <cell r="J22">
            <v>2179.2296296296299</v>
          </cell>
          <cell r="K22">
            <v>2184.5111111111109</v>
          </cell>
          <cell r="L22">
            <v>2171.2148148148149</v>
          </cell>
          <cell r="M22">
            <v>2139.3407407407412</v>
          </cell>
          <cell r="N22">
            <v>2088.8888888888887</v>
          </cell>
          <cell r="O22">
            <v>2015.7777777777776</v>
          </cell>
          <cell r="P22">
            <v>1945.2255555555555</v>
          </cell>
          <cell r="Q22">
            <v>1877.1426611111108</v>
          </cell>
          <cell r="R22">
            <v>1811.4426679722219</v>
          </cell>
          <cell r="S22">
            <v>1748.042174593194</v>
          </cell>
          <cell r="T22">
            <v>1686.8606984824321</v>
          </cell>
          <cell r="U22">
            <v>1627.820574035547</v>
          </cell>
          <cell r="V22">
            <v>1570.8468539443027</v>
          </cell>
          <cell r="W22">
            <v>1515.8672140562521</v>
          </cell>
          <cell r="X22">
            <v>1462.8118615642834</v>
          </cell>
          <cell r="Y22">
            <v>1448.1837429486404</v>
          </cell>
          <cell r="Z22">
            <v>1433.701905519154</v>
          </cell>
          <cell r="AA22">
            <v>1419.3648864639626</v>
          </cell>
          <cell r="AB22">
            <v>1405.1712375993229</v>
          </cell>
          <cell r="AC22">
            <v>1391.1195252233297</v>
          </cell>
          <cell r="AD22">
            <v>1377.2083299710964</v>
          </cell>
          <cell r="AE22">
            <v>1363.4362466713856</v>
          </cell>
          <cell r="AF22">
            <v>1349.8018842046718</v>
          </cell>
          <cell r="AG22">
            <v>1336.3038653626249</v>
          </cell>
          <cell r="AH22">
            <v>1322.9408267089984</v>
          </cell>
        </row>
        <row r="23">
          <cell r="C23">
            <v>2211.25</v>
          </cell>
          <cell r="D23">
            <v>1964.9122807017545</v>
          </cell>
          <cell r="E23">
            <v>1919.4915254237289</v>
          </cell>
          <cell r="F23">
            <v>2483.9999999999995</v>
          </cell>
          <cell r="G23">
            <v>2226.5740740740739</v>
          </cell>
          <cell r="H23">
            <v>2265.9259259259256</v>
          </cell>
          <cell r="I23">
            <v>2040.2777777777776</v>
          </cell>
          <cell r="J23">
            <v>2029.4814814814815</v>
          </cell>
          <cell r="K23">
            <v>2005.2407407407406</v>
          </cell>
          <cell r="L23">
            <v>1967.5555555555559</v>
          </cell>
          <cell r="M23">
            <v>1916.4259259259263</v>
          </cell>
          <cell r="N23">
            <v>1851.851851851852</v>
          </cell>
          <cell r="O23">
            <v>1787.037037037037</v>
          </cell>
          <cell r="P23">
            <v>1724.4907407407406</v>
          </cell>
          <cell r="Q23">
            <v>1664.1335648148147</v>
          </cell>
          <cell r="R23">
            <v>1605.8888900462962</v>
          </cell>
          <cell r="S23">
            <v>1549.6827788946757</v>
          </cell>
          <cell r="T23">
            <v>1495.4438816333618</v>
          </cell>
          <cell r="U23">
            <v>1443.1033457761941</v>
          </cell>
          <cell r="V23">
            <v>1392.5947286740272</v>
          </cell>
          <cell r="W23">
            <v>1343.8539131704363</v>
          </cell>
          <cell r="X23">
            <v>1296.8190262094711</v>
          </cell>
          <cell r="Y23">
            <v>1283.8508359473763</v>
          </cell>
          <cell r="Z23">
            <v>1271.0123275879025</v>
          </cell>
          <cell r="AA23">
            <v>1258.3022043120236</v>
          </cell>
          <cell r="AB23">
            <v>1245.7191822689033</v>
          </cell>
          <cell r="AC23">
            <v>1233.2619904462144</v>
          </cell>
          <cell r="AD23">
            <v>1220.9293705417522</v>
          </cell>
          <cell r="AE23">
            <v>1208.7200768363348</v>
          </cell>
          <cell r="AF23">
            <v>1196.6328760679714</v>
          </cell>
          <cell r="AG23">
            <v>1184.6665473072915</v>
          </cell>
          <cell r="AH23">
            <v>1172.8198818342187</v>
          </cell>
        </row>
        <row r="24">
          <cell r="C24">
            <v>2369.1964285714284</v>
          </cell>
          <cell r="D24">
            <v>2105.2631578947371</v>
          </cell>
          <cell r="E24">
            <v>2008.4745762711868</v>
          </cell>
          <cell r="F24">
            <v>2545.333333333333</v>
          </cell>
          <cell r="G24">
            <v>2239.4444444444439</v>
          </cell>
          <cell r="H24">
            <v>2241.2962962962961</v>
          </cell>
          <cell r="I24">
            <v>1987.9629629629628</v>
          </cell>
          <cell r="J24">
            <v>1950.6666666666667</v>
          </cell>
          <cell r="K24">
            <v>1903.5925925925926</v>
          </cell>
          <cell r="L24">
            <v>1846.7407407407409</v>
          </cell>
          <cell r="M24">
            <v>1780.1111111111115</v>
          </cell>
          <cell r="N24">
            <v>1703.7037037037037</v>
          </cell>
          <cell r="O24">
            <v>1644.0740740740741</v>
          </cell>
          <cell r="P24">
            <v>1586.5314814814815</v>
          </cell>
          <cell r="Q24">
            <v>1531.0028796296294</v>
          </cell>
          <cell r="R24">
            <v>1477.4177788425923</v>
          </cell>
          <cell r="S24">
            <v>1425.7081565831015</v>
          </cell>
          <cell r="T24">
            <v>1375.8083711026929</v>
          </cell>
          <cell r="U24">
            <v>1327.6550781140986</v>
          </cell>
          <cell r="V24">
            <v>1281.1871503801051</v>
          </cell>
          <cell r="W24">
            <v>1236.3456001168015</v>
          </cell>
          <cell r="X24">
            <v>1193.0735041127134</v>
          </cell>
          <cell r="Y24">
            <v>1181.1427690715864</v>
          </cell>
          <cell r="Z24">
            <v>1169.3313413808703</v>
          </cell>
          <cell r="AA24">
            <v>1157.6380279670618</v>
          </cell>
          <cell r="AB24">
            <v>1146.0616476873911</v>
          </cell>
          <cell r="AC24">
            <v>1134.6010312105172</v>
          </cell>
          <cell r="AD24">
            <v>1123.2550208984121</v>
          </cell>
          <cell r="AE24">
            <v>1112.022470689428</v>
          </cell>
          <cell r="AF24">
            <v>1100.9022459825337</v>
          </cell>
          <cell r="AG24">
            <v>1089.8932235227082</v>
          </cell>
          <cell r="AH24">
            <v>1078.994291287481</v>
          </cell>
        </row>
        <row r="25">
          <cell r="C25">
            <v>1895.3571428571427</v>
          </cell>
          <cell r="D25">
            <v>1684.2105263157896</v>
          </cell>
          <cell r="E25">
            <v>1627.1186440677968</v>
          </cell>
          <cell r="F25">
            <v>2085.333333333333</v>
          </cell>
          <cell r="G25">
            <v>1853.3333333333333</v>
          </cell>
          <cell r="H25">
            <v>1871.8518518518515</v>
          </cell>
          <cell r="I25">
            <v>1674.0740740740739</v>
          </cell>
          <cell r="J25">
            <v>1655.1111111111111</v>
          </cell>
          <cell r="K25">
            <v>1626.3703703703704</v>
          </cell>
          <cell r="L25">
            <v>1587.851851851852</v>
          </cell>
          <cell r="M25">
            <v>1539.5555555555559</v>
          </cell>
          <cell r="N25">
            <v>1481.4814814814815</v>
          </cell>
          <cell r="O25">
            <v>1429.6296296296296</v>
          </cell>
          <cell r="P25">
            <v>1379.5925925925926</v>
          </cell>
          <cell r="Q25">
            <v>1331.3068518518517</v>
          </cell>
          <cell r="R25">
            <v>1284.7111120370369</v>
          </cell>
          <cell r="S25">
            <v>1239.7462231157406</v>
          </cell>
          <cell r="T25">
            <v>1196.3551053066894</v>
          </cell>
          <cell r="U25">
            <v>1154.4826766209553</v>
          </cell>
          <cell r="V25">
            <v>1114.0757829392219</v>
          </cell>
          <cell r="W25">
            <v>1075.083130536349</v>
          </cell>
          <cell r="X25">
            <v>1037.4552209675769</v>
          </cell>
          <cell r="Y25">
            <v>1027.0806687579011</v>
          </cell>
          <cell r="Z25">
            <v>1016.8098620703221</v>
          </cell>
          <cell r="AA25">
            <v>1006.6417634496189</v>
          </cell>
          <cell r="AB25">
            <v>996.57534581512266</v>
          </cell>
          <cell r="AC25">
            <v>986.60959235697146</v>
          </cell>
          <cell r="AD25">
            <v>976.74349643340179</v>
          </cell>
          <cell r="AE25">
            <v>966.97606146906776</v>
          </cell>
          <cell r="AF25">
            <v>957.30630085437713</v>
          </cell>
          <cell r="AG25">
            <v>947.73323784583329</v>
          </cell>
          <cell r="AH25">
            <v>938.25590546737487</v>
          </cell>
        </row>
        <row r="26">
          <cell r="C26">
            <v>2053.3035714285716</v>
          </cell>
          <cell r="D26">
            <v>1824.5614035087719</v>
          </cell>
          <cell r="E26">
            <v>1779.6610169491528</v>
          </cell>
          <cell r="F26">
            <v>2299.9999999999995</v>
          </cell>
          <cell r="G26">
            <v>2059.2592592592591</v>
          </cell>
          <cell r="H26">
            <v>2093.5185185185182</v>
          </cell>
          <cell r="I26">
            <v>1883.333333333333</v>
          </cell>
          <cell r="J26">
            <v>1871.851851851852</v>
          </cell>
          <cell r="K26">
            <v>1848.148148148148</v>
          </cell>
          <cell r="L26">
            <v>1812.2222222222224</v>
          </cell>
          <cell r="M26">
            <v>1764.0740740740746</v>
          </cell>
          <cell r="N26">
            <v>1703.7037037037037</v>
          </cell>
          <cell r="O26">
            <v>1644.0740740740741</v>
          </cell>
          <cell r="P26">
            <v>1586.5314814814815</v>
          </cell>
          <cell r="Q26">
            <v>1531.0028796296294</v>
          </cell>
          <cell r="R26">
            <v>1477.4177788425923</v>
          </cell>
          <cell r="S26">
            <v>1425.7081565831015</v>
          </cell>
          <cell r="T26">
            <v>1375.8083711026929</v>
          </cell>
          <cell r="U26">
            <v>1327.6550781140986</v>
          </cell>
          <cell r="V26">
            <v>1281.1871503801051</v>
          </cell>
          <cell r="W26">
            <v>1236.3456001168015</v>
          </cell>
          <cell r="X26">
            <v>1193.0735041127134</v>
          </cell>
          <cell r="Y26">
            <v>1181.1427690715864</v>
          </cell>
          <cell r="Z26">
            <v>1169.3313413808703</v>
          </cell>
          <cell r="AA26">
            <v>1157.6380279670618</v>
          </cell>
          <cell r="AB26">
            <v>1146.0616476873911</v>
          </cell>
          <cell r="AC26">
            <v>1134.6010312105172</v>
          </cell>
          <cell r="AD26">
            <v>1123.2550208984121</v>
          </cell>
          <cell r="AE26">
            <v>1112.022470689428</v>
          </cell>
          <cell r="AF26">
            <v>1100.9022459825337</v>
          </cell>
          <cell r="AG26">
            <v>1089.8932235227082</v>
          </cell>
          <cell r="AH26">
            <v>1078.994291287481</v>
          </cell>
        </row>
        <row r="27">
          <cell r="C27">
            <v>2053.3035714285716</v>
          </cell>
          <cell r="D27">
            <v>1824.5614035087719</v>
          </cell>
          <cell r="E27">
            <v>1716.1016949152545</v>
          </cell>
          <cell r="F27">
            <v>2146.6666666666665</v>
          </cell>
          <cell r="G27">
            <v>1866.2037037037035</v>
          </cell>
          <cell r="H27">
            <v>1847.2222222222222</v>
          </cell>
          <cell r="I27">
            <v>1621.7592592592591</v>
          </cell>
          <cell r="J27">
            <v>1576.2962962962963</v>
          </cell>
          <cell r="K27">
            <v>1524.7222222222222</v>
          </cell>
          <cell r="L27">
            <v>1467.0370370370372</v>
          </cell>
          <cell r="M27">
            <v>1403.2407407407411</v>
          </cell>
          <cell r="N27">
            <v>1333.3333333333335</v>
          </cell>
          <cell r="O27">
            <v>1286.6666666666667</v>
          </cell>
          <cell r="P27">
            <v>1241.6333333333332</v>
          </cell>
          <cell r="Q27">
            <v>1198.1761666666666</v>
          </cell>
          <cell r="R27">
            <v>1156.2400008333332</v>
          </cell>
          <cell r="S27">
            <v>1115.7716008041664</v>
          </cell>
          <cell r="T27">
            <v>1076.7195947760206</v>
          </cell>
          <cell r="U27">
            <v>1039.0344089588598</v>
          </cell>
          <cell r="V27">
            <v>1002.6682046452996</v>
          </cell>
          <cell r="W27">
            <v>967.57481748271414</v>
          </cell>
          <cell r="X27">
            <v>933.70969887081912</v>
          </cell>
          <cell r="Y27">
            <v>924.37260188211098</v>
          </cell>
          <cell r="Z27">
            <v>915.12887586328986</v>
          </cell>
          <cell r="AA27">
            <v>905.977587104657</v>
          </cell>
          <cell r="AB27">
            <v>896.91781123361034</v>
          </cell>
          <cell r="AC27">
            <v>887.94863312127438</v>
          </cell>
          <cell r="AD27">
            <v>879.06914679006161</v>
          </cell>
          <cell r="AE27">
            <v>870.27845532216099</v>
          </cell>
          <cell r="AF27">
            <v>861.5756707689394</v>
          </cell>
          <cell r="AG27">
            <v>852.95991406124995</v>
          </cell>
          <cell r="AH27">
            <v>844.43031492063733</v>
          </cell>
        </row>
        <row r="28">
          <cell r="C28">
            <v>2053.3035714285716</v>
          </cell>
          <cell r="D28">
            <v>1824.5614035087719</v>
          </cell>
          <cell r="E28">
            <v>1716.1016949152545</v>
          </cell>
          <cell r="F28">
            <v>2146.6666666666665</v>
          </cell>
          <cell r="G28">
            <v>1866.2037037037035</v>
          </cell>
          <cell r="H28">
            <v>1847.2222222222222</v>
          </cell>
          <cell r="I28">
            <v>1621.7592592592591</v>
          </cell>
          <cell r="J28">
            <v>1576.2962962962963</v>
          </cell>
          <cell r="K28">
            <v>1524.7222222222222</v>
          </cell>
          <cell r="L28">
            <v>1467.0370370370372</v>
          </cell>
          <cell r="M28">
            <v>1403.2407407407411</v>
          </cell>
          <cell r="N28">
            <v>1333.3333333333335</v>
          </cell>
          <cell r="O28">
            <v>1286.6666666666667</v>
          </cell>
          <cell r="P28">
            <v>1241.6333333333332</v>
          </cell>
          <cell r="Q28">
            <v>1198.1761666666666</v>
          </cell>
          <cell r="R28">
            <v>1156.2400008333332</v>
          </cell>
          <cell r="S28">
            <v>1115.7716008041664</v>
          </cell>
          <cell r="T28">
            <v>1076.7195947760206</v>
          </cell>
          <cell r="U28">
            <v>1039.0344089588598</v>
          </cell>
          <cell r="V28">
            <v>1002.6682046452996</v>
          </cell>
          <cell r="W28">
            <v>967.57481748271414</v>
          </cell>
          <cell r="X28">
            <v>933.70969887081912</v>
          </cell>
          <cell r="Y28">
            <v>924.37260188211098</v>
          </cell>
          <cell r="Z28">
            <v>915.12887586328986</v>
          </cell>
          <cell r="AA28">
            <v>905.977587104657</v>
          </cell>
          <cell r="AB28">
            <v>896.91781123361034</v>
          </cell>
          <cell r="AC28">
            <v>887.94863312127438</v>
          </cell>
          <cell r="AD28">
            <v>879.06914679006161</v>
          </cell>
          <cell r="AE28">
            <v>870.27845532216099</v>
          </cell>
          <cell r="AF28">
            <v>861.5756707689394</v>
          </cell>
          <cell r="AG28">
            <v>852.95991406124995</v>
          </cell>
          <cell r="AH28">
            <v>844.43031492063733</v>
          </cell>
        </row>
        <row r="29">
          <cell r="C29">
            <v>1895.3571428571427</v>
          </cell>
          <cell r="D29">
            <v>1684.2105263157896</v>
          </cell>
          <cell r="E29">
            <v>1601.6949152542375</v>
          </cell>
          <cell r="F29">
            <v>2023.9999999999995</v>
          </cell>
          <cell r="G29">
            <v>1776.1111111111111</v>
          </cell>
          <cell r="H29">
            <v>1773.3333333333333</v>
          </cell>
          <cell r="I29">
            <v>1569.4444444444443</v>
          </cell>
          <cell r="J29">
            <v>1536.8888888888889</v>
          </cell>
          <cell r="K29">
            <v>1497</v>
          </cell>
          <cell r="L29">
            <v>1449.7777777777781</v>
          </cell>
          <cell r="M29">
            <v>1395.2222222222224</v>
          </cell>
          <cell r="N29">
            <v>1333.3333333333335</v>
          </cell>
          <cell r="O29">
            <v>1286.6666666666667</v>
          </cell>
          <cell r="P29">
            <v>1241.6333333333332</v>
          </cell>
          <cell r="Q29">
            <v>1198.1761666666666</v>
          </cell>
          <cell r="R29">
            <v>1156.2400008333332</v>
          </cell>
          <cell r="S29">
            <v>1115.7716008041664</v>
          </cell>
          <cell r="T29">
            <v>1076.7195947760206</v>
          </cell>
          <cell r="U29">
            <v>1039.0344089588598</v>
          </cell>
          <cell r="V29">
            <v>1002.6682046452996</v>
          </cell>
          <cell r="W29">
            <v>967.57481748271414</v>
          </cell>
          <cell r="X29">
            <v>933.70969887081912</v>
          </cell>
          <cell r="Y29">
            <v>924.37260188211098</v>
          </cell>
          <cell r="Z29">
            <v>915.12887586328986</v>
          </cell>
          <cell r="AA29">
            <v>905.977587104657</v>
          </cell>
          <cell r="AB29">
            <v>896.91781123361034</v>
          </cell>
          <cell r="AC29">
            <v>887.94863312127438</v>
          </cell>
          <cell r="AD29">
            <v>879.06914679006161</v>
          </cell>
          <cell r="AE29">
            <v>870.27845532216099</v>
          </cell>
          <cell r="AF29">
            <v>861.5756707689394</v>
          </cell>
          <cell r="AG29">
            <v>852.95991406124995</v>
          </cell>
          <cell r="AH29">
            <v>844.43031492063733</v>
          </cell>
        </row>
      </sheetData>
      <sheetData sheetId="2" refreshError="1"/>
      <sheetData sheetId="3" refreshError="1"/>
      <sheetData sheetId="4" refreshError="1"/>
      <sheetData sheetId="5">
        <row r="10">
          <cell r="C10">
            <v>183270.71648644979</v>
          </cell>
          <cell r="D10">
            <v>169271.23596491228</v>
          </cell>
          <cell r="E10">
            <v>158008.02618644069</v>
          </cell>
          <cell r="F10">
            <v>159484.75523809524</v>
          </cell>
          <cell r="G10">
            <v>148363.41685185186</v>
          </cell>
          <cell r="H10">
            <v>139648.69222222222</v>
          </cell>
          <cell r="I10">
            <v>130933.96759259258</v>
          </cell>
          <cell r="J10">
            <v>123784.05777777777</v>
          </cell>
          <cell r="K10">
            <v>116634.14796296298</v>
          </cell>
          <cell r="L10">
            <v>109484.23814814813</v>
          </cell>
          <cell r="M10">
            <v>102334.32833333334</v>
          </cell>
          <cell r="N10">
            <v>95184.41851851852</v>
          </cell>
          <cell r="O10">
            <v>92919.39942592592</v>
          </cell>
          <cell r="P10">
            <v>90755.878223796288</v>
          </cell>
          <cell r="Q10">
            <v>88689.191374852322</v>
          </cell>
          <cell r="R10">
            <v>86714.894121176912</v>
          </cell>
          <cell r="S10">
            <v>84828.750049157941</v>
          </cell>
          <cell r="T10">
            <v>83026.721158548535</v>
          </cell>
          <cell r="U10">
            <v>81304.958411054889</v>
          </cell>
          <cell r="V10">
            <v>79659.792735070747</v>
          </cell>
          <cell r="W10">
            <v>78087.726464325911</v>
          </cell>
          <cell r="X10">
            <v>76585.425189308007</v>
          </cell>
          <cell r="Y10">
            <v>75807.742093534645</v>
          </cell>
          <cell r="Z10">
            <v>75053.358638254824</v>
          </cell>
          <cell r="AA10">
            <v>74321.498528729862</v>
          </cell>
          <cell r="AB10">
            <v>73611.412248610141</v>
          </cell>
          <cell r="AC10">
            <v>72922.376126610732</v>
          </cell>
          <cell r="AD10">
            <v>72253.691435814297</v>
          </cell>
          <cell r="AE10">
            <v>71604.683524459397</v>
          </cell>
          <cell r="AF10">
            <v>70974.700977112923</v>
          </cell>
          <cell r="AG10">
            <v>70363.114805163466</v>
          </cell>
          <cell r="AH10">
            <v>69769.317665609764</v>
          </cell>
        </row>
        <row r="11">
          <cell r="C11">
            <v>240945.50759437535</v>
          </cell>
          <cell r="D11">
            <v>222496.85175438598</v>
          </cell>
          <cell r="E11">
            <v>207700.30432203392</v>
          </cell>
          <cell r="F11">
            <v>209771.62571428571</v>
          </cell>
          <cell r="G11">
            <v>195163.12018518517</v>
          </cell>
          <cell r="H11">
            <v>183741.12259259258</v>
          </cell>
          <cell r="I11">
            <v>172319.125</v>
          </cell>
          <cell r="J11">
            <v>162980.46074074076</v>
          </cell>
          <cell r="K11">
            <v>153641.79648148149</v>
          </cell>
          <cell r="L11">
            <v>144303.13222222222</v>
          </cell>
          <cell r="M11">
            <v>134964.46796296295</v>
          </cell>
          <cell r="N11">
            <v>125625.8037037037</v>
          </cell>
          <cell r="O11">
            <v>122702.09724074075</v>
          </cell>
          <cell r="P11">
            <v>119909.88717064814</v>
          </cell>
          <cell r="Q11">
            <v>117243.11278634213</v>
          </cell>
          <cell r="R11">
            <v>114695.99842215347</v>
          </cell>
          <cell r="S11">
            <v>112263.03983154477</v>
          </cell>
          <cell r="T11">
            <v>109938.99122389904</v>
          </cell>
          <cell r="U11">
            <v>107718.85292819799</v>
          </cell>
          <cell r="V11">
            <v>105597.8596529897</v>
          </cell>
          <cell r="W11">
            <v>103571.46931354978</v>
          </cell>
          <cell r="X11">
            <v>101635.35239856951</v>
          </cell>
          <cell r="Y11">
            <v>100624.47351699095</v>
          </cell>
          <cell r="Z11">
            <v>99644.077111743914</v>
          </cell>
          <cell r="AA11">
            <v>98693.145279002056</v>
          </cell>
          <cell r="AB11">
            <v>97770.695251744473</v>
          </cell>
          <cell r="AC11">
            <v>96875.778174865831</v>
          </cell>
          <cell r="AD11">
            <v>96007.477923108614</v>
          </cell>
          <cell r="AE11">
            <v>95164.909960319274</v>
          </cell>
          <cell r="AF11">
            <v>94347.220238582362</v>
          </cell>
          <cell r="AG11">
            <v>93553.584135837489</v>
          </cell>
          <cell r="AH11">
            <v>92783.205430632661</v>
          </cell>
        </row>
        <row r="12">
          <cell r="C12">
            <v>298882.28899310576</v>
          </cell>
          <cell r="D12">
            <v>275052.64385964914</v>
          </cell>
          <cell r="E12">
            <v>255884.90288135596</v>
          </cell>
          <cell r="F12">
            <v>258621.38857142857</v>
          </cell>
          <cell r="G12">
            <v>239698.13074074069</v>
          </cell>
          <cell r="H12">
            <v>224912.96814814812</v>
          </cell>
          <cell r="I12">
            <v>210127.80555555556</v>
          </cell>
          <cell r="J12">
            <v>198064.86518518519</v>
          </cell>
          <cell r="K12">
            <v>186001.92481481482</v>
          </cell>
          <cell r="L12">
            <v>173938.98444444442</v>
          </cell>
          <cell r="M12">
            <v>161876.04407407407</v>
          </cell>
          <cell r="N12">
            <v>149813.1037037037</v>
          </cell>
          <cell r="O12">
            <v>146040.25507407408</v>
          </cell>
          <cell r="P12">
            <v>142436.95614648148</v>
          </cell>
          <cell r="Q12">
            <v>138995.3976813546</v>
          </cell>
          <cell r="R12">
            <v>135708.13751250721</v>
          </cell>
          <cell r="S12">
            <v>132568.08301206946</v>
          </cell>
          <cell r="T12">
            <v>129568.47440352202</v>
          </cell>
          <cell r="U12">
            <v>126702.86888143</v>
          </cell>
          <cell r="V12">
            <v>123965.12549850963</v>
          </cell>
          <cell r="W12">
            <v>121349.390782595</v>
          </cell>
          <cell r="X12">
            <v>118850.08504791072</v>
          </cell>
          <cell r="Y12">
            <v>117547.62302338364</v>
          </cell>
          <cell r="Z12">
            <v>116284.38036019349</v>
          </cell>
          <cell r="AA12">
            <v>115059.04804878874</v>
          </cell>
          <cell r="AB12">
            <v>113870.36225827114</v>
          </cell>
          <cell r="AC12">
            <v>112717.10276150974</v>
          </cell>
          <cell r="AD12">
            <v>111598.0914153122</v>
          </cell>
          <cell r="AE12">
            <v>110512.19069372704</v>
          </cell>
          <cell r="AF12">
            <v>109458.30227261785</v>
          </cell>
          <cell r="AG12">
            <v>108435.36566371575</v>
          </cell>
          <cell r="AH12">
            <v>107442.35689641886</v>
          </cell>
        </row>
        <row r="13">
          <cell r="C13">
            <v>353640.68360980327</v>
          </cell>
          <cell r="D13">
            <v>324500.01403508778</v>
          </cell>
          <cell r="E13">
            <v>301179.72677966102</v>
          </cell>
          <cell r="F13">
            <v>304661.95428571425</v>
          </cell>
          <cell r="G13">
            <v>281640.86370370374</v>
          </cell>
          <cell r="H13">
            <v>263683.26518518518</v>
          </cell>
          <cell r="I13">
            <v>245725.66666666663</v>
          </cell>
          <cell r="J13">
            <v>231101.40148148147</v>
          </cell>
          <cell r="K13">
            <v>216477.13629629629</v>
          </cell>
          <cell r="L13">
            <v>201852.8711111111</v>
          </cell>
          <cell r="M13">
            <v>187228.60592592595</v>
          </cell>
          <cell r="N13">
            <v>172604.34074074074</v>
          </cell>
          <cell r="O13">
            <v>168080.21214814816</v>
          </cell>
          <cell r="P13">
            <v>163760.26138962962</v>
          </cell>
          <cell r="Q13">
            <v>159635.0505743259</v>
          </cell>
          <cell r="R13">
            <v>155695.58672089118</v>
          </cell>
          <cell r="S13">
            <v>151933.30045649331</v>
          </cell>
          <cell r="T13">
            <v>148340.0257478077</v>
          </cell>
          <cell r="U13">
            <v>144907.98061356152</v>
          </cell>
          <cell r="V13">
            <v>141629.74877066759</v>
          </cell>
          <cell r="W13">
            <v>138498.26216834591</v>
          </cell>
          <cell r="X13">
            <v>135506.78436687292</v>
          </cell>
          <cell r="Y13">
            <v>133932.31953270111</v>
          </cell>
          <cell r="Z13">
            <v>132405.61514153861</v>
          </cell>
          <cell r="AA13">
            <v>130925.07303614201</v>
          </cell>
          <cell r="AB13">
            <v>129489.1502601887</v>
          </cell>
          <cell r="AC13">
            <v>128096.35713359065</v>
          </cell>
          <cell r="AD13">
            <v>126745.25539509843</v>
          </cell>
          <cell r="AE13">
            <v>125434.45640984162</v>
          </cell>
          <cell r="AF13">
            <v>124162.61943953307</v>
          </cell>
          <cell r="AG13">
            <v>122928.44997314496</v>
          </cell>
          <cell r="AH13">
            <v>121730.6981159405</v>
          </cell>
        </row>
        <row r="14">
          <cell r="C14">
            <v>25886.666666666664</v>
          </cell>
          <cell r="D14">
            <v>25913.333333333336</v>
          </cell>
          <cell r="E14">
            <v>25940</v>
          </cell>
          <cell r="F14">
            <v>25966.666666666664</v>
          </cell>
          <cell r="G14">
            <v>25993.333333333336</v>
          </cell>
          <cell r="H14">
            <v>26020</v>
          </cell>
          <cell r="I14">
            <v>26046.666666666664</v>
          </cell>
          <cell r="J14">
            <v>26073.333333333336</v>
          </cell>
          <cell r="K14">
            <v>26100</v>
          </cell>
          <cell r="L14">
            <v>26126.666666666664</v>
          </cell>
          <cell r="M14">
            <v>26153.333333333336</v>
          </cell>
          <cell r="N14">
            <v>26180</v>
          </cell>
          <cell r="O14">
            <v>26180</v>
          </cell>
          <cell r="P14">
            <v>26180</v>
          </cell>
          <cell r="Q14">
            <v>26180</v>
          </cell>
          <cell r="R14">
            <v>26180</v>
          </cell>
          <cell r="S14">
            <v>26180</v>
          </cell>
          <cell r="T14">
            <v>26180</v>
          </cell>
          <cell r="U14">
            <v>26180</v>
          </cell>
          <cell r="V14">
            <v>26180</v>
          </cell>
          <cell r="W14">
            <v>26180</v>
          </cell>
          <cell r="X14">
            <v>26180</v>
          </cell>
          <cell r="Y14">
            <v>26180</v>
          </cell>
          <cell r="Z14">
            <v>26180</v>
          </cell>
          <cell r="AA14">
            <v>26180</v>
          </cell>
          <cell r="AB14">
            <v>26180</v>
          </cell>
          <cell r="AC14">
            <v>26180</v>
          </cell>
          <cell r="AD14">
            <v>26180</v>
          </cell>
          <cell r="AE14">
            <v>26180</v>
          </cell>
          <cell r="AF14">
            <v>26180</v>
          </cell>
          <cell r="AG14">
            <v>26180</v>
          </cell>
          <cell r="AH14">
            <v>26180</v>
          </cell>
        </row>
        <row r="15">
          <cell r="C15">
            <v>33046.666666666664</v>
          </cell>
          <cell r="D15">
            <v>33083.333333333336</v>
          </cell>
          <cell r="E15">
            <v>33120</v>
          </cell>
          <cell r="F15">
            <v>33156.666666666664</v>
          </cell>
          <cell r="G15">
            <v>33193.333333333336</v>
          </cell>
          <cell r="H15">
            <v>33230</v>
          </cell>
          <cell r="I15">
            <v>33266.666666666664</v>
          </cell>
          <cell r="J15">
            <v>33303.333333333336</v>
          </cell>
          <cell r="K15">
            <v>33340</v>
          </cell>
          <cell r="L15">
            <v>33376.666666666664</v>
          </cell>
          <cell r="M15">
            <v>33413.333333333336</v>
          </cell>
          <cell r="N15">
            <v>33450</v>
          </cell>
          <cell r="O15">
            <v>33450</v>
          </cell>
          <cell r="P15">
            <v>33450</v>
          </cell>
          <cell r="Q15">
            <v>33450</v>
          </cell>
          <cell r="R15">
            <v>33450</v>
          </cell>
          <cell r="S15">
            <v>33450</v>
          </cell>
          <cell r="T15">
            <v>33450</v>
          </cell>
          <cell r="U15">
            <v>33450</v>
          </cell>
          <cell r="V15">
            <v>33450</v>
          </cell>
          <cell r="W15">
            <v>33450</v>
          </cell>
          <cell r="X15">
            <v>33450</v>
          </cell>
          <cell r="Y15">
            <v>33450</v>
          </cell>
          <cell r="Z15">
            <v>33450</v>
          </cell>
          <cell r="AA15">
            <v>33450</v>
          </cell>
          <cell r="AB15">
            <v>33450</v>
          </cell>
          <cell r="AC15">
            <v>33450</v>
          </cell>
          <cell r="AD15">
            <v>33450</v>
          </cell>
          <cell r="AE15">
            <v>33450</v>
          </cell>
          <cell r="AF15">
            <v>33450</v>
          </cell>
          <cell r="AG15">
            <v>33450</v>
          </cell>
          <cell r="AH15">
            <v>33450</v>
          </cell>
        </row>
        <row r="16">
          <cell r="C16">
            <v>51913.333333333328</v>
          </cell>
          <cell r="D16">
            <v>51966.666666666672</v>
          </cell>
          <cell r="E16">
            <v>52020</v>
          </cell>
          <cell r="F16">
            <v>52073.333333333328</v>
          </cell>
          <cell r="G16">
            <v>52126.666666666672</v>
          </cell>
          <cell r="H16">
            <v>52180</v>
          </cell>
          <cell r="I16">
            <v>52233.333333333328</v>
          </cell>
          <cell r="J16">
            <v>52286.666666666672</v>
          </cell>
          <cell r="K16">
            <v>52340</v>
          </cell>
          <cell r="L16">
            <v>52393.333333333328</v>
          </cell>
          <cell r="M16">
            <v>52446.666666666672</v>
          </cell>
          <cell r="N16">
            <v>52500</v>
          </cell>
          <cell r="O16">
            <v>52500</v>
          </cell>
          <cell r="P16">
            <v>52500</v>
          </cell>
          <cell r="Q16">
            <v>52500</v>
          </cell>
          <cell r="R16">
            <v>52500</v>
          </cell>
          <cell r="S16">
            <v>52500</v>
          </cell>
          <cell r="T16">
            <v>52500</v>
          </cell>
          <cell r="U16">
            <v>52500</v>
          </cell>
          <cell r="V16">
            <v>52500</v>
          </cell>
          <cell r="W16">
            <v>52500</v>
          </cell>
          <cell r="X16">
            <v>52500</v>
          </cell>
          <cell r="Y16">
            <v>52500</v>
          </cell>
          <cell r="Z16">
            <v>52500</v>
          </cell>
          <cell r="AA16">
            <v>52500</v>
          </cell>
          <cell r="AB16">
            <v>52500</v>
          </cell>
          <cell r="AC16">
            <v>52500</v>
          </cell>
          <cell r="AD16">
            <v>52500</v>
          </cell>
          <cell r="AE16">
            <v>52500</v>
          </cell>
          <cell r="AF16">
            <v>52500</v>
          </cell>
          <cell r="AG16">
            <v>52500</v>
          </cell>
          <cell r="AH16">
            <v>52500</v>
          </cell>
        </row>
        <row r="17">
          <cell r="C17">
            <v>70380</v>
          </cell>
          <cell r="D17">
            <v>70450</v>
          </cell>
          <cell r="E17">
            <v>70520</v>
          </cell>
          <cell r="F17">
            <v>70590</v>
          </cell>
          <cell r="G17">
            <v>70660</v>
          </cell>
          <cell r="H17">
            <v>70730</v>
          </cell>
          <cell r="I17">
            <v>70800</v>
          </cell>
          <cell r="J17">
            <v>70870</v>
          </cell>
          <cell r="K17">
            <v>70940</v>
          </cell>
          <cell r="L17">
            <v>71010</v>
          </cell>
          <cell r="M17">
            <v>71080</v>
          </cell>
          <cell r="N17">
            <v>71150</v>
          </cell>
          <cell r="O17">
            <v>71150</v>
          </cell>
          <cell r="P17">
            <v>71150</v>
          </cell>
          <cell r="Q17">
            <v>71150</v>
          </cell>
          <cell r="R17">
            <v>71150</v>
          </cell>
          <cell r="S17">
            <v>71150</v>
          </cell>
          <cell r="T17">
            <v>71150</v>
          </cell>
          <cell r="U17">
            <v>71150</v>
          </cell>
          <cell r="V17">
            <v>71150</v>
          </cell>
          <cell r="W17">
            <v>71150</v>
          </cell>
          <cell r="X17">
            <v>71150</v>
          </cell>
          <cell r="Y17">
            <v>71150</v>
          </cell>
          <cell r="Z17">
            <v>71150</v>
          </cell>
          <cell r="AA17">
            <v>71150</v>
          </cell>
          <cell r="AB17">
            <v>71150</v>
          </cell>
          <cell r="AC17">
            <v>71150</v>
          </cell>
          <cell r="AD17">
            <v>71150</v>
          </cell>
          <cell r="AE17">
            <v>71150</v>
          </cell>
          <cell r="AF17">
            <v>71150</v>
          </cell>
          <cell r="AG17">
            <v>71150</v>
          </cell>
          <cell r="AH17">
            <v>71150</v>
          </cell>
        </row>
        <row r="18">
          <cell r="C18">
            <v>78560</v>
          </cell>
          <cell r="D18">
            <v>78650</v>
          </cell>
          <cell r="E18">
            <v>78740</v>
          </cell>
          <cell r="F18">
            <v>78830</v>
          </cell>
          <cell r="G18">
            <v>78920</v>
          </cell>
          <cell r="H18">
            <v>79010</v>
          </cell>
          <cell r="I18">
            <v>79100</v>
          </cell>
          <cell r="J18">
            <v>79190</v>
          </cell>
          <cell r="K18">
            <v>79280</v>
          </cell>
          <cell r="L18">
            <v>79370</v>
          </cell>
          <cell r="M18">
            <v>79460</v>
          </cell>
          <cell r="N18">
            <v>79550</v>
          </cell>
          <cell r="O18">
            <v>79550</v>
          </cell>
          <cell r="P18">
            <v>79550</v>
          </cell>
          <cell r="Q18">
            <v>79550</v>
          </cell>
          <cell r="R18">
            <v>79550</v>
          </cell>
          <cell r="S18">
            <v>79550</v>
          </cell>
          <cell r="T18">
            <v>79550</v>
          </cell>
          <cell r="U18">
            <v>79550</v>
          </cell>
          <cell r="V18">
            <v>79550</v>
          </cell>
          <cell r="W18">
            <v>79550</v>
          </cell>
          <cell r="X18">
            <v>79550</v>
          </cell>
          <cell r="Y18">
            <v>79550</v>
          </cell>
          <cell r="Z18">
            <v>79550</v>
          </cell>
          <cell r="AA18">
            <v>79550</v>
          </cell>
          <cell r="AB18">
            <v>79550</v>
          </cell>
          <cell r="AC18">
            <v>79550</v>
          </cell>
          <cell r="AD18">
            <v>79550</v>
          </cell>
          <cell r="AE18">
            <v>79550</v>
          </cell>
          <cell r="AF18">
            <v>79550</v>
          </cell>
          <cell r="AG18">
            <v>79550</v>
          </cell>
          <cell r="AH18">
            <v>79550</v>
          </cell>
        </row>
        <row r="19">
          <cell r="C19">
            <v>87740</v>
          </cell>
          <cell r="D19">
            <v>87850</v>
          </cell>
          <cell r="E19">
            <v>87960</v>
          </cell>
          <cell r="F19">
            <v>88070</v>
          </cell>
          <cell r="G19">
            <v>88180</v>
          </cell>
          <cell r="H19">
            <v>88290</v>
          </cell>
          <cell r="I19">
            <v>88400</v>
          </cell>
          <cell r="J19">
            <v>88510</v>
          </cell>
          <cell r="K19">
            <v>88620</v>
          </cell>
          <cell r="L19">
            <v>88730</v>
          </cell>
          <cell r="M19">
            <v>88840</v>
          </cell>
          <cell r="N19">
            <v>88950</v>
          </cell>
          <cell r="O19">
            <v>88950</v>
          </cell>
          <cell r="P19">
            <v>88950</v>
          </cell>
          <cell r="Q19">
            <v>88950</v>
          </cell>
          <cell r="R19">
            <v>88950</v>
          </cell>
          <cell r="S19">
            <v>88950</v>
          </cell>
          <cell r="T19">
            <v>88950</v>
          </cell>
          <cell r="U19">
            <v>88950</v>
          </cell>
          <cell r="V19">
            <v>88950</v>
          </cell>
          <cell r="W19">
            <v>88950</v>
          </cell>
          <cell r="X19">
            <v>88950</v>
          </cell>
          <cell r="Y19">
            <v>88950</v>
          </cell>
          <cell r="Z19">
            <v>88950</v>
          </cell>
          <cell r="AA19">
            <v>88950</v>
          </cell>
          <cell r="AB19">
            <v>88950</v>
          </cell>
          <cell r="AC19">
            <v>88950</v>
          </cell>
          <cell r="AD19">
            <v>88950</v>
          </cell>
          <cell r="AE19">
            <v>88950</v>
          </cell>
          <cell r="AF19">
            <v>88950</v>
          </cell>
          <cell r="AG19">
            <v>88950</v>
          </cell>
          <cell r="AH19">
            <v>88950</v>
          </cell>
        </row>
      </sheetData>
      <sheetData sheetId="6">
        <row r="10">
          <cell r="C10">
            <v>3236.210346098861</v>
          </cell>
          <cell r="D10">
            <v>3026.3157894736846</v>
          </cell>
          <cell r="E10">
            <v>2720.3389830508477</v>
          </cell>
          <cell r="F10">
            <v>2828.5714285714284</v>
          </cell>
          <cell r="G10">
            <v>2527.7777777777774</v>
          </cell>
          <cell r="H10">
            <v>2305.5555555555557</v>
          </cell>
          <cell r="I10">
            <v>2083.3333333333335</v>
          </cell>
          <cell r="J10">
            <v>1944.4444444444443</v>
          </cell>
          <cell r="K10">
            <v>1805.5555555555554</v>
          </cell>
          <cell r="L10">
            <v>1666.6666666666665</v>
          </cell>
          <cell r="M10">
            <v>1527.7777777777778</v>
          </cell>
          <cell r="N10">
            <v>1388.8888888888887</v>
          </cell>
          <cell r="O10">
            <v>1340.2777777777778</v>
          </cell>
          <cell r="P10">
            <v>1293.3680555555557</v>
          </cell>
          <cell r="Q10">
            <v>1248.1001736111111</v>
          </cell>
          <cell r="R10">
            <v>1204.4166675347221</v>
          </cell>
          <cell r="S10">
            <v>1162.2620841710068</v>
          </cell>
          <cell r="T10">
            <v>1121.5829112250215</v>
          </cell>
          <cell r="U10">
            <v>1082.3275093321458</v>
          </cell>
          <cell r="V10">
            <v>1044.4460465055206</v>
          </cell>
          <cell r="W10">
            <v>1007.8904348778274</v>
          </cell>
          <cell r="X10">
            <v>972.61426965710336</v>
          </cell>
          <cell r="Y10">
            <v>962.88812696053253</v>
          </cell>
          <cell r="Z10">
            <v>953.25924569092706</v>
          </cell>
          <cell r="AA10">
            <v>943.7266532340177</v>
          </cell>
          <cell r="AB10">
            <v>934.28938670167747</v>
          </cell>
          <cell r="AC10">
            <v>924.94649283466072</v>
          </cell>
          <cell r="AD10">
            <v>915.69702790631413</v>
          </cell>
          <cell r="AE10">
            <v>906.54005762725114</v>
          </cell>
          <cell r="AF10">
            <v>897.47465705097864</v>
          </cell>
          <cell r="AG10">
            <v>888.49991048046888</v>
          </cell>
          <cell r="AH10">
            <v>879.61491137566418</v>
          </cell>
        </row>
        <row r="11">
          <cell r="C11">
            <v>5393.6839101647683</v>
          </cell>
          <cell r="D11">
            <v>5043.8596491228072</v>
          </cell>
          <cell r="E11">
            <v>4533.8983050847464</v>
          </cell>
          <cell r="F11">
            <v>4714.2857142857138</v>
          </cell>
          <cell r="G11">
            <v>4212.9629629629626</v>
          </cell>
          <cell r="H11">
            <v>3842.5925925925922</v>
          </cell>
          <cell r="I11">
            <v>3472.2222222222222</v>
          </cell>
          <cell r="J11">
            <v>3240.7407407407404</v>
          </cell>
          <cell r="K11">
            <v>3009.2592592592591</v>
          </cell>
          <cell r="L11">
            <v>2777.7777777777774</v>
          </cell>
          <cell r="M11">
            <v>2546.2962962962961</v>
          </cell>
          <cell r="N11">
            <v>2314.8148148148143</v>
          </cell>
          <cell r="O11">
            <v>2233.7962962962961</v>
          </cell>
          <cell r="P11">
            <v>2155.6134259259261</v>
          </cell>
          <cell r="Q11">
            <v>2080.1669560185187</v>
          </cell>
          <cell r="R11">
            <v>2007.36111255787</v>
          </cell>
          <cell r="S11">
            <v>1937.1034736183447</v>
          </cell>
          <cell r="T11">
            <v>1869.3048520417026</v>
          </cell>
          <cell r="U11">
            <v>1803.8791822202431</v>
          </cell>
          <cell r="V11">
            <v>1740.7434108425341</v>
          </cell>
          <cell r="W11">
            <v>1679.8173914630456</v>
          </cell>
          <cell r="X11">
            <v>1621.0237827618389</v>
          </cell>
          <cell r="Y11">
            <v>1604.8135449342208</v>
          </cell>
          <cell r="Z11">
            <v>1588.7654094848785</v>
          </cell>
          <cell r="AA11">
            <v>1572.8777553900295</v>
          </cell>
          <cell r="AB11">
            <v>1557.1489778361292</v>
          </cell>
          <cell r="AC11">
            <v>1541.5774880577678</v>
          </cell>
          <cell r="AD11">
            <v>1526.1617131771902</v>
          </cell>
          <cell r="AE11">
            <v>1510.9000960454186</v>
          </cell>
          <cell r="AF11">
            <v>1495.7910950849644</v>
          </cell>
          <cell r="AG11">
            <v>1480.8331841341148</v>
          </cell>
          <cell r="AH11">
            <v>1466.0248522927736</v>
          </cell>
        </row>
        <row r="12">
          <cell r="C12">
            <v>8629.8942562636294</v>
          </cell>
          <cell r="D12">
            <v>8070.1754385964923</v>
          </cell>
          <cell r="E12">
            <v>7254.2372881355932</v>
          </cell>
          <cell r="F12">
            <v>7542.8571428571422</v>
          </cell>
          <cell r="G12">
            <v>6740.74074074074</v>
          </cell>
          <cell r="H12">
            <v>6148.1481481481478</v>
          </cell>
          <cell r="I12">
            <v>5555.5555555555557</v>
          </cell>
          <cell r="J12">
            <v>5185.1851851851843</v>
          </cell>
          <cell r="K12">
            <v>4814.8148148148148</v>
          </cell>
          <cell r="L12">
            <v>4444.4444444444443</v>
          </cell>
          <cell r="M12">
            <v>4074.0740740740739</v>
          </cell>
          <cell r="N12">
            <v>3703.7037037037035</v>
          </cell>
          <cell r="O12">
            <v>3574.0740740740739</v>
          </cell>
          <cell r="P12">
            <v>3448.9814814814818</v>
          </cell>
          <cell r="Q12">
            <v>3328.2671296296298</v>
          </cell>
          <cell r="R12">
            <v>3211.7777800925924</v>
          </cell>
          <cell r="S12">
            <v>3099.3655577893514</v>
          </cell>
          <cell r="T12">
            <v>2990.8877632667241</v>
          </cell>
          <cell r="U12">
            <v>2886.2066915523887</v>
          </cell>
          <cell r="V12">
            <v>2785.1894573480549</v>
          </cell>
          <cell r="W12">
            <v>2687.707826340873</v>
          </cell>
          <cell r="X12">
            <v>2593.6380524189422</v>
          </cell>
          <cell r="Y12">
            <v>2567.7016718947534</v>
          </cell>
          <cell r="Z12">
            <v>2542.0246551758055</v>
          </cell>
          <cell r="AA12">
            <v>2516.6044086240472</v>
          </cell>
          <cell r="AB12">
            <v>2491.4383645378066</v>
          </cell>
          <cell r="AC12">
            <v>2466.5239808924289</v>
          </cell>
          <cell r="AD12">
            <v>2441.8587410835044</v>
          </cell>
          <cell r="AE12">
            <v>2417.4401536726696</v>
          </cell>
          <cell r="AF12">
            <v>2393.2657521359433</v>
          </cell>
          <cell r="AG12">
            <v>2369.3330946145838</v>
          </cell>
          <cell r="AH12">
            <v>2345.6397636684378</v>
          </cell>
        </row>
        <row r="13">
          <cell r="C13">
            <v>10787.367820329537</v>
          </cell>
          <cell r="D13">
            <v>10087.719298245614</v>
          </cell>
          <cell r="E13">
            <v>9067.7966101694929</v>
          </cell>
          <cell r="F13">
            <v>9428.5714285714275</v>
          </cell>
          <cell r="G13">
            <v>8425.9259259259252</v>
          </cell>
          <cell r="H13">
            <v>7685.1851851851843</v>
          </cell>
          <cell r="I13">
            <v>6944.4444444444443</v>
          </cell>
          <cell r="J13">
            <v>6481.4814814814808</v>
          </cell>
          <cell r="K13">
            <v>6018.5185185185182</v>
          </cell>
          <cell r="L13">
            <v>5555.5555555555547</v>
          </cell>
          <cell r="M13">
            <v>5092.5925925925922</v>
          </cell>
          <cell r="N13">
            <v>4629.6296296296287</v>
          </cell>
          <cell r="O13">
            <v>4467.5925925925922</v>
          </cell>
          <cell r="P13">
            <v>4311.2268518518522</v>
          </cell>
          <cell r="Q13">
            <v>4160.3339120370374</v>
          </cell>
          <cell r="R13">
            <v>4014.72222511574</v>
          </cell>
          <cell r="S13">
            <v>3874.2069472366893</v>
          </cell>
          <cell r="T13">
            <v>3738.6097040834052</v>
          </cell>
          <cell r="U13">
            <v>3607.7583644404863</v>
          </cell>
          <cell r="V13">
            <v>3481.4868216850682</v>
          </cell>
          <cell r="W13">
            <v>3359.6347829260912</v>
          </cell>
          <cell r="X13">
            <v>3242.0475655236778</v>
          </cell>
          <cell r="Y13">
            <v>3209.6270898684415</v>
          </cell>
          <cell r="Z13">
            <v>3177.5308189697571</v>
          </cell>
          <cell r="AA13">
            <v>3145.755510780059</v>
          </cell>
          <cell r="AB13">
            <v>3114.2979556722585</v>
          </cell>
          <cell r="AC13">
            <v>3083.1549761155356</v>
          </cell>
          <cell r="AD13">
            <v>3052.3234263543804</v>
          </cell>
          <cell r="AE13">
            <v>3021.8001920908373</v>
          </cell>
          <cell r="AF13">
            <v>2991.5821901699287</v>
          </cell>
          <cell r="AG13">
            <v>2961.6663682682297</v>
          </cell>
          <cell r="AH13">
            <v>2932.0497045855473</v>
          </cell>
        </row>
      </sheetData>
      <sheetData sheetId="7" refreshError="1"/>
      <sheetData sheetId="8"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7" Type="http://schemas.openxmlformats.org/officeDocument/2006/relationships/printerSettings" Target="../printerSettings/printerSettings1.bin"/><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hyperlink" Target="https://theicct.org/wp-content/uploads/2023/11/ID-54-%E2%80%93-EU-HDV-TCO_paper_final2.pdf" TargetMode="External"/><Relationship Id="rId5" Type="http://schemas.openxmlformats.org/officeDocument/2006/relationships/hyperlink" Target="https://theicct.org/wp-content/uploads/2023/11/ID-54-%E2%80%93-EU-HDV-TCO_paper_final2.pdf" TargetMode="External"/><Relationship Id="rId4" Type="http://schemas.openxmlformats.org/officeDocument/2006/relationships/hyperlink" Target="https://www.hydrogen.energy.gov/pdfs/review20/sa169_hunter_2020_o.pdf"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50"/>
  <sheetViews>
    <sheetView tabSelected="1" zoomScale="115" zoomScaleNormal="115" workbookViewId="0"/>
  </sheetViews>
  <sheetFormatPr defaultColWidth="8.81640625" defaultRowHeight="14.5" x14ac:dyDescent="0.35"/>
  <cols>
    <col min="1" max="1" width="10.54296875" customWidth="1"/>
    <col min="2" max="2" width="56.453125" customWidth="1"/>
    <col min="3" max="3" width="14.453125" customWidth="1"/>
    <col min="4" max="4" width="59" customWidth="1"/>
    <col min="6" max="6" width="44" customWidth="1"/>
  </cols>
  <sheetData>
    <row r="1" spans="1:2" x14ac:dyDescent="0.35">
      <c r="A1" s="1" t="s">
        <v>0</v>
      </c>
    </row>
    <row r="3" spans="1:2" x14ac:dyDescent="0.35">
      <c r="A3" s="1" t="s">
        <v>1</v>
      </c>
      <c r="B3" s="2" t="s">
        <v>2</v>
      </c>
    </row>
    <row r="4" spans="1:2" x14ac:dyDescent="0.35">
      <c r="B4" t="s">
        <v>3</v>
      </c>
    </row>
    <row r="5" spans="1:2" x14ac:dyDescent="0.35">
      <c r="B5" t="s">
        <v>4</v>
      </c>
    </row>
    <row r="7" spans="1:2" x14ac:dyDescent="0.35">
      <c r="B7" s="2" t="s">
        <v>5</v>
      </c>
    </row>
    <row r="8" spans="1:2" x14ac:dyDescent="0.35">
      <c r="B8" t="s">
        <v>6</v>
      </c>
    </row>
    <row r="9" spans="1:2" x14ac:dyDescent="0.35">
      <c r="B9" t="s">
        <v>7</v>
      </c>
    </row>
    <row r="10" spans="1:2" x14ac:dyDescent="0.35">
      <c r="B10" t="s">
        <v>8</v>
      </c>
    </row>
    <row r="11" spans="1:2" x14ac:dyDescent="0.35">
      <c r="B11" t="s">
        <v>9</v>
      </c>
    </row>
    <row r="12" spans="1:2" x14ac:dyDescent="0.35">
      <c r="B12" s="10" t="s">
        <v>10</v>
      </c>
    </row>
    <row r="14" spans="1:2" x14ac:dyDescent="0.35">
      <c r="B14" s="2" t="s">
        <v>11</v>
      </c>
    </row>
    <row r="15" spans="1:2" x14ac:dyDescent="0.35">
      <c r="B15" t="s">
        <v>6</v>
      </c>
    </row>
    <row r="16" spans="1:2" x14ac:dyDescent="0.35">
      <c r="B16" t="s">
        <v>7</v>
      </c>
    </row>
    <row r="17" spans="2:4" x14ac:dyDescent="0.35">
      <c r="B17" t="s">
        <v>8</v>
      </c>
    </row>
    <row r="18" spans="2:4" x14ac:dyDescent="0.35">
      <c r="B18" t="s">
        <v>9</v>
      </c>
    </row>
    <row r="19" spans="2:4" x14ac:dyDescent="0.35">
      <c r="B19" s="10" t="s">
        <v>10</v>
      </c>
    </row>
    <row r="20" spans="2:4" x14ac:dyDescent="0.35">
      <c r="B20" s="10"/>
    </row>
    <row r="21" spans="2:4" x14ac:dyDescent="0.35">
      <c r="B21" s="2" t="s">
        <v>2</v>
      </c>
      <c r="D21" s="2" t="s">
        <v>12</v>
      </c>
    </row>
    <row r="22" spans="2:4" x14ac:dyDescent="0.35">
      <c r="B22" t="s">
        <v>13</v>
      </c>
      <c r="D22" t="s">
        <v>6</v>
      </c>
    </row>
    <row r="23" spans="2:4" x14ac:dyDescent="0.35">
      <c r="B23" s="6" t="s">
        <v>14</v>
      </c>
      <c r="D23" t="s">
        <v>15</v>
      </c>
    </row>
    <row r="24" spans="2:4" x14ac:dyDescent="0.35">
      <c r="B24" t="s">
        <v>16</v>
      </c>
      <c r="D24" s="6">
        <v>2022</v>
      </c>
    </row>
    <row r="25" spans="2:4" x14ac:dyDescent="0.35">
      <c r="B25" t="s">
        <v>17</v>
      </c>
      <c r="D25" t="s">
        <v>18</v>
      </c>
    </row>
    <row r="26" spans="2:4" x14ac:dyDescent="0.35">
      <c r="B26" t="s">
        <v>19</v>
      </c>
    </row>
    <row r="28" spans="2:4" x14ac:dyDescent="0.35">
      <c r="B28" s="2" t="s">
        <v>20</v>
      </c>
    </row>
    <row r="29" spans="2:4" x14ac:dyDescent="0.35">
      <c r="B29" t="s">
        <v>21</v>
      </c>
    </row>
    <row r="30" spans="2:4" x14ac:dyDescent="0.35">
      <c r="B30" s="6">
        <v>2019</v>
      </c>
    </row>
    <row r="31" spans="2:4" x14ac:dyDescent="0.35">
      <c r="B31" t="s">
        <v>22</v>
      </c>
    </row>
    <row r="32" spans="2:4" x14ac:dyDescent="0.35">
      <c r="B32" s="28" t="s">
        <v>23</v>
      </c>
    </row>
    <row r="33" spans="2:4" x14ac:dyDescent="0.35">
      <c r="B33" t="s">
        <v>24</v>
      </c>
    </row>
    <row r="35" spans="2:4" x14ac:dyDescent="0.35">
      <c r="B35" s="12" t="s">
        <v>25</v>
      </c>
    </row>
    <row r="36" spans="2:4" x14ac:dyDescent="0.35">
      <c r="B36" t="s">
        <v>26</v>
      </c>
    </row>
    <row r="37" spans="2:4" x14ac:dyDescent="0.35">
      <c r="B37" s="6">
        <v>2020</v>
      </c>
    </row>
    <row r="38" spans="2:4" x14ac:dyDescent="0.35">
      <c r="B38" t="s">
        <v>27</v>
      </c>
    </row>
    <row r="39" spans="2:4" x14ac:dyDescent="0.35">
      <c r="B39" s="28" t="s">
        <v>28</v>
      </c>
    </row>
    <row r="40" spans="2:4" x14ac:dyDescent="0.35">
      <c r="B40" t="s">
        <v>29</v>
      </c>
    </row>
    <row r="42" spans="2:4" x14ac:dyDescent="0.35">
      <c r="B42" s="2" t="s">
        <v>30</v>
      </c>
      <c r="D42" s="2" t="s">
        <v>31</v>
      </c>
    </row>
    <row r="43" spans="2:4" x14ac:dyDescent="0.35">
      <c r="B43" t="s">
        <v>32</v>
      </c>
      <c r="D43" t="s">
        <v>26</v>
      </c>
    </row>
    <row r="44" spans="2:4" x14ac:dyDescent="0.35">
      <c r="B44" s="6">
        <v>2021</v>
      </c>
      <c r="D44" s="6">
        <v>2020</v>
      </c>
    </row>
    <row r="45" spans="2:4" x14ac:dyDescent="0.35">
      <c r="B45" t="s">
        <v>33</v>
      </c>
      <c r="D45" t="s">
        <v>27</v>
      </c>
    </row>
    <row r="46" spans="2:4" x14ac:dyDescent="0.35">
      <c r="B46" s="10" t="s">
        <v>34</v>
      </c>
      <c r="D46" s="28" t="s">
        <v>28</v>
      </c>
    </row>
    <row r="47" spans="2:4" x14ac:dyDescent="0.35">
      <c r="B47" t="s">
        <v>35</v>
      </c>
      <c r="D47" t="s">
        <v>29</v>
      </c>
    </row>
    <row r="48" spans="2:4" x14ac:dyDescent="0.35">
      <c r="B48" s="11"/>
    </row>
    <row r="49" spans="2:4" x14ac:dyDescent="0.35">
      <c r="B49" s="12" t="s">
        <v>36</v>
      </c>
    </row>
    <row r="50" spans="2:4" x14ac:dyDescent="0.35">
      <c r="B50" s="11" t="s">
        <v>37</v>
      </c>
    </row>
    <row r="51" spans="2:4" x14ac:dyDescent="0.35">
      <c r="B51" s="13">
        <v>2012</v>
      </c>
    </row>
    <row r="52" spans="2:4" x14ac:dyDescent="0.35">
      <c r="B52" s="11" t="s">
        <v>38</v>
      </c>
    </row>
    <row r="53" spans="2:4" ht="29" x14ac:dyDescent="0.35">
      <c r="B53" s="11" t="s">
        <v>39</v>
      </c>
    </row>
    <row r="54" spans="2:4" x14ac:dyDescent="0.35">
      <c r="B54" s="11"/>
    </row>
    <row r="55" spans="2:4" x14ac:dyDescent="0.35">
      <c r="B55" s="12" t="s">
        <v>40</v>
      </c>
      <c r="D55" s="12" t="s">
        <v>41</v>
      </c>
    </row>
    <row r="56" spans="2:4" x14ac:dyDescent="0.35">
      <c r="B56" s="11" t="s">
        <v>42</v>
      </c>
      <c r="D56" s="11" t="s">
        <v>43</v>
      </c>
    </row>
    <row r="57" spans="2:4" x14ac:dyDescent="0.35">
      <c r="B57" s="13">
        <v>2019</v>
      </c>
      <c r="D57" s="13">
        <v>2012</v>
      </c>
    </row>
    <row r="58" spans="2:4" ht="29" x14ac:dyDescent="0.35">
      <c r="B58" s="11" t="s">
        <v>44</v>
      </c>
      <c r="D58" s="11" t="s">
        <v>45</v>
      </c>
    </row>
    <row r="59" spans="2:4" ht="43.5" x14ac:dyDescent="0.35">
      <c r="B59" s="11" t="s">
        <v>46</v>
      </c>
      <c r="D59" s="11" t="s">
        <v>47</v>
      </c>
    </row>
    <row r="60" spans="2:4" x14ac:dyDescent="0.35">
      <c r="B60" s="11" t="s">
        <v>48</v>
      </c>
      <c r="D60" s="11" t="s">
        <v>49</v>
      </c>
    </row>
    <row r="61" spans="2:4" x14ac:dyDescent="0.35">
      <c r="B61" s="11"/>
    </row>
    <row r="62" spans="2:4" x14ac:dyDescent="0.35">
      <c r="B62" s="2" t="s">
        <v>50</v>
      </c>
    </row>
    <row r="63" spans="2:4" x14ac:dyDescent="0.35">
      <c r="B63" s="5" t="s">
        <v>51</v>
      </c>
    </row>
    <row r="65" spans="1:4" x14ac:dyDescent="0.35">
      <c r="B65" s="12" t="s">
        <v>52</v>
      </c>
    </row>
    <row r="66" spans="1:4" x14ac:dyDescent="0.35">
      <c r="B66" s="11" t="s">
        <v>53</v>
      </c>
    </row>
    <row r="67" spans="1:4" x14ac:dyDescent="0.35">
      <c r="B67" s="13">
        <v>2016</v>
      </c>
    </row>
    <row r="68" spans="1:4" x14ac:dyDescent="0.35">
      <c r="B68" s="11" t="s">
        <v>54</v>
      </c>
    </row>
    <row r="69" spans="1:4" ht="29" x14ac:dyDescent="0.35">
      <c r="B69" s="22" t="s">
        <v>55</v>
      </c>
    </row>
    <row r="71" spans="1:4" x14ac:dyDescent="0.35">
      <c r="A71" s="1" t="s">
        <v>56</v>
      </c>
      <c r="D71" s="1"/>
    </row>
    <row r="72" spans="1:4" x14ac:dyDescent="0.35">
      <c r="A72" s="1"/>
    </row>
    <row r="73" spans="1:4" x14ac:dyDescent="0.35">
      <c r="A73" t="s">
        <v>57</v>
      </c>
    </row>
    <row r="74" spans="1:4" x14ac:dyDescent="0.35">
      <c r="A74" t="s">
        <v>58</v>
      </c>
    </row>
    <row r="75" spans="1:4" x14ac:dyDescent="0.35">
      <c r="A75" t="s">
        <v>59</v>
      </c>
    </row>
    <row r="76" spans="1:4" x14ac:dyDescent="0.35">
      <c r="A76" t="s">
        <v>60</v>
      </c>
    </row>
    <row r="77" spans="1:4" x14ac:dyDescent="0.35">
      <c r="A77" t="s">
        <v>61</v>
      </c>
    </row>
    <row r="78" spans="1:4" x14ac:dyDescent="0.35">
      <c r="A78" t="s">
        <v>62</v>
      </c>
    </row>
    <row r="80" spans="1:4" x14ac:dyDescent="0.35">
      <c r="A80" s="1" t="s">
        <v>63</v>
      </c>
    </row>
    <row r="81" spans="1:1" x14ac:dyDescent="0.35">
      <c r="A81" t="s">
        <v>64</v>
      </c>
    </row>
    <row r="82" spans="1:1" x14ac:dyDescent="0.35">
      <c r="A82" t="s">
        <v>65</v>
      </c>
    </row>
    <row r="83" spans="1:1" x14ac:dyDescent="0.35">
      <c r="A83" t="s">
        <v>66</v>
      </c>
    </row>
    <row r="85" spans="1:1" x14ac:dyDescent="0.35">
      <c r="A85" s="1" t="s">
        <v>67</v>
      </c>
    </row>
    <row r="86" spans="1:1" x14ac:dyDescent="0.35">
      <c r="A86" t="s">
        <v>68</v>
      </c>
    </row>
    <row r="87" spans="1:1" x14ac:dyDescent="0.35">
      <c r="A87" t="s">
        <v>69</v>
      </c>
    </row>
    <row r="88" spans="1:1" x14ac:dyDescent="0.35">
      <c r="A88" t="s">
        <v>70</v>
      </c>
    </row>
    <row r="89" spans="1:1" x14ac:dyDescent="0.35">
      <c r="A89" t="s">
        <v>71</v>
      </c>
    </row>
    <row r="90" spans="1:1" x14ac:dyDescent="0.35">
      <c r="A90" s="29" t="s">
        <v>72</v>
      </c>
    </row>
    <row r="91" spans="1:1" x14ac:dyDescent="0.35">
      <c r="A91" s="29" t="s">
        <v>73</v>
      </c>
    </row>
    <row r="93" spans="1:1" x14ac:dyDescent="0.35">
      <c r="A93" s="1" t="s">
        <v>74</v>
      </c>
    </row>
    <row r="94" spans="1:1" x14ac:dyDescent="0.35">
      <c r="A94" t="s">
        <v>75</v>
      </c>
    </row>
    <row r="95" spans="1:1" x14ac:dyDescent="0.35">
      <c r="A95" t="s">
        <v>76</v>
      </c>
    </row>
    <row r="96" spans="1:1" x14ac:dyDescent="0.35">
      <c r="A96" t="s">
        <v>77</v>
      </c>
    </row>
    <row r="98" spans="1:1" x14ac:dyDescent="0.35">
      <c r="A98" s="1" t="s">
        <v>36</v>
      </c>
    </row>
    <row r="99" spans="1:1" x14ac:dyDescent="0.35">
      <c r="A99" t="s">
        <v>78</v>
      </c>
    </row>
    <row r="100" spans="1:1" x14ac:dyDescent="0.35">
      <c r="A100" t="s">
        <v>79</v>
      </c>
    </row>
    <row r="101" spans="1:1" x14ac:dyDescent="0.35">
      <c r="A101" t="s">
        <v>80</v>
      </c>
    </row>
    <row r="102" spans="1:1" x14ac:dyDescent="0.35">
      <c r="A102" t="s">
        <v>81</v>
      </c>
    </row>
    <row r="103" spans="1:1" x14ac:dyDescent="0.35">
      <c r="A103" t="s">
        <v>82</v>
      </c>
    </row>
    <row r="104" spans="1:1" x14ac:dyDescent="0.35">
      <c r="A104" t="s">
        <v>83</v>
      </c>
    </row>
    <row r="105" spans="1:1" x14ac:dyDescent="0.35">
      <c r="A105" t="s">
        <v>84</v>
      </c>
    </row>
    <row r="107" spans="1:1" x14ac:dyDescent="0.35">
      <c r="A107" s="1" t="s">
        <v>85</v>
      </c>
    </row>
    <row r="108" spans="1:1" x14ac:dyDescent="0.35">
      <c r="A108" t="s">
        <v>78</v>
      </c>
    </row>
    <row r="109" spans="1:1" x14ac:dyDescent="0.35">
      <c r="A109" t="s">
        <v>79</v>
      </c>
    </row>
    <row r="110" spans="1:1" x14ac:dyDescent="0.35">
      <c r="A110" t="s">
        <v>86</v>
      </c>
    </row>
    <row r="111" spans="1:1" x14ac:dyDescent="0.35">
      <c r="A111" t="s">
        <v>87</v>
      </c>
    </row>
    <row r="112" spans="1:1" x14ac:dyDescent="0.35">
      <c r="A112" t="s">
        <v>88</v>
      </c>
    </row>
    <row r="113" spans="1:1" x14ac:dyDescent="0.35">
      <c r="A113" t="s">
        <v>89</v>
      </c>
    </row>
    <row r="115" spans="1:1" x14ac:dyDescent="0.35">
      <c r="A115" s="1" t="s">
        <v>50</v>
      </c>
    </row>
    <row r="116" spans="1:1" x14ac:dyDescent="0.35">
      <c r="A116" t="s">
        <v>78</v>
      </c>
    </row>
    <row r="117" spans="1:1" x14ac:dyDescent="0.35">
      <c r="A117" t="s">
        <v>79</v>
      </c>
    </row>
    <row r="118" spans="1:1" x14ac:dyDescent="0.35">
      <c r="A118" t="s">
        <v>90</v>
      </c>
    </row>
    <row r="120" spans="1:1" x14ac:dyDescent="0.35">
      <c r="A120" s="1" t="s">
        <v>52</v>
      </c>
    </row>
    <row r="121" spans="1:1" x14ac:dyDescent="0.35">
      <c r="A121" t="s">
        <v>91</v>
      </c>
    </row>
    <row r="122" spans="1:1" x14ac:dyDescent="0.35">
      <c r="A122" t="s">
        <v>79</v>
      </c>
    </row>
    <row r="123" spans="1:1" x14ac:dyDescent="0.35">
      <c r="A123" t="s">
        <v>92</v>
      </c>
    </row>
    <row r="124" spans="1:1" x14ac:dyDescent="0.35">
      <c r="A124" t="s">
        <v>93</v>
      </c>
    </row>
    <row r="125" spans="1:1" x14ac:dyDescent="0.35">
      <c r="A125" t="s">
        <v>94</v>
      </c>
    </row>
    <row r="126" spans="1:1" x14ac:dyDescent="0.35">
      <c r="A126" s="1"/>
    </row>
    <row r="128" spans="1:1" x14ac:dyDescent="0.35">
      <c r="A128" s="1" t="s">
        <v>95</v>
      </c>
    </row>
    <row r="129" spans="1:4" x14ac:dyDescent="0.35">
      <c r="A129" t="s">
        <v>96</v>
      </c>
    </row>
    <row r="130" spans="1:4" x14ac:dyDescent="0.35">
      <c r="A130" t="s">
        <v>97</v>
      </c>
    </row>
    <row r="131" spans="1:4" x14ac:dyDescent="0.35">
      <c r="A131" t="s">
        <v>98</v>
      </c>
      <c r="B131" t="s">
        <v>99</v>
      </c>
    </row>
    <row r="132" spans="1:4" x14ac:dyDescent="0.35">
      <c r="A132" t="s">
        <v>100</v>
      </c>
      <c r="B132" t="s">
        <v>101</v>
      </c>
    </row>
    <row r="133" spans="1:4" x14ac:dyDescent="0.35">
      <c r="A133">
        <v>0.98699999999999999</v>
      </c>
      <c r="B133" t="s">
        <v>102</v>
      </c>
    </row>
    <row r="134" spans="1:4" x14ac:dyDescent="0.35">
      <c r="A134">
        <v>0.95299999999999996</v>
      </c>
      <c r="B134" t="s">
        <v>103</v>
      </c>
    </row>
    <row r="135" spans="1:4" x14ac:dyDescent="0.35">
      <c r="A135" s="16">
        <v>0.93665959530026111</v>
      </c>
      <c r="B135" t="s">
        <v>104</v>
      </c>
    </row>
    <row r="136" spans="1:4" x14ac:dyDescent="0.35">
      <c r="A136" s="16">
        <v>0.91400000000000003</v>
      </c>
      <c r="B136" t="s">
        <v>105</v>
      </c>
    </row>
    <row r="137" spans="1:4" x14ac:dyDescent="0.35">
      <c r="A137" s="16">
        <v>0.89805481563188172</v>
      </c>
      <c r="B137" t="s">
        <v>106</v>
      </c>
    </row>
    <row r="138" spans="1:4" x14ac:dyDescent="0.35">
      <c r="A138" s="16">
        <v>0.88711067149387013</v>
      </c>
      <c r="B138" t="s">
        <v>107</v>
      </c>
      <c r="C138">
        <f>14000*cpi_2020to2012</f>
        <v>12419.549400914182</v>
      </c>
      <c r="D138">
        <f>C138/10700</f>
        <v>1.1607055514873068</v>
      </c>
    </row>
    <row r="139" spans="1:4" x14ac:dyDescent="0.35">
      <c r="A139" s="16">
        <v>0.84730412960844359</v>
      </c>
      <c r="B139" t="s">
        <v>108</v>
      </c>
    </row>
    <row r="140" spans="1:4" x14ac:dyDescent="0.35">
      <c r="A140" s="16">
        <v>0.78500000000000003</v>
      </c>
      <c r="B140" t="s">
        <v>109</v>
      </c>
    </row>
    <row r="141" spans="1:4" x14ac:dyDescent="0.35">
      <c r="A141" s="16">
        <v>0.754</v>
      </c>
      <c r="B141" t="s">
        <v>110</v>
      </c>
    </row>
    <row r="142" spans="1:4" x14ac:dyDescent="0.35">
      <c r="A142" t="s">
        <v>111</v>
      </c>
    </row>
    <row r="144" spans="1:4" x14ac:dyDescent="0.35">
      <c r="A144">
        <v>1.083711667</v>
      </c>
      <c r="B144" s="179" t="s">
        <v>112</v>
      </c>
    </row>
    <row r="145" spans="1:3" x14ac:dyDescent="0.35">
      <c r="A145" t="s">
        <v>113</v>
      </c>
    </row>
    <row r="147" spans="1:3" x14ac:dyDescent="0.35">
      <c r="A147" t="s">
        <v>114</v>
      </c>
      <c r="B147" s="23">
        <v>5.0900000000000001E-2</v>
      </c>
      <c r="C147" t="s">
        <v>115</v>
      </c>
    </row>
    <row r="150" spans="1:3" x14ac:dyDescent="0.35">
      <c r="A150" t="s">
        <v>116</v>
      </c>
    </row>
  </sheetData>
  <phoneticPr fontId="14" type="noConversion"/>
  <hyperlinks>
    <hyperlink ref="B69" r:id="rId1" xr:uid="{00000000-0004-0000-0000-000000000000}"/>
    <hyperlink ref="B32" r:id="rId2" xr:uid="{00000000-0004-0000-0000-000002000000}"/>
    <hyperlink ref="D46" r:id="rId3" xr:uid="{00000000-0004-0000-0000-000003000000}"/>
    <hyperlink ref="B39" r:id="rId4" xr:uid="{00000000-0004-0000-0000-000004000000}"/>
    <hyperlink ref="B12" r:id="rId5" xr:uid="{D4E17D55-364B-47C4-9E2C-2D9DB86819E5}"/>
    <hyperlink ref="B19" r:id="rId6" xr:uid="{AE3002B3-D8B5-42F9-B807-453D7C699311}"/>
  </hyperlinks>
  <pageMargins left="0.7" right="0.7" top="0.75" bottom="0.75" header="0.3" footer="0.3"/>
  <pageSetup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5401D-B763-4649-B3F6-46274A0ED2EF}">
  <dimension ref="A2:AK102"/>
  <sheetViews>
    <sheetView workbookViewId="0">
      <selection activeCell="K36" sqref="K36"/>
    </sheetView>
  </sheetViews>
  <sheetFormatPr defaultRowHeight="14.5" x14ac:dyDescent="0.35"/>
  <cols>
    <col min="1" max="2" width="16" customWidth="1"/>
    <col min="5" max="5" width="10" bestFit="1" customWidth="1"/>
    <col min="6" max="6" width="12.7265625" style="85" bestFit="1" customWidth="1"/>
    <col min="7" max="7" width="16.7265625" bestFit="1" customWidth="1"/>
  </cols>
  <sheetData>
    <row r="2" spans="1:37" x14ac:dyDescent="0.35">
      <c r="B2" s="196" t="s">
        <v>117</v>
      </c>
      <c r="C2" s="197">
        <v>0.19</v>
      </c>
      <c r="D2" s="198">
        <v>1.19</v>
      </c>
    </row>
    <row r="3" spans="1:37" x14ac:dyDescent="0.35">
      <c r="B3" s="199" t="str">
        <f>About!B144</f>
        <v>2023 USD per Euro</v>
      </c>
      <c r="D3" s="200">
        <f>About!A144</f>
        <v>1.083711667</v>
      </c>
    </row>
    <row r="4" spans="1:37" x14ac:dyDescent="0.35">
      <c r="B4" s="201" t="str">
        <f>About!B141</f>
        <v xml:space="preserve">2023 to 2012 </v>
      </c>
      <c r="C4" s="177"/>
      <c r="D4" s="202">
        <f>About!A141</f>
        <v>0.754</v>
      </c>
    </row>
    <row r="7" spans="1:37" x14ac:dyDescent="0.35">
      <c r="A7" s="1" t="s">
        <v>118</v>
      </c>
      <c r="B7" s="1" t="s">
        <v>119</v>
      </c>
      <c r="C7" s="1"/>
      <c r="D7" s="1" t="s">
        <v>120</v>
      </c>
      <c r="E7" s="1" t="s">
        <v>121</v>
      </c>
      <c r="F7" s="172" t="s">
        <v>122</v>
      </c>
      <c r="G7" s="1" t="s">
        <v>123</v>
      </c>
      <c r="H7" s="1" t="s">
        <v>124</v>
      </c>
    </row>
    <row r="8" spans="1:37" x14ac:dyDescent="0.35">
      <c r="H8" s="1">
        <v>2021</v>
      </c>
      <c r="I8" s="1">
        <v>2022</v>
      </c>
      <c r="J8" s="1">
        <f>I8+1</f>
        <v>2023</v>
      </c>
      <c r="K8" s="1">
        <f t="shared" ref="K8:AK8" si="0">J8+1</f>
        <v>2024</v>
      </c>
      <c r="L8" s="1">
        <f t="shared" si="0"/>
        <v>2025</v>
      </c>
      <c r="M8" s="1">
        <f t="shared" si="0"/>
        <v>2026</v>
      </c>
      <c r="N8" s="1">
        <f t="shared" si="0"/>
        <v>2027</v>
      </c>
      <c r="O8" s="1">
        <f t="shared" si="0"/>
        <v>2028</v>
      </c>
      <c r="P8" s="1">
        <f t="shared" si="0"/>
        <v>2029</v>
      </c>
      <c r="Q8" s="1">
        <f t="shared" si="0"/>
        <v>2030</v>
      </c>
      <c r="R8" s="1">
        <f t="shared" si="0"/>
        <v>2031</v>
      </c>
      <c r="S8" s="1">
        <f t="shared" si="0"/>
        <v>2032</v>
      </c>
      <c r="T8" s="1">
        <f t="shared" si="0"/>
        <v>2033</v>
      </c>
      <c r="U8" s="1">
        <f t="shared" si="0"/>
        <v>2034</v>
      </c>
      <c r="V8" s="1">
        <f t="shared" si="0"/>
        <v>2035</v>
      </c>
      <c r="W8" s="1">
        <f t="shared" si="0"/>
        <v>2036</v>
      </c>
      <c r="X8" s="1">
        <f t="shared" si="0"/>
        <v>2037</v>
      </c>
      <c r="Y8" s="1">
        <f t="shared" si="0"/>
        <v>2038</v>
      </c>
      <c r="Z8" s="1">
        <f t="shared" si="0"/>
        <v>2039</v>
      </c>
      <c r="AA8" s="1">
        <f t="shared" si="0"/>
        <v>2040</v>
      </c>
      <c r="AB8" s="1">
        <f t="shared" si="0"/>
        <v>2041</v>
      </c>
      <c r="AC8" s="1">
        <f t="shared" si="0"/>
        <v>2042</v>
      </c>
      <c r="AD8" s="1">
        <f t="shared" si="0"/>
        <v>2043</v>
      </c>
      <c r="AE8" s="1">
        <f t="shared" si="0"/>
        <v>2044</v>
      </c>
      <c r="AF8" s="1">
        <f t="shared" si="0"/>
        <v>2045</v>
      </c>
      <c r="AG8" s="1">
        <f t="shared" si="0"/>
        <v>2046</v>
      </c>
      <c r="AH8" s="1">
        <f t="shared" si="0"/>
        <v>2047</v>
      </c>
      <c r="AI8" s="1">
        <f>AH8+1</f>
        <v>2048</v>
      </c>
      <c r="AJ8" s="1">
        <f t="shared" si="0"/>
        <v>2049</v>
      </c>
      <c r="AK8" s="1">
        <f t="shared" si="0"/>
        <v>2050</v>
      </c>
    </row>
    <row r="9" spans="1:37" x14ac:dyDescent="0.35">
      <c r="A9" t="s">
        <v>125</v>
      </c>
      <c r="B9" t="s">
        <v>126</v>
      </c>
      <c r="C9" t="s">
        <v>127</v>
      </c>
      <c r="D9" t="s">
        <v>128</v>
      </c>
      <c r="E9" s="176">
        <v>1072</v>
      </c>
      <c r="F9" s="85">
        <v>1.1018927034456283E-4</v>
      </c>
      <c r="G9" s="85">
        <f>E9/SUM($E$9:$E$20)</f>
        <v>1.2167314190243675E-3</v>
      </c>
      <c r="H9" s="185">
        <f>AVW_psgr_ldv_BEV!E13/$D$2*$D$3*$D$4</f>
        <v>29759.497446922047</v>
      </c>
      <c r="I9" s="176">
        <f>AVW_psgr_ldv_BEV!F13/$D$2*$D$3*$D$4</f>
        <v>28870.95270197016</v>
      </c>
      <c r="J9" s="176">
        <f>AVW_psgr_ldv_BEV!G13/$D$2*$D$3*$D$4</f>
        <v>29416.466866543953</v>
      </c>
      <c r="K9" s="176">
        <f>AVW_psgr_ldv_BEV!H13/$D$2*$D$3*$D$4</f>
        <v>26899.79800954886</v>
      </c>
      <c r="L9" s="176">
        <f>AVW_psgr_ldv_BEV!I13/$D$2*$D$3*$D$4</f>
        <v>26301.771420727608</v>
      </c>
      <c r="M9" s="176">
        <f>AVW_psgr_ldv_BEV!J13/$D$2*$D$3*$D$4</f>
        <v>25715.70536368278</v>
      </c>
      <c r="N9" s="176">
        <f>AVW_psgr_ldv_BEV!K13/$D$2*$D$3*$D$4</f>
        <v>25141.360627778839</v>
      </c>
      <c r="O9" s="176">
        <f>AVW_psgr_ldv_BEV!L13/$D$2*$D$3*$D$4</f>
        <v>24578.502786592995</v>
      </c>
      <c r="P9" s="176">
        <f>AVW_psgr_ldv_BEV!M13/$D$2*$D$3*$D$4</f>
        <v>24026.902102230859</v>
      </c>
      <c r="Q9" s="176">
        <f>AVW_psgr_ldv_BEV!N13/$D$2*$D$3*$D$4</f>
        <v>23486.333431555966</v>
      </c>
      <c r="R9" s="176">
        <f>AVW_psgr_ldv_BEV!O13/$D$2*$D$3*$D$4</f>
        <v>23377.615124579643</v>
      </c>
      <c r="S9" s="176">
        <f>AVW_psgr_ldv_BEV!P13/$D$2*$D$3*$D$4</f>
        <v>23268.896817603323</v>
      </c>
      <c r="T9" s="176">
        <f>AVW_psgr_ldv_BEV!Q13/$D$2*$D$3*$D$4</f>
        <v>23160.178510627</v>
      </c>
      <c r="U9" s="176">
        <f>AVW_psgr_ldv_BEV!R13/$D$2*$D$3*$D$4</f>
        <v>23051.460203650677</v>
      </c>
      <c r="V9" s="176">
        <f>AVW_psgr_ldv_BEV!S13/$D$2*$D$3*$D$4</f>
        <v>22942.741896674353</v>
      </c>
      <c r="W9" s="176">
        <f>AVW_psgr_ldv_BEV!T13/$D$2*$D$3*$D$4</f>
        <v>22834.02358969803</v>
      </c>
      <c r="X9" s="176">
        <f>AVW_psgr_ldv_BEV!U13/$D$2*$D$3*$D$4</f>
        <v>22725.305282721714</v>
      </c>
      <c r="Y9" s="176">
        <f>AVW_psgr_ldv_BEV!V13/$D$2*$D$3*$D$4</f>
        <v>22616.586975745387</v>
      </c>
      <c r="Z9" s="176">
        <f>AVW_psgr_ldv_BEV!W13/$D$2*$D$3*$D$4</f>
        <v>22507.868668769064</v>
      </c>
      <c r="AA9" s="176">
        <f>AVW_psgr_ldv_BEV!X13/$D$2*$D$3*$D$4</f>
        <v>22399.150361792756</v>
      </c>
      <c r="AB9" s="176">
        <f>AVW_psgr_ldv_BEV!Y13/$D$2*$D$3*$D$4</f>
        <v>22290.432054816432</v>
      </c>
      <c r="AC9" s="176">
        <f>AVW_psgr_ldv_BEV!Z13/$D$2*$D$3*$D$4</f>
        <v>22181.713747840105</v>
      </c>
      <c r="AD9" s="176">
        <f>AVW_psgr_ldv_BEV!AA13/$D$2*$D$3*$D$4</f>
        <v>22072.995440863779</v>
      </c>
      <c r="AE9" s="176">
        <f>AVW_psgr_ldv_BEV!AB13/$D$2*$D$3*$D$4</f>
        <v>21964.277133887459</v>
      </c>
      <c r="AF9" s="176">
        <f>AVW_psgr_ldv_BEV!AC13/$D$2*$D$3*$D$4</f>
        <v>21855.558826911136</v>
      </c>
      <c r="AG9" s="176">
        <f>AVW_psgr_ldv_BEV!AD13/$D$2*$D$3*$D$4</f>
        <v>21746.84051993482</v>
      </c>
      <c r="AH9" s="176">
        <f>AVW_psgr_ldv_BEV!AE13/$D$2*$D$3*$D$4</f>
        <v>21638.122212958493</v>
      </c>
      <c r="AI9" s="176">
        <f>AVW_psgr_ldv_BEV!AF13/$D$2*$D$3*$D$4</f>
        <v>21529.403905982177</v>
      </c>
      <c r="AJ9" s="176">
        <f>AVW_psgr_ldv_BEV!AG13/$D$2*$D$3*$D$4</f>
        <v>21420.685599005854</v>
      </c>
      <c r="AK9" s="176">
        <f>AVW_psgr_ldv_BEV!AH13/$D$2*$D$3*$D$4</f>
        <v>21311.967292029527</v>
      </c>
    </row>
    <row r="10" spans="1:37" x14ac:dyDescent="0.35">
      <c r="A10" t="s">
        <v>129</v>
      </c>
      <c r="B10" t="s">
        <v>130</v>
      </c>
      <c r="C10" t="s">
        <v>127</v>
      </c>
      <c r="D10" t="s">
        <v>128</v>
      </c>
      <c r="E10" s="176">
        <v>11060</v>
      </c>
      <c r="F10" s="85">
        <v>1.1368407867848873E-3</v>
      </c>
      <c r="G10" s="85">
        <f t="shared" ref="G10:G20" si="1">E10/SUM($E$9:$E$20)</f>
        <v>1.2553217811949164E-2</v>
      </c>
      <c r="H10" s="185">
        <f>AVW_psgr_ldv_BEV!E8/$D$2*$D$3*$D$4</f>
        <v>48898.181432535501</v>
      </c>
      <c r="I10" s="176">
        <f>AVW_psgr_ldv_BEV!F8/$D$2*$D$3*$D$4</f>
        <v>45516.107528242581</v>
      </c>
      <c r="J10" s="176">
        <f>AVW_psgr_ldv_BEV!G8/$D$2*$D$3*$D$4</f>
        <v>45219.163783123375</v>
      </c>
      <c r="K10" s="176">
        <f>AVW_psgr_ldv_BEV!H8/$D$2*$D$3*$D$4</f>
        <v>41203.384444627234</v>
      </c>
      <c r="L10" s="176">
        <f>AVW_psgr_ldv_BEV!I8/$D$2*$D$3*$D$4</f>
        <v>40249.129850271449</v>
      </c>
      <c r="M10" s="176">
        <f>AVW_psgr_ldv_BEV!J8/$D$2*$D$3*$D$4</f>
        <v>39313.960347802764</v>
      </c>
      <c r="N10" s="176">
        <f>AVW_psgr_ldv_BEV!K8/$D$2*$D$3*$D$4</f>
        <v>38397.494235383463</v>
      </c>
      <c r="O10" s="176">
        <f>AVW_psgr_ldv_BEV!L8/$D$2*$D$3*$D$4</f>
        <v>37499.357445212547</v>
      </c>
      <c r="P10" s="176">
        <f>AVW_psgr_ldv_BEV!M8/$D$2*$D$3*$D$4</f>
        <v>36619.18339084505</v>
      </c>
      <c r="Q10" s="176">
        <f>AVW_psgr_ldv_BEV!N8/$D$2*$D$3*$D$4</f>
        <v>35756.612817564899</v>
      </c>
      <c r="R10" s="176">
        <f>AVW_psgr_ldv_BEV!O8/$D$2*$D$3*$D$4</f>
        <v>35583.13400263925</v>
      </c>
      <c r="S10" s="176">
        <f>AVW_psgr_ldv_BEV!P8/$D$2*$D$3*$D$4</f>
        <v>35409.655187713615</v>
      </c>
      <c r="T10" s="176">
        <f>AVW_psgr_ldv_BEV!Q8/$D$2*$D$3*$D$4</f>
        <v>35236.176372787959</v>
      </c>
      <c r="U10" s="176">
        <f>AVW_psgr_ldv_BEV!R8/$D$2*$D$3*$D$4</f>
        <v>35062.697557862317</v>
      </c>
      <c r="V10" s="176">
        <f>AVW_psgr_ldv_BEV!S8/$D$2*$D$3*$D$4</f>
        <v>34889.21874293666</v>
      </c>
      <c r="W10" s="176">
        <f>AVW_psgr_ldv_BEV!T8/$D$2*$D$3*$D$4</f>
        <v>34715.739928011018</v>
      </c>
      <c r="X10" s="176">
        <f>AVW_psgr_ldv_BEV!U8/$D$2*$D$3*$D$4</f>
        <v>34542.261113085369</v>
      </c>
      <c r="Y10" s="176">
        <f>AVW_psgr_ldv_BEV!V8/$D$2*$D$3*$D$4</f>
        <v>34368.78229815972</v>
      </c>
      <c r="Z10" s="176">
        <f>AVW_psgr_ldv_BEV!W8/$D$2*$D$3*$D$4</f>
        <v>34195.303483234064</v>
      </c>
      <c r="AA10" s="176">
        <f>AVW_psgr_ldv_BEV!X8/$D$2*$D$3*$D$4</f>
        <v>34021.824668308422</v>
      </c>
      <c r="AB10" s="176">
        <f>AVW_psgr_ldv_BEV!Y8/$D$2*$D$3*$D$4</f>
        <v>33848.34585338278</v>
      </c>
      <c r="AC10" s="176">
        <f>AVW_psgr_ldv_BEV!Z8/$D$2*$D$3*$D$4</f>
        <v>33674.867038457123</v>
      </c>
      <c r="AD10" s="176">
        <f>AVW_psgr_ldv_BEV!AA8/$D$2*$D$3*$D$4</f>
        <v>33501.388223531481</v>
      </c>
      <c r="AE10" s="176">
        <f>AVW_psgr_ldv_BEV!AB8/$D$2*$D$3*$D$4</f>
        <v>33327.909408605825</v>
      </c>
      <c r="AF10" s="176">
        <f>AVW_psgr_ldv_BEV!AC8/$D$2*$D$3*$D$4</f>
        <v>33154.430593680183</v>
      </c>
      <c r="AG10" s="176">
        <f>AVW_psgr_ldv_BEV!AD8/$D$2*$D$3*$D$4</f>
        <v>32980.951778754534</v>
      </c>
      <c r="AH10" s="176">
        <f>AVW_psgr_ldv_BEV!AE8/$D$2*$D$3*$D$4</f>
        <v>32807.472963828885</v>
      </c>
      <c r="AI10" s="176">
        <f>AVW_psgr_ldv_BEV!AF8/$D$2*$D$3*$D$4</f>
        <v>32633.994148903246</v>
      </c>
      <c r="AJ10" s="176">
        <f>AVW_psgr_ldv_BEV!AG8/$D$2*$D$3*$D$4</f>
        <v>32460.51533397759</v>
      </c>
      <c r="AK10" s="176">
        <f>AVW_psgr_ldv_BEV!AH8/$D$2*$D$3*$D$4</f>
        <v>32287.036519051926</v>
      </c>
    </row>
    <row r="11" spans="1:37" x14ac:dyDescent="0.35">
      <c r="A11" t="s">
        <v>131</v>
      </c>
      <c r="B11" t="s">
        <v>132</v>
      </c>
      <c r="C11" t="s">
        <v>127</v>
      </c>
      <c r="D11" t="s">
        <v>128</v>
      </c>
      <c r="E11" s="176">
        <v>87225</v>
      </c>
      <c r="F11" s="85">
        <v>8.9657269418239594E-3</v>
      </c>
      <c r="G11" s="85">
        <f t="shared" si="1"/>
        <v>9.9001304127239231E-2</v>
      </c>
      <c r="H11" s="185">
        <f>AVW_psgr_ldv_BEV!E7/$D$2*$D$3*$D$4</f>
        <v>36543.754867187112</v>
      </c>
      <c r="I11" s="176">
        <f>AVW_psgr_ldv_BEV!F7/$D$2*$D$3*$D$4</f>
        <v>33872.51883659367</v>
      </c>
      <c r="J11" s="176">
        <f>AVW_psgr_ldv_BEV!G7/$D$2*$D$3*$D$4</f>
        <v>33726.64733037402</v>
      </c>
      <c r="K11" s="176">
        <f>AVW_psgr_ldv_BEV!H7/$D$2*$D$3*$D$4</f>
        <v>30687.275265460245</v>
      </c>
      <c r="L11" s="176">
        <f>AVW_psgr_ldv_BEV!I7/$D$2*$D$3*$D$4</f>
        <v>29965.040672264997</v>
      </c>
      <c r="M11" s="176">
        <f>AVW_psgr_ldv_BEV!J7/$D$2*$D$3*$D$4</f>
        <v>29257.250770933653</v>
      </c>
      <c r="N11" s="176">
        <f>AVW_psgr_ldv_BEV!K7/$D$2*$D$3*$D$4</f>
        <v>28563.616667628943</v>
      </c>
      <c r="O11" s="176">
        <f>AVW_psgr_ldv_BEV!L7/$D$2*$D$3*$D$4</f>
        <v>27883.855246390322</v>
      </c>
      <c r="P11" s="176">
        <f>AVW_psgr_ldv_BEV!M7/$D$2*$D$3*$D$4</f>
        <v>27217.689053576472</v>
      </c>
      <c r="Q11" s="176">
        <f>AVW_psgr_ldv_BEV!N7/$D$2*$D$3*$D$4</f>
        <v>26564.846184618906</v>
      </c>
      <c r="R11" s="176">
        <f>AVW_psgr_ldv_BEV!O7/$D$2*$D$3*$D$4</f>
        <v>26433.54747034821</v>
      </c>
      <c r="S11" s="176">
        <f>AVW_psgr_ldv_BEV!P7/$D$2*$D$3*$D$4</f>
        <v>26302.248756077523</v>
      </c>
      <c r="T11" s="176">
        <f>AVW_psgr_ldv_BEV!Q7/$D$2*$D$3*$D$4</f>
        <v>26170.950041806824</v>
      </c>
      <c r="U11" s="176">
        <f>AVW_psgr_ldv_BEV!R7/$D$2*$D$3*$D$4</f>
        <v>26039.651327536129</v>
      </c>
      <c r="V11" s="176">
        <f>AVW_psgr_ldv_BEV!S7/$D$2*$D$3*$D$4</f>
        <v>25908.352613265433</v>
      </c>
      <c r="W11" s="176">
        <f>AVW_psgr_ldv_BEV!T7/$D$2*$D$3*$D$4</f>
        <v>25777.053898994738</v>
      </c>
      <c r="X11" s="176">
        <f>AVW_psgr_ldv_BEV!U7/$D$2*$D$3*$D$4</f>
        <v>25645.755184724043</v>
      </c>
      <c r="Y11" s="176">
        <f>AVW_psgr_ldv_BEV!V7/$D$2*$D$3*$D$4</f>
        <v>25514.456470453351</v>
      </c>
      <c r="Z11" s="176">
        <f>AVW_psgr_ldv_BEV!W7/$D$2*$D$3*$D$4</f>
        <v>25383.157756182663</v>
      </c>
      <c r="AA11" s="176">
        <f>AVW_psgr_ldv_BEV!X7/$D$2*$D$3*$D$4</f>
        <v>25251.859041911965</v>
      </c>
      <c r="AB11" s="176">
        <f>AVW_psgr_ldv_BEV!Y7/$D$2*$D$3*$D$4</f>
        <v>25120.560327641277</v>
      </c>
      <c r="AC11" s="176">
        <f>AVW_psgr_ldv_BEV!Z7/$D$2*$D$3*$D$4</f>
        <v>24989.261613370574</v>
      </c>
      <c r="AD11" s="176">
        <f>AVW_psgr_ldv_BEV!AA7/$D$2*$D$3*$D$4</f>
        <v>24857.962899099886</v>
      </c>
      <c r="AE11" s="176">
        <f>AVW_psgr_ldv_BEV!AB7/$D$2*$D$3*$D$4</f>
        <v>24726.664184829187</v>
      </c>
      <c r="AF11" s="176">
        <f>AVW_psgr_ldv_BEV!AC7/$D$2*$D$3*$D$4</f>
        <v>24595.365470558492</v>
      </c>
      <c r="AG11" s="176">
        <f>AVW_psgr_ldv_BEV!AD7/$D$2*$D$3*$D$4</f>
        <v>24464.066756287801</v>
      </c>
      <c r="AH11" s="176">
        <f>AVW_psgr_ldv_BEV!AE7/$D$2*$D$3*$D$4</f>
        <v>24332.768042017102</v>
      </c>
      <c r="AI11" s="176">
        <f>AVW_psgr_ldv_BEV!AF7/$D$2*$D$3*$D$4</f>
        <v>24201.469327746414</v>
      </c>
      <c r="AJ11" s="176">
        <f>AVW_psgr_ldv_BEV!AG7/$D$2*$D$3*$D$4</f>
        <v>24070.170613475715</v>
      </c>
      <c r="AK11" s="176">
        <f>AVW_psgr_ldv_BEV!AH7/$D$2*$D$3*$D$4</f>
        <v>23938.871899205016</v>
      </c>
    </row>
    <row r="12" spans="1:37" x14ac:dyDescent="0.35">
      <c r="A12" t="s">
        <v>133</v>
      </c>
      <c r="B12" t="s">
        <v>134</v>
      </c>
      <c r="C12" t="s">
        <v>127</v>
      </c>
      <c r="D12" t="s">
        <v>128</v>
      </c>
      <c r="E12" s="176">
        <v>1160</v>
      </c>
      <c r="F12" s="85">
        <v>1.1923466081498191E-4</v>
      </c>
      <c r="G12" s="85">
        <f t="shared" si="1"/>
        <v>1.3166123564069649E-3</v>
      </c>
      <c r="H12" s="185">
        <f>AVW_psgr_ldv_BEV!E9/$D$2*$D$3*$D$4</f>
        <v>69667.423299014074</v>
      </c>
      <c r="I12" s="176">
        <f>AVW_psgr_ldv_BEV!F9/$D$2*$D$3*$D$4</f>
        <v>69246.509595128271</v>
      </c>
      <c r="J12" s="176">
        <f>AVW_psgr_ldv_BEV!G9/$D$2*$D$3*$D$4</f>
        <v>72748.525631541343</v>
      </c>
      <c r="K12" s="176">
        <f>AVW_psgr_ldv_BEV!H9/$D$2*$D$3*$D$4</f>
        <v>66413.110115955555</v>
      </c>
      <c r="L12" s="176">
        <f>AVW_psgr_ldv_BEV!I9/$D$2*$D$3*$D$4</f>
        <v>64907.649070089254</v>
      </c>
      <c r="M12" s="176">
        <f>AVW_psgr_ldv_BEV!J9/$D$2*$D$3*$D$4</f>
        <v>63432.297245140253</v>
      </c>
      <c r="N12" s="176">
        <f>AVW_psgr_ldv_BEV!K9/$D$2*$D$3*$D$4</f>
        <v>61986.452456690255</v>
      </c>
      <c r="O12" s="176">
        <f>AVW_psgr_ldv_BEV!L9/$D$2*$D$3*$D$4</f>
        <v>60569.52456400924</v>
      </c>
      <c r="P12" s="176">
        <f>AVW_psgr_ldv_BEV!M9/$D$2*$D$3*$D$4</f>
        <v>59180.935229181858</v>
      </c>
      <c r="Q12" s="176">
        <f>AVW_psgr_ldv_BEV!N9/$D$2*$D$3*$D$4</f>
        <v>57820.11768105103</v>
      </c>
      <c r="R12" s="176">
        <f>AVW_psgr_ldv_BEV!O9/$D$2*$D$3*$D$4</f>
        <v>57546.432230964288</v>
      </c>
      <c r="S12" s="176">
        <f>AVW_psgr_ldv_BEV!P9/$D$2*$D$3*$D$4</f>
        <v>57272.746780877533</v>
      </c>
      <c r="T12" s="176">
        <f>AVW_psgr_ldv_BEV!Q9/$D$2*$D$3*$D$4</f>
        <v>56999.061330790792</v>
      </c>
      <c r="U12" s="176">
        <f>AVW_psgr_ldv_BEV!R9/$D$2*$D$3*$D$4</f>
        <v>56725.375880704043</v>
      </c>
      <c r="V12" s="176">
        <f>AVW_psgr_ldv_BEV!S9/$D$2*$D$3*$D$4</f>
        <v>56451.69043061728</v>
      </c>
      <c r="W12" s="176">
        <f>AVW_psgr_ldv_BEV!T9/$D$2*$D$3*$D$4</f>
        <v>56178.004980530517</v>
      </c>
      <c r="X12" s="176">
        <f>AVW_psgr_ldv_BEV!U9/$D$2*$D$3*$D$4</f>
        <v>55904.31953044379</v>
      </c>
      <c r="Y12" s="176">
        <f>AVW_psgr_ldv_BEV!V9/$D$2*$D$3*$D$4</f>
        <v>55630.634080357027</v>
      </c>
      <c r="Z12" s="176">
        <f>AVW_psgr_ldv_BEV!W9/$D$2*$D$3*$D$4</f>
        <v>55356.948630270279</v>
      </c>
      <c r="AA12" s="176">
        <f>AVW_psgr_ldv_BEV!X9/$D$2*$D$3*$D$4</f>
        <v>55083.263180183552</v>
      </c>
      <c r="AB12" s="176">
        <f>AVW_psgr_ldv_BEV!Y9/$D$2*$D$3*$D$4</f>
        <v>54809.577730096789</v>
      </c>
      <c r="AC12" s="176">
        <f>AVW_psgr_ldv_BEV!Z9/$D$2*$D$3*$D$4</f>
        <v>54535.892280010019</v>
      </c>
      <c r="AD12" s="176">
        <f>AVW_psgr_ldv_BEV!AA9/$D$2*$D$3*$D$4</f>
        <v>54262.206829923292</v>
      </c>
      <c r="AE12" s="176">
        <f>AVW_psgr_ldv_BEV!AB9/$D$2*$D$3*$D$4</f>
        <v>53988.521379836529</v>
      </c>
      <c r="AF12" s="176">
        <f>AVW_psgr_ldv_BEV!AC9/$D$2*$D$3*$D$4</f>
        <v>53714.835929749788</v>
      </c>
      <c r="AG12" s="176">
        <f>AVW_psgr_ldv_BEV!AD9/$D$2*$D$3*$D$4</f>
        <v>53441.15047966304</v>
      </c>
      <c r="AH12" s="176">
        <f>AVW_psgr_ldv_BEV!AE9/$D$2*$D$3*$D$4</f>
        <v>53167.465029576277</v>
      </c>
      <c r="AI12" s="176">
        <f>AVW_psgr_ldv_BEV!AF9/$D$2*$D$3*$D$4</f>
        <v>52893.779579489543</v>
      </c>
      <c r="AJ12" s="176">
        <f>AVW_psgr_ldv_BEV!AG9/$D$2*$D$3*$D$4</f>
        <v>52620.094129402802</v>
      </c>
      <c r="AK12" s="176">
        <f>AVW_psgr_ldv_BEV!AH9/$D$2*$D$3*$D$4</f>
        <v>52346.408679316017</v>
      </c>
    </row>
    <row r="13" spans="1:37" x14ac:dyDescent="0.35">
      <c r="A13" t="s">
        <v>135</v>
      </c>
      <c r="B13" t="s">
        <v>136</v>
      </c>
      <c r="C13" t="s">
        <v>127</v>
      </c>
      <c r="D13" t="s">
        <v>128</v>
      </c>
      <c r="E13" s="176">
        <v>102950</v>
      </c>
      <c r="F13" s="85">
        <v>1.0582075454294682E-2</v>
      </c>
      <c r="G13" s="85">
        <f t="shared" si="1"/>
        <v>0.11684934663111814</v>
      </c>
      <c r="H13" s="185">
        <f>AVW_psgr_ldv_BEV!E6/$D$2*$D$3*$D$4</f>
        <v>25728.01358998338</v>
      </c>
      <c r="I13" s="176">
        <f>AVW_psgr_ldv_BEV!F6/$D$2*$D$3*$D$4</f>
        <v>24393.172323742314</v>
      </c>
      <c r="J13" s="176">
        <f>AVW_psgr_ldv_BEV!G6/$D$2*$D$3*$D$4</f>
        <v>24656.797996483063</v>
      </c>
      <c r="K13" s="176">
        <f>AVW_psgr_ldv_BEV!H6/$D$2*$D$3*$D$4</f>
        <v>22475.240310985417</v>
      </c>
      <c r="L13" s="176">
        <f>AVW_psgr_ldv_BEV!I6/$D$2*$D$3*$D$4</f>
        <v>21956.844933958069</v>
      </c>
      <c r="M13" s="176">
        <f>AVW_psgr_ldv_BEV!J6/$D$2*$D$3*$D$4</f>
        <v>21448.817464471274</v>
      </c>
      <c r="N13" s="176">
        <f>AVW_psgr_ldv_BEV!K6/$D$2*$D$3*$D$4</f>
        <v>20950.950544374209</v>
      </c>
      <c r="O13" s="176">
        <f>AVW_psgr_ldv_BEV!L6/$D$2*$D$3*$D$4</f>
        <v>20463.04096267909</v>
      </c>
      <c r="P13" s="176">
        <f>AVW_psgr_ldv_BEV!M6/$D$2*$D$3*$D$4</f>
        <v>19984.889572617878</v>
      </c>
      <c r="Q13" s="176">
        <f>AVW_psgr_ldv_BEV!N6/$D$2*$D$3*$D$4</f>
        <v>19516.301210357884</v>
      </c>
      <c r="R13" s="176">
        <f>AVW_psgr_ldv_BEV!O6/$D$2*$D$3*$D$4</f>
        <v>19422.059467953331</v>
      </c>
      <c r="S13" s="176">
        <f>AVW_psgr_ldv_BEV!P6/$D$2*$D$3*$D$4</f>
        <v>19327.817725548783</v>
      </c>
      <c r="T13" s="176">
        <f>AVW_psgr_ldv_BEV!Q6/$D$2*$D$3*$D$4</f>
        <v>19233.57598314423</v>
      </c>
      <c r="U13" s="176">
        <f>AVW_psgr_ldv_BEV!R6/$D$2*$D$3*$D$4</f>
        <v>19139.334240739674</v>
      </c>
      <c r="V13" s="176">
        <f>AVW_psgr_ldv_BEV!S6/$D$2*$D$3*$D$4</f>
        <v>19045.092498335125</v>
      </c>
      <c r="W13" s="176">
        <f>AVW_psgr_ldv_BEV!T6/$D$2*$D$3*$D$4</f>
        <v>18950.850755930573</v>
      </c>
      <c r="X13" s="176">
        <f>AVW_psgr_ldv_BEV!U6/$D$2*$D$3*$D$4</f>
        <v>18856.609013526024</v>
      </c>
      <c r="Y13" s="176">
        <f>AVW_psgr_ldv_BEV!V6/$D$2*$D$3*$D$4</f>
        <v>18762.367271121471</v>
      </c>
      <c r="Z13" s="176">
        <f>AVW_psgr_ldv_BEV!W6/$D$2*$D$3*$D$4</f>
        <v>18668.125528716922</v>
      </c>
      <c r="AA13" s="176">
        <f>AVW_psgr_ldv_BEV!X6/$D$2*$D$3*$D$4</f>
        <v>18573.883786312374</v>
      </c>
      <c r="AB13" s="176">
        <f>AVW_psgr_ldv_BEV!Y6/$D$2*$D$3*$D$4</f>
        <v>18479.642043907821</v>
      </c>
      <c r="AC13" s="176">
        <f>AVW_psgr_ldv_BEV!Z6/$D$2*$D$3*$D$4</f>
        <v>18385.400301503269</v>
      </c>
      <c r="AD13" s="176">
        <f>AVW_psgr_ldv_BEV!AA6/$D$2*$D$3*$D$4</f>
        <v>18291.158559098716</v>
      </c>
      <c r="AE13" s="176">
        <f>AVW_psgr_ldv_BEV!AB6/$D$2*$D$3*$D$4</f>
        <v>18196.91681669416</v>
      </c>
      <c r="AF13" s="176">
        <f>AVW_psgr_ldv_BEV!AC6/$D$2*$D$3*$D$4</f>
        <v>18102.675074289615</v>
      </c>
      <c r="AG13" s="176">
        <f>AVW_psgr_ldv_BEV!AD6/$D$2*$D$3*$D$4</f>
        <v>18008.433331885059</v>
      </c>
      <c r="AH13" s="176">
        <f>AVW_psgr_ldv_BEV!AE6/$D$2*$D$3*$D$4</f>
        <v>17914.191589480513</v>
      </c>
      <c r="AI13" s="176">
        <f>AVW_psgr_ldv_BEV!AF6/$D$2*$D$3*$D$4</f>
        <v>17819.949847075964</v>
      </c>
      <c r="AJ13" s="176">
        <f>AVW_psgr_ldv_BEV!AG6/$D$2*$D$3*$D$4</f>
        <v>17725.708104671412</v>
      </c>
      <c r="AK13" s="176">
        <f>AVW_psgr_ldv_BEV!AH6/$D$2*$D$3*$D$4</f>
        <v>17631.466362266856</v>
      </c>
    </row>
    <row r="14" spans="1:37" x14ac:dyDescent="0.35">
      <c r="A14" t="s">
        <v>137</v>
      </c>
      <c r="B14" t="s">
        <v>138</v>
      </c>
      <c r="C14" t="s">
        <v>127</v>
      </c>
      <c r="D14" t="s">
        <v>128</v>
      </c>
      <c r="E14" s="176">
        <v>140502</v>
      </c>
      <c r="F14" s="85">
        <v>1.4441989362239838E-2</v>
      </c>
      <c r="G14" s="85">
        <f t="shared" si="1"/>
        <v>0.15947126663783739</v>
      </c>
      <c r="H14" s="185">
        <f>AVW_psgr_ldv_BEV!E4/$D$2*$D$3*$D$4</f>
        <v>14049.108814606026</v>
      </c>
      <c r="I14" s="176">
        <f>AVW_psgr_ldv_BEV!F4/$D$2*$D$3*$D$4</f>
        <v>13974.221063864965</v>
      </c>
      <c r="J14" s="176">
        <f>AVW_psgr_ldv_BEV!G4/$D$2*$D$3*$D$4</f>
        <v>14671.495774722634</v>
      </c>
      <c r="K14" s="176">
        <f>AVW_psgr_ldv_BEV!H4/$D$2*$D$3*$D$4</f>
        <v>13397.596797828199</v>
      </c>
      <c r="L14" s="176">
        <f>AVW_psgr_ldv_BEV!I4/$D$2*$D$3*$D$4</f>
        <v>13094.884958112945</v>
      </c>
      <c r="M14" s="176">
        <f>AVW_psgr_ldv_BEV!J4/$D$2*$D$3*$D$4</f>
        <v>12798.227355191999</v>
      </c>
      <c r="N14" s="176">
        <f>AVW_psgr_ldv_BEV!K4/$D$2*$D$3*$D$4</f>
        <v>12507.502904329473</v>
      </c>
      <c r="O14" s="176">
        <f>AVW_psgr_ldv_BEV!L4/$D$2*$D$3*$D$4</f>
        <v>12222.592942484192</v>
      </c>
      <c r="P14" s="176">
        <f>AVW_psgr_ldv_BEV!M4/$D$2*$D$3*$D$4</f>
        <v>11943.381179875823</v>
      </c>
      <c r="Q14" s="176">
        <f>AVW_psgr_ldv_BEV!N4/$D$2*$D$3*$D$4</f>
        <v>11669.753652519616</v>
      </c>
      <c r="R14" s="176">
        <f>AVW_psgr_ldv_BEV!O4/$D$2*$D$3*$D$4</f>
        <v>11614.722121596556</v>
      </c>
      <c r="S14" s="176">
        <f>AVW_psgr_ldv_BEV!P4/$D$2*$D$3*$D$4</f>
        <v>11559.690590673496</v>
      </c>
      <c r="T14" s="176">
        <f>AVW_psgr_ldv_BEV!Q4/$D$2*$D$3*$D$4</f>
        <v>11504.659059750436</v>
      </c>
      <c r="U14" s="176">
        <f>AVW_psgr_ldv_BEV!R4/$D$2*$D$3*$D$4</f>
        <v>11449.627528827374</v>
      </c>
      <c r="V14" s="176">
        <f>AVW_psgr_ldv_BEV!S4/$D$2*$D$3*$D$4</f>
        <v>11394.595997904313</v>
      </c>
      <c r="W14" s="176">
        <f>AVW_psgr_ldv_BEV!T4/$D$2*$D$3*$D$4</f>
        <v>11339.564466981248</v>
      </c>
      <c r="X14" s="176">
        <f>AVW_psgr_ldv_BEV!U4/$D$2*$D$3*$D$4</f>
        <v>11284.532936058191</v>
      </c>
      <c r="Y14" s="176">
        <f>AVW_psgr_ldv_BEV!V4/$D$2*$D$3*$D$4</f>
        <v>11229.501405135126</v>
      </c>
      <c r="Z14" s="176">
        <f>AVW_psgr_ldv_BEV!W4/$D$2*$D$3*$D$4</f>
        <v>11174.469874212065</v>
      </c>
      <c r="AA14" s="176">
        <f>AVW_psgr_ldv_BEV!X4/$D$2*$D$3*$D$4</f>
        <v>11119.438343289006</v>
      </c>
      <c r="AB14" s="176">
        <f>AVW_psgr_ldv_BEV!Y4/$D$2*$D$3*$D$4</f>
        <v>11064.406812365944</v>
      </c>
      <c r="AC14" s="176">
        <f>AVW_psgr_ldv_BEV!Z4/$D$2*$D$3*$D$4</f>
        <v>11009.375281442879</v>
      </c>
      <c r="AD14" s="176">
        <f>AVW_psgr_ldv_BEV!AA4/$D$2*$D$3*$D$4</f>
        <v>10954.343750519818</v>
      </c>
      <c r="AE14" s="176">
        <f>AVW_psgr_ldv_BEV!AB4/$D$2*$D$3*$D$4</f>
        <v>10899.312219596757</v>
      </c>
      <c r="AF14" s="176">
        <f>AVW_psgr_ldv_BEV!AC4/$D$2*$D$3*$D$4</f>
        <v>10844.280688673696</v>
      </c>
      <c r="AG14" s="176">
        <f>AVW_psgr_ldv_BEV!AD4/$D$2*$D$3*$D$4</f>
        <v>10789.249157750633</v>
      </c>
      <c r="AH14" s="176">
        <f>AVW_psgr_ldv_BEV!AE4/$D$2*$D$3*$D$4</f>
        <v>10734.217626827573</v>
      </c>
      <c r="AI14" s="176">
        <f>AVW_psgr_ldv_BEV!AF4/$D$2*$D$3*$D$4</f>
        <v>10679.186095904512</v>
      </c>
      <c r="AJ14" s="176">
        <f>AVW_psgr_ldv_BEV!AG4/$D$2*$D$3*$D$4</f>
        <v>10624.154564981451</v>
      </c>
      <c r="AK14" s="176">
        <f>AVW_psgr_ldv_BEV!AH4/$D$2*$D$3*$D$4</f>
        <v>10569.123034058382</v>
      </c>
    </row>
    <row r="15" spans="1:37" x14ac:dyDescent="0.35">
      <c r="A15" t="s">
        <v>139</v>
      </c>
      <c r="B15" t="s">
        <v>140</v>
      </c>
      <c r="C15" t="s">
        <v>127</v>
      </c>
      <c r="D15" t="s">
        <v>128</v>
      </c>
      <c r="E15" s="176">
        <v>2661</v>
      </c>
      <c r="F15" s="85">
        <v>2.735201851464808E-4</v>
      </c>
      <c r="G15" s="85">
        <f t="shared" si="1"/>
        <v>3.0202633451714943E-3</v>
      </c>
      <c r="H15" s="185">
        <f>AVW_psgr_ldv_BEV!E15/$D$2*$D$3*$D$4</f>
        <v>28859.745064836399</v>
      </c>
      <c r="I15" s="176">
        <f>AVW_psgr_ldv_BEV!F15/$D$2*$D$3*$D$4</f>
        <v>28922.332769774559</v>
      </c>
      <c r="J15" s="176">
        <f>AVW_psgr_ldv_BEV!G15/$D$2*$D$3*$D$4</f>
        <v>30161.05739236714</v>
      </c>
      <c r="K15" s="176">
        <f>AVW_psgr_ldv_BEV!H15/$D$2*$D$3*$D$4</f>
        <v>27624.309073955628</v>
      </c>
      <c r="L15" s="176">
        <f>AVW_psgr_ldv_BEV!I15/$D$2*$D$3*$D$4</f>
        <v>27021.51107796936</v>
      </c>
      <c r="M15" s="176">
        <f>AVW_psgr_ldv_BEV!J15/$D$2*$D$3*$D$4</f>
        <v>26430.769041902826</v>
      </c>
      <c r="N15" s="176">
        <f>AVW_psgr_ldv_BEV!K15/$D$2*$D$3*$D$4</f>
        <v>25851.841846557621</v>
      </c>
      <c r="O15" s="176">
        <f>AVW_psgr_ldv_BEV!L15/$D$2*$D$3*$D$4</f>
        <v>25284.493195119318</v>
      </c>
      <c r="P15" s="176">
        <f>AVW_psgr_ldv_BEV!M15/$D$2*$D$3*$D$4</f>
        <v>24728.491516709775</v>
      </c>
      <c r="Q15" s="176">
        <f>AVW_psgr_ldv_BEV!N15/$D$2*$D$3*$D$4</f>
        <v>24183.60987186843</v>
      </c>
      <c r="R15" s="176">
        <f>AVW_psgr_ldv_BEV!O15/$D$2*$D$3*$D$4</f>
        <v>24074.024146421805</v>
      </c>
      <c r="S15" s="176">
        <f>AVW_psgr_ldv_BEV!P15/$D$2*$D$3*$D$4</f>
        <v>23964.438420975188</v>
      </c>
      <c r="T15" s="176">
        <f>AVW_psgr_ldv_BEV!Q15/$D$2*$D$3*$D$4</f>
        <v>23854.852695528563</v>
      </c>
      <c r="U15" s="176">
        <f>AVW_psgr_ldv_BEV!R15/$D$2*$D$3*$D$4</f>
        <v>23745.266970081942</v>
      </c>
      <c r="V15" s="176">
        <f>AVW_psgr_ldv_BEV!S15/$D$2*$D$3*$D$4</f>
        <v>23635.681244635314</v>
      </c>
      <c r="W15" s="176">
        <f>AVW_psgr_ldv_BEV!T15/$D$2*$D$3*$D$4</f>
        <v>23526.095519188693</v>
      </c>
      <c r="X15" s="176">
        <f>AVW_psgr_ldv_BEV!U15/$D$2*$D$3*$D$4</f>
        <v>23416.509793742072</v>
      </c>
      <c r="Y15" s="176">
        <f>AVW_psgr_ldv_BEV!V15/$D$2*$D$3*$D$4</f>
        <v>23306.924068295444</v>
      </c>
      <c r="Z15" s="176">
        <f>AVW_psgr_ldv_BEV!W15/$D$2*$D$3*$D$4</f>
        <v>23197.338342848823</v>
      </c>
      <c r="AA15" s="176">
        <f>AVW_psgr_ldv_BEV!X15/$D$2*$D$3*$D$4</f>
        <v>23087.752617402206</v>
      </c>
      <c r="AB15" s="176">
        <f>AVW_psgr_ldv_BEV!Y15/$D$2*$D$3*$D$4</f>
        <v>22978.166891955578</v>
      </c>
      <c r="AC15" s="176">
        <f>AVW_psgr_ldv_BEV!Z15/$D$2*$D$3*$D$4</f>
        <v>22868.581166508957</v>
      </c>
      <c r="AD15" s="176">
        <f>AVW_psgr_ldv_BEV!AA15/$D$2*$D$3*$D$4</f>
        <v>22758.995441062332</v>
      </c>
      <c r="AE15" s="176">
        <f>AVW_psgr_ldv_BEV!AB15/$D$2*$D$3*$D$4</f>
        <v>22649.409715615711</v>
      </c>
      <c r="AF15" s="176">
        <f>AVW_psgr_ldv_BEV!AC15/$D$2*$D$3*$D$4</f>
        <v>22539.823990169087</v>
      </c>
      <c r="AG15" s="176">
        <f>AVW_psgr_ldv_BEV!AD15/$D$2*$D$3*$D$4</f>
        <v>22430.238264722466</v>
      </c>
      <c r="AH15" s="176">
        <f>AVW_psgr_ldv_BEV!AE15/$D$2*$D$3*$D$4</f>
        <v>22320.652539275841</v>
      </c>
      <c r="AI15" s="176">
        <f>AVW_psgr_ldv_BEV!AF15/$D$2*$D$3*$D$4</f>
        <v>22211.06681382922</v>
      </c>
      <c r="AJ15" s="176">
        <f>AVW_psgr_ldv_BEV!AG15/$D$2*$D$3*$D$4</f>
        <v>22101.481088382596</v>
      </c>
      <c r="AK15" s="176">
        <f>AVW_psgr_ldv_BEV!AH15/$D$2*$D$3*$D$4</f>
        <v>21991.895362935968</v>
      </c>
    </row>
    <row r="16" spans="1:37" x14ac:dyDescent="0.35">
      <c r="A16" t="s">
        <v>141</v>
      </c>
      <c r="B16" t="s">
        <v>142</v>
      </c>
      <c r="C16" t="s">
        <v>127</v>
      </c>
      <c r="D16" t="s">
        <v>128</v>
      </c>
      <c r="E16" s="176">
        <v>4810</v>
      </c>
      <c r="F16" s="85">
        <v>4.9441267037764192E-4</v>
      </c>
      <c r="G16" s="85">
        <f t="shared" si="1"/>
        <v>5.4594012364806042E-3</v>
      </c>
      <c r="H16" s="185">
        <f>AVW_psgr_ldv_BEV!E14/$D$2*$D$3*$D$4</f>
        <v>31017.148059851479</v>
      </c>
      <c r="I16" s="176">
        <f>AVW_psgr_ldv_BEV!F14/$D$2*$D$3*$D$4</f>
        <v>29562.573107297016</v>
      </c>
      <c r="J16" s="176">
        <f>AVW_psgr_ldv_BEV!G14/$D$2*$D$3*$D$4</f>
        <v>30499.539340252362</v>
      </c>
      <c r="K16" s="176">
        <f>AVW_psgr_ldv_BEV!H14/$D$2*$D$3*$D$4</f>
        <v>27710.693606490433</v>
      </c>
      <c r="L16" s="176">
        <f>AVW_psgr_ldv_BEV!I14/$D$2*$D$3*$D$4</f>
        <v>27047.99064647458</v>
      </c>
      <c r="M16" s="176">
        <f>AVW_psgr_ldv_BEV!J14/$D$2*$D$3*$D$4</f>
        <v>26398.541745659048</v>
      </c>
      <c r="N16" s="176">
        <f>AVW_psgr_ldv_BEV!K14/$D$2*$D$3*$D$4</f>
        <v>25762.081822859825</v>
      </c>
      <c r="O16" s="176">
        <f>AVW_psgr_ldv_BEV!L14/$D$2*$D$3*$D$4</f>
        <v>25138.351098516589</v>
      </c>
      <c r="P16" s="176">
        <f>AVW_psgr_ldv_BEV!M14/$D$2*$D$3*$D$4</f>
        <v>24527.094988660217</v>
      </c>
      <c r="Q16" s="176">
        <f>AVW_psgr_ldv_BEV!N14/$D$2*$D$3*$D$4</f>
        <v>23928.06400100097</v>
      </c>
      <c r="R16" s="176">
        <f>AVW_psgr_ldv_BEV!O14/$D$2*$D$3*$D$4</f>
        <v>23807.587846281614</v>
      </c>
      <c r="S16" s="176">
        <f>AVW_psgr_ldv_BEV!P14/$D$2*$D$3*$D$4</f>
        <v>23687.111691562252</v>
      </c>
      <c r="T16" s="176">
        <f>AVW_psgr_ldv_BEV!Q14/$D$2*$D$3*$D$4</f>
        <v>23566.635536842896</v>
      </c>
      <c r="U16" s="176">
        <f>AVW_psgr_ldv_BEV!R14/$D$2*$D$3*$D$4</f>
        <v>23446.159382123529</v>
      </c>
      <c r="V16" s="176">
        <f>AVW_psgr_ldv_BEV!S14/$D$2*$D$3*$D$4</f>
        <v>23325.683227404174</v>
      </c>
      <c r="W16" s="176">
        <f>AVW_psgr_ldv_BEV!T14/$D$2*$D$3*$D$4</f>
        <v>23205.207072684811</v>
      </c>
      <c r="X16" s="176">
        <f>AVW_psgr_ldv_BEV!U14/$D$2*$D$3*$D$4</f>
        <v>23084.730917965448</v>
      </c>
      <c r="Y16" s="176">
        <f>AVW_psgr_ldv_BEV!V14/$D$2*$D$3*$D$4</f>
        <v>22964.254763246099</v>
      </c>
      <c r="Z16" s="176">
        <f>AVW_psgr_ldv_BEV!W14/$D$2*$D$3*$D$4</f>
        <v>22843.778608526733</v>
      </c>
      <c r="AA16" s="176">
        <f>AVW_psgr_ldv_BEV!X14/$D$2*$D$3*$D$4</f>
        <v>22723.302453807377</v>
      </c>
      <c r="AB16" s="176">
        <f>AVW_psgr_ldv_BEV!Y14/$D$2*$D$3*$D$4</f>
        <v>22602.826299088021</v>
      </c>
      <c r="AC16" s="176">
        <f>AVW_psgr_ldv_BEV!Z14/$D$2*$D$3*$D$4</f>
        <v>22482.350144368658</v>
      </c>
      <c r="AD16" s="176">
        <f>AVW_psgr_ldv_BEV!AA14/$D$2*$D$3*$D$4</f>
        <v>22361.873989649295</v>
      </c>
      <c r="AE16" s="176">
        <f>AVW_psgr_ldv_BEV!AB14/$D$2*$D$3*$D$4</f>
        <v>22241.397834929932</v>
      </c>
      <c r="AF16" s="176">
        <f>AVW_psgr_ldv_BEV!AC14/$D$2*$D$3*$D$4</f>
        <v>22120.92168021058</v>
      </c>
      <c r="AG16" s="176">
        <f>AVW_psgr_ldv_BEV!AD14/$D$2*$D$3*$D$4</f>
        <v>22000.445525491221</v>
      </c>
      <c r="AH16" s="176">
        <f>AVW_psgr_ldv_BEV!AE14/$D$2*$D$3*$D$4</f>
        <v>21879.969370771854</v>
      </c>
      <c r="AI16" s="176">
        <f>AVW_psgr_ldv_BEV!AF14/$D$2*$D$3*$D$4</f>
        <v>21759.493216052502</v>
      </c>
      <c r="AJ16" s="176">
        <f>AVW_psgr_ldv_BEV!AG14/$D$2*$D$3*$D$4</f>
        <v>21639.017061333136</v>
      </c>
      <c r="AK16" s="176">
        <f>AVW_psgr_ldv_BEV!AH14/$D$2*$D$3*$D$4</f>
        <v>21518.540906613765</v>
      </c>
    </row>
    <row r="17" spans="1:37" x14ac:dyDescent="0.35">
      <c r="A17" t="s">
        <v>143</v>
      </c>
      <c r="B17" t="s">
        <v>144</v>
      </c>
      <c r="C17" t="s">
        <v>127</v>
      </c>
      <c r="D17" t="s">
        <v>128</v>
      </c>
      <c r="E17" s="176">
        <v>172268</v>
      </c>
      <c r="F17" s="85">
        <v>1.7707169055938721E-2</v>
      </c>
      <c r="G17" s="85">
        <f t="shared" si="1"/>
        <v>0.19552601501165087</v>
      </c>
      <c r="H17" s="185">
        <f>AVW_psgr_ldv_BEV!E5/$D$2*$D$3*$D$4</f>
        <v>23315.84800160287</v>
      </c>
      <c r="I17" s="176">
        <f>AVW_psgr_ldv_BEV!F5/$D$2*$D$3*$D$4</f>
        <v>22700.126028480125</v>
      </c>
      <c r="J17" s="176">
        <f>AVW_psgr_ldv_BEV!G5/$D$2*$D$3*$D$4</f>
        <v>23357.290460372627</v>
      </c>
      <c r="K17" s="176">
        <f>AVW_psgr_ldv_BEV!H5/$D$2*$D$3*$D$4</f>
        <v>21329.254732950314</v>
      </c>
      <c r="L17" s="176">
        <f>AVW_psgr_ldv_BEV!I5/$D$2*$D$3*$D$4</f>
        <v>20847.340203469434</v>
      </c>
      <c r="M17" s="176">
        <f>AVW_psgr_ldv_BEV!J5/$D$2*$D$3*$D$4</f>
        <v>20375.063964578163</v>
      </c>
      <c r="N17" s="176">
        <f>AVW_psgr_ldv_BEV!K5/$D$2*$D$3*$D$4</f>
        <v>19912.233250464717</v>
      </c>
      <c r="O17" s="176">
        <f>AVW_psgr_ldv_BEV!L5/$D$2*$D$3*$D$4</f>
        <v>19458.659150633543</v>
      </c>
      <c r="P17" s="176">
        <f>AVW_psgr_ldv_BEV!M5/$D$2*$D$3*$D$4</f>
        <v>19014.156532798992</v>
      </c>
      <c r="Q17" s="176">
        <f>AVW_psgr_ldv_BEV!N5/$D$2*$D$3*$D$4</f>
        <v>18578.543967321129</v>
      </c>
      <c r="R17" s="176">
        <f>AVW_psgr_ldv_BEV!O5/$D$2*$D$3*$D$4</f>
        <v>18490.934264455373</v>
      </c>
      <c r="S17" s="176">
        <f>AVW_psgr_ldv_BEV!P5/$D$2*$D$3*$D$4</f>
        <v>18403.324561589616</v>
      </c>
      <c r="T17" s="176">
        <f>AVW_psgr_ldv_BEV!Q5/$D$2*$D$3*$D$4</f>
        <v>18315.714858723859</v>
      </c>
      <c r="U17" s="176">
        <f>AVW_psgr_ldv_BEV!R5/$D$2*$D$3*$D$4</f>
        <v>18228.105155858098</v>
      </c>
      <c r="V17" s="176">
        <f>AVW_psgr_ldv_BEV!S5/$D$2*$D$3*$D$4</f>
        <v>18140.495452992342</v>
      </c>
      <c r="W17" s="176">
        <f>AVW_psgr_ldv_BEV!T5/$D$2*$D$3*$D$4</f>
        <v>18052.885750126581</v>
      </c>
      <c r="X17" s="176">
        <f>AVW_psgr_ldv_BEV!U5/$D$2*$D$3*$D$4</f>
        <v>17965.276047260824</v>
      </c>
      <c r="Y17" s="176">
        <f>AVW_psgr_ldv_BEV!V5/$D$2*$D$3*$D$4</f>
        <v>17877.666344395064</v>
      </c>
      <c r="Z17" s="176">
        <f>AVW_psgr_ldv_BEV!W5/$D$2*$D$3*$D$4</f>
        <v>17790.056641529307</v>
      </c>
      <c r="AA17" s="176">
        <f>AVW_psgr_ldv_BEV!X5/$D$2*$D$3*$D$4</f>
        <v>17702.44693866355</v>
      </c>
      <c r="AB17" s="176">
        <f>AVW_psgr_ldv_BEV!Y5/$D$2*$D$3*$D$4</f>
        <v>17614.837235797793</v>
      </c>
      <c r="AC17" s="176">
        <f>AVW_psgr_ldv_BEV!Z5/$D$2*$D$3*$D$4</f>
        <v>17527.227532932036</v>
      </c>
      <c r="AD17" s="176">
        <f>AVW_psgr_ldv_BEV!AA5/$D$2*$D$3*$D$4</f>
        <v>17439.617830066276</v>
      </c>
      <c r="AE17" s="176">
        <f>AVW_psgr_ldv_BEV!AB5/$D$2*$D$3*$D$4</f>
        <v>17352.008127200515</v>
      </c>
      <c r="AF17" s="176">
        <f>AVW_psgr_ldv_BEV!AC5/$D$2*$D$3*$D$4</f>
        <v>17264.398424334762</v>
      </c>
      <c r="AG17" s="176">
        <f>AVW_psgr_ldv_BEV!AD5/$D$2*$D$3*$D$4</f>
        <v>17176.788721469002</v>
      </c>
      <c r="AH17" s="176">
        <f>AVW_psgr_ldv_BEV!AE5/$D$2*$D$3*$D$4</f>
        <v>17089.179018603245</v>
      </c>
      <c r="AI17" s="176">
        <f>AVW_psgr_ldv_BEV!AF5/$D$2*$D$3*$D$4</f>
        <v>17001.569315737484</v>
      </c>
      <c r="AJ17" s="176">
        <f>AVW_psgr_ldv_BEV!AG5/$D$2*$D$3*$D$4</f>
        <v>16913.959612871728</v>
      </c>
      <c r="AK17" s="176">
        <f>AVW_psgr_ldv_BEV!AH5/$D$2*$D$3*$D$4</f>
        <v>16826.349910005967</v>
      </c>
    </row>
    <row r="18" spans="1:37" x14ac:dyDescent="0.35">
      <c r="A18" t="s">
        <v>145</v>
      </c>
      <c r="B18" t="s">
        <v>146</v>
      </c>
      <c r="C18" t="s">
        <v>127</v>
      </c>
      <c r="D18" t="s">
        <v>128</v>
      </c>
      <c r="E18" s="176">
        <v>410</v>
      </c>
      <c r="F18" s="85">
        <v>4.2143285099882632E-5</v>
      </c>
      <c r="G18" s="85">
        <f t="shared" si="1"/>
        <v>4.6535436735073757E-4</v>
      </c>
      <c r="H18" s="185">
        <f>AVW_psgr_ldv_BEV!E12/$D$2*$D$3*$D$4</f>
        <v>87145.936140952792</v>
      </c>
      <c r="I18" s="176">
        <f>AVW_psgr_ldv_BEV!F12/$D$2*$D$3*$D$4</f>
        <v>87780.599340911431</v>
      </c>
      <c r="J18" s="176">
        <f>AVW_psgr_ldv_BEV!G12/$D$2*$D$3*$D$4</f>
        <v>91122.381785270743</v>
      </c>
      <c r="K18" s="176">
        <f>AVW_psgr_ldv_BEV!H12/$D$2*$D$3*$D$4</f>
        <v>83627.273246471959</v>
      </c>
      <c r="L18" s="176">
        <f>AVW_psgr_ldv_BEV!I12/$D$2*$D$3*$D$4</f>
        <v>81846.238693656458</v>
      </c>
      <c r="M18" s="176">
        <f>AVW_psgr_ldv_BEV!J12/$D$2*$D$3*$D$4</f>
        <v>80100.824831897291</v>
      </c>
      <c r="N18" s="176">
        <f>AVW_psgr_ldv_BEV!K12/$D$2*$D$3*$D$4</f>
        <v>78390.319247373307</v>
      </c>
      <c r="O18" s="176">
        <f>AVW_psgr_ldv_BEV!L12/$D$2*$D$3*$D$4</f>
        <v>76714.02377453979</v>
      </c>
      <c r="P18" s="176">
        <f>AVW_psgr_ldv_BEV!M12/$D$2*$D$3*$D$4</f>
        <v>75071.254211162959</v>
      </c>
      <c r="Q18" s="176">
        <f>AVW_psgr_ldv_BEV!N12/$D$2*$D$3*$D$4</f>
        <v>73461.34003905367</v>
      </c>
      <c r="R18" s="176">
        <f>AVW_psgr_ldv_BEV!O12/$D$2*$D$3*$D$4</f>
        <v>73137.556674119856</v>
      </c>
      <c r="S18" s="176">
        <f>AVW_psgr_ldv_BEV!P12/$D$2*$D$3*$D$4</f>
        <v>72813.773309186057</v>
      </c>
      <c r="T18" s="176">
        <f>AVW_psgr_ldv_BEV!Q12/$D$2*$D$3*$D$4</f>
        <v>72489.989944252244</v>
      </c>
      <c r="U18" s="176">
        <f>AVW_psgr_ldv_BEV!R12/$D$2*$D$3*$D$4</f>
        <v>72166.206579318445</v>
      </c>
      <c r="V18" s="176">
        <f>AVW_psgr_ldv_BEV!S12/$D$2*$D$3*$D$4</f>
        <v>71842.423214384646</v>
      </c>
      <c r="W18" s="176">
        <f>AVW_psgr_ldv_BEV!T12/$D$2*$D$3*$D$4</f>
        <v>71518.639849450832</v>
      </c>
      <c r="X18" s="176">
        <f>AVW_psgr_ldv_BEV!U12/$D$2*$D$3*$D$4</f>
        <v>71194.856484517033</v>
      </c>
      <c r="Y18" s="176">
        <f>AVW_psgr_ldv_BEV!V12/$D$2*$D$3*$D$4</f>
        <v>70871.073119583234</v>
      </c>
      <c r="Z18" s="176">
        <f>AVW_psgr_ldv_BEV!W12/$D$2*$D$3*$D$4</f>
        <v>70547.289754649435</v>
      </c>
      <c r="AA18" s="176">
        <f>AVW_psgr_ldv_BEV!X12/$D$2*$D$3*$D$4</f>
        <v>70223.506389715636</v>
      </c>
      <c r="AB18" s="176">
        <f>AVW_psgr_ldv_BEV!Y12/$D$2*$D$3*$D$4</f>
        <v>69899.723024781808</v>
      </c>
      <c r="AC18" s="176">
        <f>AVW_psgr_ldv_BEV!Z12/$D$2*$D$3*$D$4</f>
        <v>69575.939659848009</v>
      </c>
      <c r="AD18" s="176">
        <f>AVW_psgr_ldv_BEV!AA12/$D$2*$D$3*$D$4</f>
        <v>69252.15629491421</v>
      </c>
      <c r="AE18" s="176">
        <f>AVW_psgr_ldv_BEV!AB12/$D$2*$D$3*$D$4</f>
        <v>68928.372929980411</v>
      </c>
      <c r="AF18" s="176">
        <f>AVW_psgr_ldv_BEV!AC12/$D$2*$D$3*$D$4</f>
        <v>68604.589565046612</v>
      </c>
      <c r="AG18" s="176">
        <f>AVW_psgr_ldv_BEV!AD12/$D$2*$D$3*$D$4</f>
        <v>68280.806200112798</v>
      </c>
      <c r="AH18" s="176">
        <f>AVW_psgr_ldv_BEV!AE12/$D$2*$D$3*$D$4</f>
        <v>67957.022835178999</v>
      </c>
      <c r="AI18" s="176">
        <f>AVW_psgr_ldv_BEV!AF12/$D$2*$D$3*$D$4</f>
        <v>67633.2394702452</v>
      </c>
      <c r="AJ18" s="176">
        <f>AVW_psgr_ldv_BEV!AG12/$D$2*$D$3*$D$4</f>
        <v>67309.456105311401</v>
      </c>
      <c r="AK18" s="176">
        <f>AVW_psgr_ldv_BEV!AH12/$D$2*$D$3*$D$4</f>
        <v>66985.672740377588</v>
      </c>
    </row>
    <row r="19" spans="1:37" x14ac:dyDescent="0.35">
      <c r="A19" t="s">
        <v>147</v>
      </c>
      <c r="B19" t="s">
        <v>147</v>
      </c>
      <c r="C19" t="s">
        <v>127</v>
      </c>
      <c r="D19" t="s">
        <v>128</v>
      </c>
      <c r="E19" s="176">
        <v>324302</v>
      </c>
      <c r="F19" s="85">
        <v>3.3334515988826752E-2</v>
      </c>
      <c r="G19" s="85">
        <f t="shared" si="1"/>
        <v>0.36808622448921685</v>
      </c>
      <c r="H19" s="185">
        <f>AVW_psgr_ldv_BEV!E10/$D$2*$D$3*$D$4</f>
        <v>34076.62758259027</v>
      </c>
      <c r="I19" s="176">
        <f>AVW_psgr_ldv_BEV!F10/$D$2*$D$3*$D$4</f>
        <v>31438.115219357009</v>
      </c>
      <c r="J19" s="176">
        <f>AVW_psgr_ldv_BEV!G10/$D$2*$D$3*$D$4</f>
        <v>32250.99352025611</v>
      </c>
      <c r="K19" s="176">
        <f>AVW_psgr_ldv_BEV!H10/$D$2*$D$3*$D$4</f>
        <v>29129.208193677267</v>
      </c>
      <c r="L19" s="176">
        <f>AVW_psgr_ldv_BEV!I10/$D$2*$D$3*$D$4</f>
        <v>28387.390045970984</v>
      </c>
      <c r="M19" s="176">
        <f>AVW_psgr_ldv_BEV!J10/$D$2*$D$3*$D$4</f>
        <v>27660.408261218829</v>
      </c>
      <c r="N19" s="176">
        <f>AVW_psgr_ldv_BEV!K10/$D$2*$D$3*$D$4</f>
        <v>26947.966112161714</v>
      </c>
      <c r="O19" s="176">
        <f>AVW_psgr_ldv_BEV!L10/$D$2*$D$3*$D$4</f>
        <v>26249.772806085741</v>
      </c>
      <c r="P19" s="176">
        <f>AVW_psgr_ldv_BEV!M10/$D$2*$D$3*$D$4</f>
        <v>25565.543366131293</v>
      </c>
      <c r="Q19" s="176">
        <f>AVW_psgr_ldv_BEV!N10/$D$2*$D$3*$D$4</f>
        <v>24894.998514975934</v>
      </c>
      <c r="R19" s="176">
        <f>AVW_psgr_ldv_BEV!O10/$D$2*$D$3*$D$4</f>
        <v>24760.139606341279</v>
      </c>
      <c r="S19" s="176">
        <f>AVW_psgr_ldv_BEV!P10/$D$2*$D$3*$D$4</f>
        <v>24625.280697706628</v>
      </c>
      <c r="T19" s="176">
        <f>AVW_psgr_ldv_BEV!Q10/$D$2*$D$3*$D$4</f>
        <v>24490.421789071977</v>
      </c>
      <c r="U19" s="176">
        <f>AVW_psgr_ldv_BEV!R10/$D$2*$D$3*$D$4</f>
        <v>24355.562880437323</v>
      </c>
      <c r="V19" s="176">
        <f>AVW_psgr_ldv_BEV!S10/$D$2*$D$3*$D$4</f>
        <v>24220.703971802672</v>
      </c>
      <c r="W19" s="176">
        <f>AVW_psgr_ldv_BEV!T10/$D$2*$D$3*$D$4</f>
        <v>24085.845063168013</v>
      </c>
      <c r="X19" s="176">
        <f>AVW_psgr_ldv_BEV!U10/$D$2*$D$3*$D$4</f>
        <v>23950.98615453337</v>
      </c>
      <c r="Y19" s="176">
        <f>AVW_psgr_ldv_BEV!V10/$D$2*$D$3*$D$4</f>
        <v>23816.127245898715</v>
      </c>
      <c r="Z19" s="176">
        <f>AVW_psgr_ldv_BEV!W10/$D$2*$D$3*$D$4</f>
        <v>23681.26833726406</v>
      </c>
      <c r="AA19" s="176">
        <f>AVW_psgr_ldv_BEV!X10/$D$2*$D$3*$D$4</f>
        <v>23546.409428629413</v>
      </c>
      <c r="AB19" s="176">
        <f>AVW_psgr_ldv_BEV!Y10/$D$2*$D$3*$D$4</f>
        <v>23411.550519994762</v>
      </c>
      <c r="AC19" s="176">
        <f>AVW_psgr_ldv_BEV!Z10/$D$2*$D$3*$D$4</f>
        <v>23276.691611360107</v>
      </c>
      <c r="AD19" s="176">
        <f>AVW_psgr_ldv_BEV!AA10/$D$2*$D$3*$D$4</f>
        <v>23141.832702725453</v>
      </c>
      <c r="AE19" s="176">
        <f>AVW_psgr_ldv_BEV!AB10/$D$2*$D$3*$D$4</f>
        <v>23006.973794090798</v>
      </c>
      <c r="AF19" s="176">
        <f>AVW_psgr_ldv_BEV!AC10/$D$2*$D$3*$D$4</f>
        <v>22872.114885456154</v>
      </c>
      <c r="AG19" s="176">
        <f>AVW_psgr_ldv_BEV!AD10/$D$2*$D$3*$D$4</f>
        <v>22737.2559768215</v>
      </c>
      <c r="AH19" s="176">
        <f>AVW_psgr_ldv_BEV!AE10/$D$2*$D$3*$D$4</f>
        <v>22602.397068186841</v>
      </c>
      <c r="AI19" s="176">
        <f>AVW_psgr_ldv_BEV!AF10/$D$2*$D$3*$D$4</f>
        <v>22467.53815955219</v>
      </c>
      <c r="AJ19" s="176">
        <f>AVW_psgr_ldv_BEV!AG10/$D$2*$D$3*$D$4</f>
        <v>22332.679250917547</v>
      </c>
      <c r="AK19" s="176">
        <f>AVW_psgr_ldv_BEV!AH10/$D$2*$D$3*$D$4</f>
        <v>22197.820342282877</v>
      </c>
    </row>
    <row r="20" spans="1:37" x14ac:dyDescent="0.35">
      <c r="A20" t="s">
        <v>148</v>
      </c>
      <c r="B20" t="s">
        <v>149</v>
      </c>
      <c r="C20" t="s">
        <v>127</v>
      </c>
      <c r="D20" t="s">
        <v>128</v>
      </c>
      <c r="E20" s="176">
        <v>32629</v>
      </c>
      <c r="F20" s="85">
        <v>3.3538858406245708E-3</v>
      </c>
      <c r="G20" s="85">
        <f t="shared" si="1"/>
        <v>3.7034262566554184E-2</v>
      </c>
      <c r="H20" s="185">
        <f>AVW_psgr_ldv_BEV!E17/$D$2*$D$3*$D$4</f>
        <v>33461.849795867442</v>
      </c>
      <c r="I20" s="176">
        <f>AVW_psgr_ldv_BEV!F17/$D$2*$D$3*$D$4</f>
        <v>32660.557513246084</v>
      </c>
      <c r="J20" s="176">
        <f>AVW_psgr_ldv_BEV!G17/$D$2*$D$3*$D$4</f>
        <v>33136.057202257718</v>
      </c>
      <c r="K20" s="176">
        <f>AVW_psgr_ldv_BEV!H17/$D$2*$D$3*$D$4</f>
        <v>30368.354174604752</v>
      </c>
      <c r="L20" s="176">
        <f>AVW_psgr_ldv_BEV!I17/$D$2*$D$3*$D$4</f>
        <v>29710.675276605503</v>
      </c>
      <c r="M20" s="176">
        <f>AVW_psgr_ldv_BEV!J17/$D$2*$D$3*$D$4</f>
        <v>29066.149956566242</v>
      </c>
      <c r="N20" s="176">
        <f>AVW_psgr_ldv_BEV!K17/$D$2*$D$3*$D$4</f>
        <v>28434.515142927761</v>
      </c>
      <c r="O20" s="176">
        <f>AVW_psgr_ldv_BEV!L17/$D$2*$D$3*$D$4</f>
        <v>27815.513025562057</v>
      </c>
      <c r="P20" s="176">
        <f>AVW_psgr_ldv_BEV!M17/$D$2*$D$3*$D$4</f>
        <v>27208.890950543668</v>
      </c>
      <c r="Q20" s="176">
        <f>AVW_psgr_ldv_BEV!N17/$D$2*$D$3*$D$4</f>
        <v>26614.40131702564</v>
      </c>
      <c r="R20" s="176">
        <f>AVW_psgr_ldv_BEV!O17/$D$2*$D$3*$D$4</f>
        <v>26494.838512192055</v>
      </c>
      <c r="S20" s="176">
        <f>AVW_psgr_ldv_BEV!P17/$D$2*$D$3*$D$4</f>
        <v>26375.275707358473</v>
      </c>
      <c r="T20" s="176">
        <f>AVW_psgr_ldv_BEV!Q17/$D$2*$D$3*$D$4</f>
        <v>26255.712902524883</v>
      </c>
      <c r="U20" s="176">
        <f>AVW_psgr_ldv_BEV!R17/$D$2*$D$3*$D$4</f>
        <v>26136.150097691298</v>
      </c>
      <c r="V20" s="176">
        <f>AVW_psgr_ldv_BEV!S17/$D$2*$D$3*$D$4</f>
        <v>26016.587292857705</v>
      </c>
      <c r="W20" s="176">
        <f>AVW_psgr_ldv_BEV!T17/$D$2*$D$3*$D$4</f>
        <v>25897.024488024123</v>
      </c>
      <c r="X20" s="176">
        <f>AVW_psgr_ldv_BEV!U17/$D$2*$D$3*$D$4</f>
        <v>25777.461683190537</v>
      </c>
      <c r="Y20" s="176">
        <f>AVW_psgr_ldv_BEV!V17/$D$2*$D$3*$D$4</f>
        <v>25657.898878356955</v>
      </c>
      <c r="Z20" s="176">
        <f>AVW_psgr_ldv_BEV!W17/$D$2*$D$3*$D$4</f>
        <v>25538.336073523362</v>
      </c>
      <c r="AA20" s="176">
        <f>AVW_psgr_ldv_BEV!X17/$D$2*$D$3*$D$4</f>
        <v>25418.77326868978</v>
      </c>
      <c r="AB20" s="176">
        <f>AVW_psgr_ldv_BEV!Y17/$D$2*$D$3*$D$4</f>
        <v>25299.21046385619</v>
      </c>
      <c r="AC20" s="176">
        <f>AVW_psgr_ldv_BEV!Z17/$D$2*$D$3*$D$4</f>
        <v>25179.647659022605</v>
      </c>
      <c r="AD20" s="176">
        <f>AVW_psgr_ldv_BEV!AA17/$D$2*$D$3*$D$4</f>
        <v>25060.084854189012</v>
      </c>
      <c r="AE20" s="176">
        <f>AVW_psgr_ldv_BEV!AB17/$D$2*$D$3*$D$4</f>
        <v>24940.52204935543</v>
      </c>
      <c r="AF20" s="176">
        <f>AVW_psgr_ldv_BEV!AC17/$D$2*$D$3*$D$4</f>
        <v>24820.95924452184</v>
      </c>
      <c r="AG20" s="176">
        <f>AVW_psgr_ldv_BEV!AD17/$D$2*$D$3*$D$4</f>
        <v>24701.396439688251</v>
      </c>
      <c r="AH20" s="176">
        <f>AVW_psgr_ldv_BEV!AE17/$D$2*$D$3*$D$4</f>
        <v>24581.833634854669</v>
      </c>
      <c r="AI20" s="176">
        <f>AVW_psgr_ldv_BEV!AF17/$D$2*$D$3*$D$4</f>
        <v>24462.270830021083</v>
      </c>
      <c r="AJ20" s="176">
        <f>AVW_psgr_ldv_BEV!AG17/$D$2*$D$3*$D$4</f>
        <v>24342.708025187498</v>
      </c>
      <c r="AK20" s="176">
        <f>AVW_psgr_ldv_BEV!AH17/$D$2*$D$3*$D$4</f>
        <v>24223.145220353901</v>
      </c>
    </row>
    <row r="21" spans="1:37" x14ac:dyDescent="0.35">
      <c r="A21" s="1" t="s">
        <v>150</v>
      </c>
      <c r="E21" s="176"/>
      <c r="G21" s="85"/>
      <c r="H21" s="185">
        <f>SUMPRODUCT($G$9:$G$20,H9:H20)</f>
        <v>28244.653769999895</v>
      </c>
      <c r="I21" s="176">
        <f t="shared" ref="I21:AK21" si="2">SUMPRODUCT($G$9:$G$20,I9:I20)</f>
        <v>26639.467213938853</v>
      </c>
      <c r="J21" s="176">
        <f t="shared" si="2"/>
        <v>27224.295945731112</v>
      </c>
      <c r="K21" s="176">
        <f t="shared" si="2"/>
        <v>24729.021208288701</v>
      </c>
      <c r="L21" s="176">
        <f t="shared" si="2"/>
        <v>24136.078423918465</v>
      </c>
      <c r="M21" s="176">
        <f t="shared" si="2"/>
        <v>23554.994495235638</v>
      </c>
      <c r="N21" s="176">
        <f t="shared" si="2"/>
        <v>22985.532245126458</v>
      </c>
      <c r="O21" s="176">
        <f t="shared" si="2"/>
        <v>22427.459240019467</v>
      </c>
      <c r="P21" s="176">
        <f t="shared" si="2"/>
        <v>21880.547695014615</v>
      </c>
      <c r="Q21" s="176">
        <f t="shared" si="2"/>
        <v>21344.574380909864</v>
      </c>
      <c r="R21" s="176">
        <f t="shared" si="2"/>
        <v>21236.780284701497</v>
      </c>
      <c r="S21" s="176">
        <f t="shared" si="2"/>
        <v>21128.986188493134</v>
      </c>
      <c r="T21" s="176">
        <f t="shared" si="2"/>
        <v>21021.192092284771</v>
      </c>
      <c r="U21" s="176">
        <f t="shared" si="2"/>
        <v>20913.397996076401</v>
      </c>
      <c r="V21" s="176">
        <f t="shared" si="2"/>
        <v>20805.603899868038</v>
      </c>
      <c r="W21" s="176">
        <f t="shared" si="2"/>
        <v>20697.809803659671</v>
      </c>
      <c r="X21" s="176">
        <f t="shared" si="2"/>
        <v>20590.015707451308</v>
      </c>
      <c r="Y21" s="176">
        <f t="shared" si="2"/>
        <v>20482.221611242945</v>
      </c>
      <c r="Z21" s="176">
        <f t="shared" si="2"/>
        <v>20374.427515034582</v>
      </c>
      <c r="AA21" s="176">
        <f t="shared" si="2"/>
        <v>20266.633418826219</v>
      </c>
      <c r="AB21" s="176">
        <f t="shared" si="2"/>
        <v>20158.839322617852</v>
      </c>
      <c r="AC21" s="176">
        <f t="shared" si="2"/>
        <v>20051.045226409482</v>
      </c>
      <c r="AD21" s="176">
        <f t="shared" si="2"/>
        <v>19943.251130201119</v>
      </c>
      <c r="AE21" s="176">
        <f t="shared" si="2"/>
        <v>19835.457033992752</v>
      </c>
      <c r="AF21" s="176">
        <f t="shared" si="2"/>
        <v>19727.662937784393</v>
      </c>
      <c r="AG21" s="176">
        <f t="shared" si="2"/>
        <v>19619.86884157603</v>
      </c>
      <c r="AH21" s="176">
        <f t="shared" si="2"/>
        <v>19512.074745367659</v>
      </c>
      <c r="AI21" s="176">
        <f t="shared" si="2"/>
        <v>19404.280649159293</v>
      </c>
      <c r="AJ21" s="176">
        <f t="shared" si="2"/>
        <v>19296.48655295093</v>
      </c>
      <c r="AK21" s="176">
        <f t="shared" si="2"/>
        <v>19188.692456742559</v>
      </c>
    </row>
    <row r="22" spans="1:37" x14ac:dyDescent="0.35">
      <c r="D22" s="4"/>
      <c r="E22" s="176"/>
      <c r="H22" s="185"/>
    </row>
    <row r="23" spans="1:37" x14ac:dyDescent="0.35">
      <c r="A23" t="s">
        <v>129</v>
      </c>
      <c r="B23" t="s">
        <v>130</v>
      </c>
      <c r="C23" t="s">
        <v>151</v>
      </c>
      <c r="D23" t="s">
        <v>152</v>
      </c>
      <c r="E23" s="176">
        <v>10189</v>
      </c>
      <c r="F23" s="85">
        <v>1.0473120491951704E-3</v>
      </c>
      <c r="G23" s="85">
        <f t="shared" ref="G23:G40" si="3">E23/SUM($E$23:$E$40)</f>
        <v>1.1737113538632025E-2</v>
      </c>
      <c r="H23" s="185">
        <f>AVW_psgr_ldv_BEV!E22/$D$2*$D$3*$D$4</f>
        <v>51006.249063683725</v>
      </c>
      <c r="I23" s="176">
        <f>AVW_psgr_ldv_BEV!F22/$D$2*$D$3*$D$4</f>
        <v>49150.205309603698</v>
      </c>
      <c r="J23" s="176">
        <f>AVW_psgr_ldv_BEV!G22/$D$2*$D$3*$D$4</f>
        <v>48342.941116866918</v>
      </c>
      <c r="K23" s="176">
        <f>AVW_psgr_ldv_BEV!H22/$D$2*$D$3*$D$4</f>
        <v>47827.299259661871</v>
      </c>
      <c r="L23" s="176">
        <f>AVW_psgr_ldv_BEV!I22/$D$2*$D$3*$D$4</f>
        <v>47486.245611851235</v>
      </c>
      <c r="M23" s="176">
        <f>AVW_psgr_ldv_BEV!J22/$D$2*$D$3*$D$4</f>
        <v>47486.245611851235</v>
      </c>
      <c r="N23" s="176">
        <f>AVW_psgr_ldv_BEV!K22/$D$2*$D$3*$D$4</f>
        <v>47486.245611851235</v>
      </c>
      <c r="O23" s="176">
        <f>AVW_psgr_ldv_BEV!L22/$D$2*$D$3*$D$4</f>
        <v>47486.245611851235</v>
      </c>
      <c r="P23" s="176">
        <f>AVW_psgr_ldv_BEV!M22/$D$2*$D$3*$D$4</f>
        <v>47486.245611851235</v>
      </c>
      <c r="Q23" s="176">
        <f>AVW_psgr_ldv_BEV!N22/$D$2*$D$3*$D$4</f>
        <v>47486.245611851235</v>
      </c>
      <c r="R23" s="176">
        <f>AVW_psgr_ldv_BEV!O22/$D$2*$D$3*$D$4</f>
        <v>47486.245611851235</v>
      </c>
      <c r="S23" s="176">
        <f>AVW_psgr_ldv_BEV!P22/$D$2*$D$3*$D$4</f>
        <v>47486.245611851235</v>
      </c>
      <c r="T23" s="176">
        <f>AVW_psgr_ldv_BEV!Q22/$D$2*$D$3*$D$4</f>
        <v>47486.245611851235</v>
      </c>
      <c r="U23" s="176">
        <f>AVW_psgr_ldv_BEV!R22/$D$2*$D$3*$D$4</f>
        <v>47486.245611851235</v>
      </c>
      <c r="V23" s="176">
        <f>AVW_psgr_ldv_BEV!S22/$D$2*$D$3*$D$4</f>
        <v>47486.245611851249</v>
      </c>
      <c r="W23" s="176">
        <f>AVW_psgr_ldv_BEV!T22/$D$2*$D$3*$D$4</f>
        <v>47486.245611851235</v>
      </c>
      <c r="X23" s="176">
        <f>AVW_psgr_ldv_BEV!U22/$D$2*$D$3*$D$4</f>
        <v>47486.245611851235</v>
      </c>
      <c r="Y23" s="176">
        <f>AVW_psgr_ldv_BEV!V22/$D$2*$D$3*$D$4</f>
        <v>47486.245611851235</v>
      </c>
      <c r="Z23" s="176">
        <f>AVW_psgr_ldv_BEV!W22/$D$2*$D$3*$D$4</f>
        <v>47486.245611851235</v>
      </c>
      <c r="AA23" s="176">
        <f>AVW_psgr_ldv_BEV!X22/$D$2*$D$3*$D$4</f>
        <v>47486.245611851235</v>
      </c>
      <c r="AB23" s="176">
        <f>AVW_psgr_ldv_BEV!Y22/$D$2*$D$3*$D$4</f>
        <v>47486.245611851235</v>
      </c>
      <c r="AC23" s="176">
        <f>AVW_psgr_ldv_BEV!Z22/$D$2*$D$3*$D$4</f>
        <v>47486.245611851235</v>
      </c>
      <c r="AD23" s="176">
        <f>AVW_psgr_ldv_BEV!AA22/$D$2*$D$3*$D$4</f>
        <v>47486.245611851235</v>
      </c>
      <c r="AE23" s="176">
        <f>AVW_psgr_ldv_BEV!AB22/$D$2*$D$3*$D$4</f>
        <v>47486.245611851235</v>
      </c>
      <c r="AF23" s="176">
        <f>AVW_psgr_ldv_BEV!AC22/$D$2*$D$3*$D$4</f>
        <v>47486.245611851235</v>
      </c>
      <c r="AG23" s="176">
        <f>AVW_psgr_ldv_BEV!AD22/$D$2*$D$3*$D$4</f>
        <v>47486.245611851235</v>
      </c>
      <c r="AH23" s="176">
        <f>AVW_psgr_ldv_BEV!AE22/$D$2*$D$3*$D$4</f>
        <v>47486.245611851235</v>
      </c>
      <c r="AI23" s="176">
        <f>AVW_psgr_ldv_BEV!AF22/$D$2*$D$3*$D$4</f>
        <v>47486.245611851235</v>
      </c>
      <c r="AJ23" s="176">
        <f>AVW_psgr_ldv_BEV!AG22/$D$2*$D$3*$D$4</f>
        <v>47486.245611851235</v>
      </c>
      <c r="AK23" s="176">
        <f>AVW_psgr_ldv_BEV!AH22/$D$2*$D$3*$D$4</f>
        <v>47486.245611851235</v>
      </c>
    </row>
    <row r="24" spans="1:37" x14ac:dyDescent="0.35">
      <c r="A24" t="s">
        <v>129</v>
      </c>
      <c r="B24" t="s">
        <v>130</v>
      </c>
      <c r="C24" t="s">
        <v>151</v>
      </c>
      <c r="D24" t="s">
        <v>153</v>
      </c>
      <c r="E24" s="176">
        <v>33313</v>
      </c>
      <c r="F24" s="85">
        <v>3.4241932444274426E-3</v>
      </c>
      <c r="G24" s="85">
        <f t="shared" si="3"/>
        <v>3.8374567014667647E-2</v>
      </c>
      <c r="H24" s="185">
        <f>AVW_psgr_ldv_BEV!E22/$D$2*$D$3*$D$4</f>
        <v>51006.249063683725</v>
      </c>
      <c r="I24" s="176">
        <f>AVW_psgr_ldv_BEV!F22/$D$2*$D$3*$D$4</f>
        <v>49150.205309603698</v>
      </c>
      <c r="J24" s="176">
        <f>AVW_psgr_ldv_BEV!G22/$D$2*$D$3*$D$4</f>
        <v>48342.941116866918</v>
      </c>
      <c r="K24" s="176">
        <f>AVW_psgr_ldv_BEV!H22/$D$2*$D$3*$D$4</f>
        <v>47827.299259661871</v>
      </c>
      <c r="L24" s="176">
        <f>AVW_psgr_ldv_BEV!I22/$D$2*$D$3*$D$4</f>
        <v>47486.245611851235</v>
      </c>
      <c r="M24" s="176">
        <f>AVW_psgr_ldv_BEV!J22/$D$2*$D$3*$D$4</f>
        <v>47486.245611851235</v>
      </c>
      <c r="N24" s="176">
        <f>AVW_psgr_ldv_BEV!K22/$D$2*$D$3*$D$4</f>
        <v>47486.245611851235</v>
      </c>
      <c r="O24" s="176">
        <f>AVW_psgr_ldv_BEV!L22/$D$2*$D$3*$D$4</f>
        <v>47486.245611851235</v>
      </c>
      <c r="P24" s="176">
        <f>AVW_psgr_ldv_BEV!M22/$D$2*$D$3*$D$4</f>
        <v>47486.245611851235</v>
      </c>
      <c r="Q24" s="176">
        <f>AVW_psgr_ldv_BEV!N22/$D$2*$D$3*$D$4</f>
        <v>47486.245611851235</v>
      </c>
      <c r="R24" s="176">
        <f>AVW_psgr_ldv_BEV!O22/$D$2*$D$3*$D$4</f>
        <v>47486.245611851235</v>
      </c>
      <c r="S24" s="176">
        <f>AVW_psgr_ldv_BEV!P22/$D$2*$D$3*$D$4</f>
        <v>47486.245611851235</v>
      </c>
      <c r="T24" s="176">
        <f>AVW_psgr_ldv_BEV!Q22/$D$2*$D$3*$D$4</f>
        <v>47486.245611851235</v>
      </c>
      <c r="U24" s="176">
        <f>AVW_psgr_ldv_BEV!R22/$D$2*$D$3*$D$4</f>
        <v>47486.245611851235</v>
      </c>
      <c r="V24" s="176">
        <f>AVW_psgr_ldv_BEV!S22/$D$2*$D$3*$D$4</f>
        <v>47486.245611851249</v>
      </c>
      <c r="W24" s="176">
        <f>AVW_psgr_ldv_BEV!T22/$D$2*$D$3*$D$4</f>
        <v>47486.245611851235</v>
      </c>
      <c r="X24" s="176">
        <f>AVW_psgr_ldv_BEV!U22/$D$2*$D$3*$D$4</f>
        <v>47486.245611851235</v>
      </c>
      <c r="Y24" s="176">
        <f>AVW_psgr_ldv_BEV!V22/$D$2*$D$3*$D$4</f>
        <v>47486.245611851235</v>
      </c>
      <c r="Z24" s="176">
        <f>AVW_psgr_ldv_BEV!W22/$D$2*$D$3*$D$4</f>
        <v>47486.245611851235</v>
      </c>
      <c r="AA24" s="176">
        <f>AVW_psgr_ldv_BEV!X22/$D$2*$D$3*$D$4</f>
        <v>47486.245611851235</v>
      </c>
      <c r="AB24" s="176">
        <f>AVW_psgr_ldv_BEV!Y22/$D$2*$D$3*$D$4</f>
        <v>47486.245611851235</v>
      </c>
      <c r="AC24" s="176">
        <f>AVW_psgr_ldv_BEV!Z22/$D$2*$D$3*$D$4</f>
        <v>47486.245611851235</v>
      </c>
      <c r="AD24" s="176">
        <f>AVW_psgr_ldv_BEV!AA22/$D$2*$D$3*$D$4</f>
        <v>47486.245611851235</v>
      </c>
      <c r="AE24" s="176">
        <f>AVW_psgr_ldv_BEV!AB22/$D$2*$D$3*$D$4</f>
        <v>47486.245611851235</v>
      </c>
      <c r="AF24" s="176">
        <f>AVW_psgr_ldv_BEV!AC22/$D$2*$D$3*$D$4</f>
        <v>47486.245611851235</v>
      </c>
      <c r="AG24" s="176">
        <f>AVW_psgr_ldv_BEV!AD22/$D$2*$D$3*$D$4</f>
        <v>47486.245611851235</v>
      </c>
      <c r="AH24" s="176">
        <f>AVW_psgr_ldv_BEV!AE22/$D$2*$D$3*$D$4</f>
        <v>47486.245611851235</v>
      </c>
      <c r="AI24" s="176">
        <f>AVW_psgr_ldv_BEV!AF22/$D$2*$D$3*$D$4</f>
        <v>47486.245611851235</v>
      </c>
      <c r="AJ24" s="176">
        <f>AVW_psgr_ldv_BEV!AG22/$D$2*$D$3*$D$4</f>
        <v>47486.245611851235</v>
      </c>
      <c r="AK24" s="176">
        <f>AVW_psgr_ldv_BEV!AH22/$D$2*$D$3*$D$4</f>
        <v>47486.245611851235</v>
      </c>
    </row>
    <row r="25" spans="1:37" x14ac:dyDescent="0.35">
      <c r="A25" t="s">
        <v>131</v>
      </c>
      <c r="B25" t="s">
        <v>132</v>
      </c>
      <c r="C25" t="s">
        <v>151</v>
      </c>
      <c r="D25" t="s">
        <v>152</v>
      </c>
      <c r="E25" s="176">
        <v>4933</v>
      </c>
      <c r="F25" s="85">
        <v>5.070556653663516E-4</v>
      </c>
      <c r="G25" s="85">
        <f t="shared" si="3"/>
        <v>5.6825185087910277E-3</v>
      </c>
      <c r="H25" s="185">
        <f>AVW_psgr_ldv_BEV!E21/$D$2*$D$3*$D$4</f>
        <v>40788.178931278548</v>
      </c>
      <c r="I25" s="176">
        <f>AVW_psgr_ldv_BEV!F21/$D$2*$D$3*$D$4</f>
        <v>40793.060957586051</v>
      </c>
      <c r="J25" s="176">
        <f>AVW_psgr_ldv_BEV!G21/$D$2*$D$3*$D$4</f>
        <v>41615.255040655036</v>
      </c>
      <c r="K25" s="176">
        <f>AVW_psgr_ldv_BEV!H21/$D$2*$D$3*$D$4</f>
        <v>40289.354516699408</v>
      </c>
      <c r="L25" s="176">
        <f>AVW_psgr_ldv_BEV!I21/$D$2*$D$3*$D$4</f>
        <v>39127.615229690746</v>
      </c>
      <c r="M25" s="176">
        <f>AVW_psgr_ldv_BEV!J21/$D$2*$D$3*$D$4</f>
        <v>39127.615229690746</v>
      </c>
      <c r="N25" s="176">
        <f>AVW_psgr_ldv_BEV!K21/$D$2*$D$3*$D$4</f>
        <v>39127.615229690746</v>
      </c>
      <c r="O25" s="176">
        <f>AVW_psgr_ldv_BEV!L21/$D$2*$D$3*$D$4</f>
        <v>39127.615229690746</v>
      </c>
      <c r="P25" s="176">
        <f>AVW_psgr_ldv_BEV!M21/$D$2*$D$3*$D$4</f>
        <v>39127.615229690746</v>
      </c>
      <c r="Q25" s="176">
        <f>AVW_psgr_ldv_BEV!N21/$D$2*$D$3*$D$4</f>
        <v>39127.615229690746</v>
      </c>
      <c r="R25" s="176">
        <f>AVW_psgr_ldv_BEV!O21/$D$2*$D$3*$D$4</f>
        <v>39127.615229690746</v>
      </c>
      <c r="S25" s="176">
        <f>AVW_psgr_ldv_BEV!P21/$D$2*$D$3*$D$4</f>
        <v>39127.615229690746</v>
      </c>
      <c r="T25" s="176">
        <f>AVW_psgr_ldv_BEV!Q21/$D$2*$D$3*$D$4</f>
        <v>39127.615229690746</v>
      </c>
      <c r="U25" s="176">
        <f>AVW_psgr_ldv_BEV!R21/$D$2*$D$3*$D$4</f>
        <v>39127.615229690746</v>
      </c>
      <c r="V25" s="176">
        <f>AVW_psgr_ldv_BEV!S21/$D$2*$D$3*$D$4</f>
        <v>39127.615229690746</v>
      </c>
      <c r="W25" s="176">
        <f>AVW_psgr_ldv_BEV!T21/$D$2*$D$3*$D$4</f>
        <v>39127.615229690746</v>
      </c>
      <c r="X25" s="176">
        <f>AVW_psgr_ldv_BEV!U21/$D$2*$D$3*$D$4</f>
        <v>39127.615229690746</v>
      </c>
      <c r="Y25" s="176">
        <f>AVW_psgr_ldv_BEV!V21/$D$2*$D$3*$D$4</f>
        <v>39127.615229690746</v>
      </c>
      <c r="Z25" s="176">
        <f>AVW_psgr_ldv_BEV!W21/$D$2*$D$3*$D$4</f>
        <v>39127.615229690746</v>
      </c>
      <c r="AA25" s="176">
        <f>AVW_psgr_ldv_BEV!X21/$D$2*$D$3*$D$4</f>
        <v>39127.615229690746</v>
      </c>
      <c r="AB25" s="176">
        <f>AVW_psgr_ldv_BEV!Y21/$D$2*$D$3*$D$4</f>
        <v>39127.615229690746</v>
      </c>
      <c r="AC25" s="176">
        <f>AVW_psgr_ldv_BEV!Z21/$D$2*$D$3*$D$4</f>
        <v>39127.615229690746</v>
      </c>
      <c r="AD25" s="176">
        <f>AVW_psgr_ldv_BEV!AA21/$D$2*$D$3*$D$4</f>
        <v>39127.615229690746</v>
      </c>
      <c r="AE25" s="176">
        <f>AVW_psgr_ldv_BEV!AB21/$D$2*$D$3*$D$4</f>
        <v>39127.615229690746</v>
      </c>
      <c r="AF25" s="176">
        <f>AVW_psgr_ldv_BEV!AC21/$D$2*$D$3*$D$4</f>
        <v>39127.615229690738</v>
      </c>
      <c r="AG25" s="176">
        <f>AVW_psgr_ldv_BEV!AD21/$D$2*$D$3*$D$4</f>
        <v>39127.615229690746</v>
      </c>
      <c r="AH25" s="176">
        <f>AVW_psgr_ldv_BEV!AE21/$D$2*$D$3*$D$4</f>
        <v>39127.615229690746</v>
      </c>
      <c r="AI25" s="176">
        <f>AVW_psgr_ldv_BEV!AF21/$D$2*$D$3*$D$4</f>
        <v>39127.615229690746</v>
      </c>
      <c r="AJ25" s="176">
        <f>AVW_psgr_ldv_BEV!AG21/$D$2*$D$3*$D$4</f>
        <v>39127.615229690746</v>
      </c>
      <c r="AK25" s="176">
        <f>AVW_psgr_ldv_BEV!AH21/$D$2*$D$3*$D$4</f>
        <v>39127.615229690746</v>
      </c>
    </row>
    <row r="26" spans="1:37" x14ac:dyDescent="0.35">
      <c r="A26" t="s">
        <v>131</v>
      </c>
      <c r="B26" t="s">
        <v>132</v>
      </c>
      <c r="C26" t="s">
        <v>151</v>
      </c>
      <c r="D26" t="s">
        <v>153</v>
      </c>
      <c r="E26" s="176">
        <v>81545</v>
      </c>
      <c r="F26" s="85">
        <v>8.3818882703781128E-3</v>
      </c>
      <c r="G26" s="85">
        <f t="shared" si="3"/>
        <v>9.3934922318946762E-2</v>
      </c>
      <c r="H26" s="185">
        <f>AVW_psgr_ldv_BEV!E21/$D$2*$D$3*$D$4</f>
        <v>40788.178931278548</v>
      </c>
      <c r="I26" s="176">
        <f>AVW_psgr_ldv_BEV!F21/$D$2*$D$3*$D$4</f>
        <v>40793.060957586051</v>
      </c>
      <c r="J26" s="176">
        <f>AVW_psgr_ldv_BEV!G21/$D$2*$D$3*$D$4</f>
        <v>41615.255040655036</v>
      </c>
      <c r="K26" s="176">
        <f>AVW_psgr_ldv_BEV!H21/$D$2*$D$3*$D$4</f>
        <v>40289.354516699408</v>
      </c>
      <c r="L26" s="176">
        <f>AVW_psgr_ldv_BEV!I21/$D$2*$D$3*$D$4</f>
        <v>39127.615229690746</v>
      </c>
      <c r="M26" s="176">
        <f>AVW_psgr_ldv_BEV!J21/$D$2*$D$3*$D$4</f>
        <v>39127.615229690746</v>
      </c>
      <c r="N26" s="176">
        <f>AVW_psgr_ldv_BEV!K21/$D$2*$D$3*$D$4</f>
        <v>39127.615229690746</v>
      </c>
      <c r="O26" s="176">
        <f>AVW_psgr_ldv_BEV!L21/$D$2*$D$3*$D$4</f>
        <v>39127.615229690746</v>
      </c>
      <c r="P26" s="176">
        <f>AVW_psgr_ldv_BEV!M21/$D$2*$D$3*$D$4</f>
        <v>39127.615229690746</v>
      </c>
      <c r="Q26" s="176">
        <f>AVW_psgr_ldv_BEV!N21/$D$2*$D$3*$D$4</f>
        <v>39127.615229690746</v>
      </c>
      <c r="R26" s="176">
        <f>AVW_psgr_ldv_BEV!O21/$D$2*$D$3*$D$4</f>
        <v>39127.615229690746</v>
      </c>
      <c r="S26" s="176">
        <f>AVW_psgr_ldv_BEV!P21/$D$2*$D$3*$D$4</f>
        <v>39127.615229690746</v>
      </c>
      <c r="T26" s="176">
        <f>AVW_psgr_ldv_BEV!Q21/$D$2*$D$3*$D$4</f>
        <v>39127.615229690746</v>
      </c>
      <c r="U26" s="176">
        <f>AVW_psgr_ldv_BEV!R21/$D$2*$D$3*$D$4</f>
        <v>39127.615229690746</v>
      </c>
      <c r="V26" s="176">
        <f>AVW_psgr_ldv_BEV!S21/$D$2*$D$3*$D$4</f>
        <v>39127.615229690746</v>
      </c>
      <c r="W26" s="176">
        <f>AVW_psgr_ldv_BEV!T21/$D$2*$D$3*$D$4</f>
        <v>39127.615229690746</v>
      </c>
      <c r="X26" s="176">
        <f>AVW_psgr_ldv_BEV!U21/$D$2*$D$3*$D$4</f>
        <v>39127.615229690746</v>
      </c>
      <c r="Y26" s="176">
        <f>AVW_psgr_ldv_BEV!V21/$D$2*$D$3*$D$4</f>
        <v>39127.615229690746</v>
      </c>
      <c r="Z26" s="176">
        <f>AVW_psgr_ldv_BEV!W21/$D$2*$D$3*$D$4</f>
        <v>39127.615229690746</v>
      </c>
      <c r="AA26" s="176">
        <f>AVW_psgr_ldv_BEV!X21/$D$2*$D$3*$D$4</f>
        <v>39127.615229690746</v>
      </c>
      <c r="AB26" s="176">
        <f>AVW_psgr_ldv_BEV!Y21/$D$2*$D$3*$D$4</f>
        <v>39127.615229690746</v>
      </c>
      <c r="AC26" s="176">
        <f>AVW_psgr_ldv_BEV!Z21/$D$2*$D$3*$D$4</f>
        <v>39127.615229690746</v>
      </c>
      <c r="AD26" s="176">
        <f>AVW_psgr_ldv_BEV!AA21/$D$2*$D$3*$D$4</f>
        <v>39127.615229690746</v>
      </c>
      <c r="AE26" s="176">
        <f>AVW_psgr_ldv_BEV!AB21/$D$2*$D$3*$D$4</f>
        <v>39127.615229690746</v>
      </c>
      <c r="AF26" s="176">
        <f>AVW_psgr_ldv_BEV!AC21/$D$2*$D$3*$D$4</f>
        <v>39127.615229690738</v>
      </c>
      <c r="AG26" s="176">
        <f>AVW_psgr_ldv_BEV!AD21/$D$2*$D$3*$D$4</f>
        <v>39127.615229690746</v>
      </c>
      <c r="AH26" s="176">
        <f>AVW_psgr_ldv_BEV!AE21/$D$2*$D$3*$D$4</f>
        <v>39127.615229690746</v>
      </c>
      <c r="AI26" s="176">
        <f>AVW_psgr_ldv_BEV!AF21/$D$2*$D$3*$D$4</f>
        <v>39127.615229690746</v>
      </c>
      <c r="AJ26" s="176">
        <f>AVW_psgr_ldv_BEV!AG21/$D$2*$D$3*$D$4</f>
        <v>39127.615229690746</v>
      </c>
      <c r="AK26" s="176">
        <f>AVW_psgr_ldv_BEV!AH21/$D$2*$D$3*$D$4</f>
        <v>39127.615229690746</v>
      </c>
    </row>
    <row r="27" spans="1:37" x14ac:dyDescent="0.35">
      <c r="A27" t="s">
        <v>133</v>
      </c>
      <c r="B27" t="s">
        <v>134</v>
      </c>
      <c r="C27" t="s">
        <v>151</v>
      </c>
      <c r="D27" t="s">
        <v>152</v>
      </c>
      <c r="E27" s="176">
        <v>20</v>
      </c>
      <c r="F27" s="85">
        <v>2.0557699826895259E-6</v>
      </c>
      <c r="G27" s="85">
        <f t="shared" si="3"/>
        <v>2.3038793873063159E-5</v>
      </c>
      <c r="H27" s="185">
        <f>AVW_psgr_ldv_BEV!E23/$D$2*$D$3*$D$4</f>
        <v>91179.77529654566</v>
      </c>
      <c r="I27" s="176">
        <f>AVW_psgr_ldv_BEV!F23/$D$2*$D$3*$D$4</f>
        <v>89673.098173375896</v>
      </c>
      <c r="J27" s="176">
        <f>AVW_psgr_ldv_BEV!G23/$D$2*$D$3*$D$4</f>
        <v>89610.698226980792</v>
      </c>
      <c r="K27" s="176">
        <f>AVW_psgr_ldv_BEV!H23/$D$2*$D$3*$D$4</f>
        <v>87843.149952705498</v>
      </c>
      <c r="L27" s="176">
        <f>AVW_psgr_ldv_BEV!I23/$D$2*$D$3*$D$4</f>
        <v>86283.632494576741</v>
      </c>
      <c r="M27" s="176">
        <f>AVW_psgr_ldv_BEV!J23/$D$2*$D$3*$D$4</f>
        <v>86283.632494576741</v>
      </c>
      <c r="N27" s="176">
        <f>AVW_psgr_ldv_BEV!K23/$D$2*$D$3*$D$4</f>
        <v>86283.632494576741</v>
      </c>
      <c r="O27" s="176">
        <f>AVW_psgr_ldv_BEV!L23/$D$2*$D$3*$D$4</f>
        <v>86283.632494576741</v>
      </c>
      <c r="P27" s="176">
        <f>AVW_psgr_ldv_BEV!M23/$D$2*$D$3*$D$4</f>
        <v>86283.632494576741</v>
      </c>
      <c r="Q27" s="176">
        <f>AVW_psgr_ldv_BEV!N23/$D$2*$D$3*$D$4</f>
        <v>86283.632494576741</v>
      </c>
      <c r="R27" s="176">
        <f>AVW_psgr_ldv_BEV!O23/$D$2*$D$3*$D$4</f>
        <v>86283.632494576741</v>
      </c>
      <c r="S27" s="176">
        <f>AVW_psgr_ldv_BEV!P23/$D$2*$D$3*$D$4</f>
        <v>86283.632494576741</v>
      </c>
      <c r="T27" s="176">
        <f>AVW_psgr_ldv_BEV!Q23/$D$2*$D$3*$D$4</f>
        <v>86283.632494576741</v>
      </c>
      <c r="U27" s="176">
        <f>AVW_psgr_ldv_BEV!R23/$D$2*$D$3*$D$4</f>
        <v>86283.632494576741</v>
      </c>
      <c r="V27" s="176">
        <f>AVW_psgr_ldv_BEV!S23/$D$2*$D$3*$D$4</f>
        <v>86283.632494576741</v>
      </c>
      <c r="W27" s="176">
        <f>AVW_psgr_ldv_BEV!T23/$D$2*$D$3*$D$4</f>
        <v>86283.632494576741</v>
      </c>
      <c r="X27" s="176">
        <f>AVW_psgr_ldv_BEV!U23/$D$2*$D$3*$D$4</f>
        <v>86283.632494576741</v>
      </c>
      <c r="Y27" s="176">
        <f>AVW_psgr_ldv_BEV!V23/$D$2*$D$3*$D$4</f>
        <v>86283.632494576741</v>
      </c>
      <c r="Z27" s="176">
        <f>AVW_psgr_ldv_BEV!W23/$D$2*$D$3*$D$4</f>
        <v>86283.632494576741</v>
      </c>
      <c r="AA27" s="176">
        <f>AVW_psgr_ldv_BEV!X23/$D$2*$D$3*$D$4</f>
        <v>86283.632494576741</v>
      </c>
      <c r="AB27" s="176">
        <f>AVW_psgr_ldv_BEV!Y23/$D$2*$D$3*$D$4</f>
        <v>86283.632494576741</v>
      </c>
      <c r="AC27" s="176">
        <f>AVW_psgr_ldv_BEV!Z23/$D$2*$D$3*$D$4</f>
        <v>86283.632494576741</v>
      </c>
      <c r="AD27" s="176">
        <f>AVW_psgr_ldv_BEV!AA23/$D$2*$D$3*$D$4</f>
        <v>86283.632494576741</v>
      </c>
      <c r="AE27" s="176">
        <f>AVW_psgr_ldv_BEV!AB23/$D$2*$D$3*$D$4</f>
        <v>86283.632494576741</v>
      </c>
      <c r="AF27" s="176">
        <f>AVW_psgr_ldv_BEV!AC23/$D$2*$D$3*$D$4</f>
        <v>86283.632494576741</v>
      </c>
      <c r="AG27" s="176">
        <f>AVW_psgr_ldv_BEV!AD23/$D$2*$D$3*$D$4</f>
        <v>86283.632494576741</v>
      </c>
      <c r="AH27" s="176">
        <f>AVW_psgr_ldv_BEV!AE23/$D$2*$D$3*$D$4</f>
        <v>86283.632494576741</v>
      </c>
      <c r="AI27" s="176">
        <f>AVW_psgr_ldv_BEV!AF23/$D$2*$D$3*$D$4</f>
        <v>86283.632494576741</v>
      </c>
      <c r="AJ27" s="176">
        <f>AVW_psgr_ldv_BEV!AG23/$D$2*$D$3*$D$4</f>
        <v>86283.632494576741</v>
      </c>
      <c r="AK27" s="176">
        <f>AVW_psgr_ldv_BEV!AH23/$D$2*$D$3*$D$4</f>
        <v>86283.632494576741</v>
      </c>
    </row>
    <row r="28" spans="1:37" x14ac:dyDescent="0.35">
      <c r="A28" t="s">
        <v>133</v>
      </c>
      <c r="B28" t="s">
        <v>134</v>
      </c>
      <c r="C28" t="s">
        <v>151</v>
      </c>
      <c r="D28" t="s">
        <v>153</v>
      </c>
      <c r="E28" s="176">
        <v>2405</v>
      </c>
      <c r="F28" s="85">
        <v>2.4720633518882096E-4</v>
      </c>
      <c r="G28" s="85">
        <f t="shared" si="3"/>
        <v>2.7704149632358445E-3</v>
      </c>
      <c r="H28" s="185">
        <f>AVW_psgr_ldv_BEV!E23/$D$2*$D$3*$D$4</f>
        <v>91179.77529654566</v>
      </c>
      <c r="I28" s="176">
        <f>AVW_psgr_ldv_BEV!F23/$D$2*$D$3*$D$4</f>
        <v>89673.098173375896</v>
      </c>
      <c r="J28" s="176">
        <f>AVW_psgr_ldv_BEV!G23/$D$2*$D$3*$D$4</f>
        <v>89610.698226980792</v>
      </c>
      <c r="K28" s="176">
        <f>AVW_psgr_ldv_BEV!H23/$D$2*$D$3*$D$4</f>
        <v>87843.149952705498</v>
      </c>
      <c r="L28" s="176">
        <f>AVW_psgr_ldv_BEV!I23/$D$2*$D$3*$D$4</f>
        <v>86283.632494576741</v>
      </c>
      <c r="M28" s="176">
        <f>AVW_psgr_ldv_BEV!J23/$D$2*$D$3*$D$4</f>
        <v>86283.632494576741</v>
      </c>
      <c r="N28" s="176">
        <f>AVW_psgr_ldv_BEV!K23/$D$2*$D$3*$D$4</f>
        <v>86283.632494576741</v>
      </c>
      <c r="O28" s="176">
        <f>AVW_psgr_ldv_BEV!L23/$D$2*$D$3*$D$4</f>
        <v>86283.632494576741</v>
      </c>
      <c r="P28" s="176">
        <f>AVW_psgr_ldv_BEV!M23/$D$2*$D$3*$D$4</f>
        <v>86283.632494576741</v>
      </c>
      <c r="Q28" s="176">
        <f>AVW_psgr_ldv_BEV!N23/$D$2*$D$3*$D$4</f>
        <v>86283.632494576741</v>
      </c>
      <c r="R28" s="176">
        <f>AVW_psgr_ldv_BEV!O23/$D$2*$D$3*$D$4</f>
        <v>86283.632494576741</v>
      </c>
      <c r="S28" s="176">
        <f>AVW_psgr_ldv_BEV!P23/$D$2*$D$3*$D$4</f>
        <v>86283.632494576741</v>
      </c>
      <c r="T28" s="176">
        <f>AVW_psgr_ldv_BEV!Q23/$D$2*$D$3*$D$4</f>
        <v>86283.632494576741</v>
      </c>
      <c r="U28" s="176">
        <f>AVW_psgr_ldv_BEV!R23/$D$2*$D$3*$D$4</f>
        <v>86283.632494576741</v>
      </c>
      <c r="V28" s="176">
        <f>AVW_psgr_ldv_BEV!S23/$D$2*$D$3*$D$4</f>
        <v>86283.632494576741</v>
      </c>
      <c r="W28" s="176">
        <f>AVW_psgr_ldv_BEV!T23/$D$2*$D$3*$D$4</f>
        <v>86283.632494576741</v>
      </c>
      <c r="X28" s="176">
        <f>AVW_psgr_ldv_BEV!U23/$D$2*$D$3*$D$4</f>
        <v>86283.632494576741</v>
      </c>
      <c r="Y28" s="176">
        <f>AVW_psgr_ldv_BEV!V23/$D$2*$D$3*$D$4</f>
        <v>86283.632494576741</v>
      </c>
      <c r="Z28" s="176">
        <f>AVW_psgr_ldv_BEV!W23/$D$2*$D$3*$D$4</f>
        <v>86283.632494576741</v>
      </c>
      <c r="AA28" s="176">
        <f>AVW_psgr_ldv_BEV!X23/$D$2*$D$3*$D$4</f>
        <v>86283.632494576741</v>
      </c>
      <c r="AB28" s="176">
        <f>AVW_psgr_ldv_BEV!Y23/$D$2*$D$3*$D$4</f>
        <v>86283.632494576741</v>
      </c>
      <c r="AC28" s="176">
        <f>AVW_psgr_ldv_BEV!Z23/$D$2*$D$3*$D$4</f>
        <v>86283.632494576741</v>
      </c>
      <c r="AD28" s="176">
        <f>AVW_psgr_ldv_BEV!AA23/$D$2*$D$3*$D$4</f>
        <v>86283.632494576741</v>
      </c>
      <c r="AE28" s="176">
        <f>AVW_psgr_ldv_BEV!AB23/$D$2*$D$3*$D$4</f>
        <v>86283.632494576741</v>
      </c>
      <c r="AF28" s="176">
        <f>AVW_psgr_ldv_BEV!AC23/$D$2*$D$3*$D$4</f>
        <v>86283.632494576741</v>
      </c>
      <c r="AG28" s="176">
        <f>AVW_psgr_ldv_BEV!AD23/$D$2*$D$3*$D$4</f>
        <v>86283.632494576741</v>
      </c>
      <c r="AH28" s="176">
        <f>AVW_psgr_ldv_BEV!AE23/$D$2*$D$3*$D$4</f>
        <v>86283.632494576741</v>
      </c>
      <c r="AI28" s="176">
        <f>AVW_psgr_ldv_BEV!AF23/$D$2*$D$3*$D$4</f>
        <v>86283.632494576741</v>
      </c>
      <c r="AJ28" s="176">
        <f>AVW_psgr_ldv_BEV!AG23/$D$2*$D$3*$D$4</f>
        <v>86283.632494576741</v>
      </c>
      <c r="AK28" s="176">
        <f>AVW_psgr_ldv_BEV!AH23/$D$2*$D$3*$D$4</f>
        <v>86283.632494576741</v>
      </c>
    </row>
    <row r="29" spans="1:37" x14ac:dyDescent="0.35">
      <c r="A29" t="s">
        <v>135</v>
      </c>
      <c r="B29" t="s">
        <v>136</v>
      </c>
      <c r="C29" t="s">
        <v>151</v>
      </c>
      <c r="D29" t="s">
        <v>152</v>
      </c>
      <c r="E29" s="176">
        <v>272</v>
      </c>
      <c r="F29" s="85">
        <v>2.7958471036981791E-5</v>
      </c>
      <c r="G29" s="85">
        <f t="shared" si="3"/>
        <v>3.1332759667365896E-4</v>
      </c>
      <c r="H29" s="185">
        <f>AVW_psgr_ldv_BEV!E20/$D$2*$D$3*$D$4</f>
        <v>27284.744634460312</v>
      </c>
      <c r="I29" s="176">
        <f>AVW_psgr_ldv_BEV!F20/$D$2*$D$3*$D$4</f>
        <v>27852.471265681848</v>
      </c>
      <c r="J29" s="176">
        <f>AVW_psgr_ldv_BEV!G20/$D$2*$D$3*$D$4</f>
        <v>29077.958738498641</v>
      </c>
      <c r="K29" s="176">
        <f>AVW_psgr_ldv_BEV!H20/$D$2*$D$3*$D$4</f>
        <v>27711.859671008664</v>
      </c>
      <c r="L29" s="176">
        <f>AVW_psgr_ldv_BEV!I20/$D$2*$D$3*$D$4</f>
        <v>26504.187005619573</v>
      </c>
      <c r="M29" s="176">
        <f>AVW_psgr_ldv_BEV!J20/$D$2*$D$3*$D$4</f>
        <v>26504.187005619573</v>
      </c>
      <c r="N29" s="176">
        <f>AVW_psgr_ldv_BEV!K20/$D$2*$D$3*$D$4</f>
        <v>26504.187005619573</v>
      </c>
      <c r="O29" s="176">
        <f>AVW_psgr_ldv_BEV!L20/$D$2*$D$3*$D$4</f>
        <v>26504.187005619573</v>
      </c>
      <c r="P29" s="176">
        <f>AVW_psgr_ldv_BEV!M20/$D$2*$D$3*$D$4</f>
        <v>26504.187005619573</v>
      </c>
      <c r="Q29" s="176">
        <f>AVW_psgr_ldv_BEV!N20/$D$2*$D$3*$D$4</f>
        <v>26504.187005619573</v>
      </c>
      <c r="R29" s="176">
        <f>AVW_psgr_ldv_BEV!O20/$D$2*$D$3*$D$4</f>
        <v>26504.187005619573</v>
      </c>
      <c r="S29" s="176">
        <f>AVW_psgr_ldv_BEV!P20/$D$2*$D$3*$D$4</f>
        <v>26504.187005619573</v>
      </c>
      <c r="T29" s="176">
        <f>AVW_psgr_ldv_BEV!Q20/$D$2*$D$3*$D$4</f>
        <v>26504.187005619573</v>
      </c>
      <c r="U29" s="176">
        <f>AVW_psgr_ldv_BEV!R20/$D$2*$D$3*$D$4</f>
        <v>26504.187005619573</v>
      </c>
      <c r="V29" s="176">
        <f>AVW_psgr_ldv_BEV!S20/$D$2*$D$3*$D$4</f>
        <v>26504.187005619573</v>
      </c>
      <c r="W29" s="176">
        <f>AVW_psgr_ldv_BEV!T20/$D$2*$D$3*$D$4</f>
        <v>26504.187005619573</v>
      </c>
      <c r="X29" s="176">
        <f>AVW_psgr_ldv_BEV!U20/$D$2*$D$3*$D$4</f>
        <v>26504.187005619573</v>
      </c>
      <c r="Y29" s="176">
        <f>AVW_psgr_ldv_BEV!V20/$D$2*$D$3*$D$4</f>
        <v>26504.187005619573</v>
      </c>
      <c r="Z29" s="176">
        <f>AVW_psgr_ldv_BEV!W20/$D$2*$D$3*$D$4</f>
        <v>26504.187005619573</v>
      </c>
      <c r="AA29" s="176">
        <f>AVW_psgr_ldv_BEV!X20/$D$2*$D$3*$D$4</f>
        <v>26504.187005619573</v>
      </c>
      <c r="AB29" s="176">
        <f>AVW_psgr_ldv_BEV!Y20/$D$2*$D$3*$D$4</f>
        <v>26504.187005619573</v>
      </c>
      <c r="AC29" s="176">
        <f>AVW_psgr_ldv_BEV!Z20/$D$2*$D$3*$D$4</f>
        <v>26504.187005619573</v>
      </c>
      <c r="AD29" s="176">
        <f>AVW_psgr_ldv_BEV!AA20/$D$2*$D$3*$D$4</f>
        <v>26504.187005619573</v>
      </c>
      <c r="AE29" s="176">
        <f>AVW_psgr_ldv_BEV!AB20/$D$2*$D$3*$D$4</f>
        <v>26504.187005619558</v>
      </c>
      <c r="AF29" s="176">
        <f>AVW_psgr_ldv_BEV!AC20/$D$2*$D$3*$D$4</f>
        <v>26504.187005619573</v>
      </c>
      <c r="AG29" s="176">
        <f>AVW_psgr_ldv_BEV!AD20/$D$2*$D$3*$D$4</f>
        <v>26504.187005619573</v>
      </c>
      <c r="AH29" s="176">
        <f>AVW_psgr_ldv_BEV!AE20/$D$2*$D$3*$D$4</f>
        <v>26504.187005619573</v>
      </c>
      <c r="AI29" s="176">
        <f>AVW_psgr_ldv_BEV!AF20/$D$2*$D$3*$D$4</f>
        <v>26504.187005619573</v>
      </c>
      <c r="AJ29" s="176">
        <f>AVW_psgr_ldv_BEV!AG20/$D$2*$D$3*$D$4</f>
        <v>26504.187005619573</v>
      </c>
      <c r="AK29" s="176">
        <f>AVW_psgr_ldv_BEV!AH20/$D$2*$D$3*$D$4</f>
        <v>26504.187005619573</v>
      </c>
    </row>
    <row r="30" spans="1:37" x14ac:dyDescent="0.35">
      <c r="A30" t="s">
        <v>135</v>
      </c>
      <c r="B30" t="s">
        <v>136</v>
      </c>
      <c r="C30" t="s">
        <v>151</v>
      </c>
      <c r="D30" t="s">
        <v>153</v>
      </c>
      <c r="E30" s="176">
        <v>186807</v>
      </c>
      <c r="F30" s="85">
        <v>1.9201610237360001E-2</v>
      </c>
      <c r="G30" s="85">
        <f t="shared" si="3"/>
        <v>0.21519039835226547</v>
      </c>
      <c r="H30" s="185">
        <f>AVW_psgr_ldv_BEV!E20/$D$2*$D$3*$D$4</f>
        <v>27284.744634460312</v>
      </c>
      <c r="I30" s="176">
        <f>AVW_psgr_ldv_BEV!F20/$D$2*$D$3*$D$4</f>
        <v>27852.471265681848</v>
      </c>
      <c r="J30" s="176">
        <f>AVW_psgr_ldv_BEV!G20/$D$2*$D$3*$D$4</f>
        <v>29077.958738498641</v>
      </c>
      <c r="K30" s="176">
        <f>AVW_psgr_ldv_BEV!H20/$D$2*$D$3*$D$4</f>
        <v>27711.859671008664</v>
      </c>
      <c r="L30" s="176">
        <f>AVW_psgr_ldv_BEV!I20/$D$2*$D$3*$D$4</f>
        <v>26504.187005619573</v>
      </c>
      <c r="M30" s="176">
        <f>AVW_psgr_ldv_BEV!J20/$D$2*$D$3*$D$4</f>
        <v>26504.187005619573</v>
      </c>
      <c r="N30" s="176">
        <f>AVW_psgr_ldv_BEV!K20/$D$2*$D$3*$D$4</f>
        <v>26504.187005619573</v>
      </c>
      <c r="O30" s="176">
        <f>AVW_psgr_ldv_BEV!L20/$D$2*$D$3*$D$4</f>
        <v>26504.187005619573</v>
      </c>
      <c r="P30" s="176">
        <f>AVW_psgr_ldv_BEV!M20/$D$2*$D$3*$D$4</f>
        <v>26504.187005619573</v>
      </c>
      <c r="Q30" s="176">
        <f>AVW_psgr_ldv_BEV!N20/$D$2*$D$3*$D$4</f>
        <v>26504.187005619573</v>
      </c>
      <c r="R30" s="176">
        <f>AVW_psgr_ldv_BEV!O20/$D$2*$D$3*$D$4</f>
        <v>26504.187005619573</v>
      </c>
      <c r="S30" s="176">
        <f>AVW_psgr_ldv_BEV!P20/$D$2*$D$3*$D$4</f>
        <v>26504.187005619573</v>
      </c>
      <c r="T30" s="176">
        <f>AVW_psgr_ldv_BEV!Q20/$D$2*$D$3*$D$4</f>
        <v>26504.187005619573</v>
      </c>
      <c r="U30" s="176">
        <f>AVW_psgr_ldv_BEV!R20/$D$2*$D$3*$D$4</f>
        <v>26504.187005619573</v>
      </c>
      <c r="V30" s="176">
        <f>AVW_psgr_ldv_BEV!S20/$D$2*$D$3*$D$4</f>
        <v>26504.187005619573</v>
      </c>
      <c r="W30" s="176">
        <f>AVW_psgr_ldv_BEV!T20/$D$2*$D$3*$D$4</f>
        <v>26504.187005619573</v>
      </c>
      <c r="X30" s="176">
        <f>AVW_psgr_ldv_BEV!U20/$D$2*$D$3*$D$4</f>
        <v>26504.187005619573</v>
      </c>
      <c r="Y30" s="176">
        <f>AVW_psgr_ldv_BEV!V20/$D$2*$D$3*$D$4</f>
        <v>26504.187005619573</v>
      </c>
      <c r="Z30" s="176">
        <f>AVW_psgr_ldv_BEV!W20/$D$2*$D$3*$D$4</f>
        <v>26504.187005619573</v>
      </c>
      <c r="AA30" s="176">
        <f>AVW_psgr_ldv_BEV!X20/$D$2*$D$3*$D$4</f>
        <v>26504.187005619573</v>
      </c>
      <c r="AB30" s="176">
        <f>AVW_psgr_ldv_BEV!Y20/$D$2*$D$3*$D$4</f>
        <v>26504.187005619573</v>
      </c>
      <c r="AC30" s="176">
        <f>AVW_psgr_ldv_BEV!Z20/$D$2*$D$3*$D$4</f>
        <v>26504.187005619573</v>
      </c>
      <c r="AD30" s="176">
        <f>AVW_psgr_ldv_BEV!AA20/$D$2*$D$3*$D$4</f>
        <v>26504.187005619573</v>
      </c>
      <c r="AE30" s="176">
        <f>AVW_psgr_ldv_BEV!AB20/$D$2*$D$3*$D$4</f>
        <v>26504.187005619558</v>
      </c>
      <c r="AF30" s="176">
        <f>AVW_psgr_ldv_BEV!AC20/$D$2*$D$3*$D$4</f>
        <v>26504.187005619573</v>
      </c>
      <c r="AG30" s="176">
        <f>AVW_psgr_ldv_BEV!AD20/$D$2*$D$3*$D$4</f>
        <v>26504.187005619573</v>
      </c>
      <c r="AH30" s="176">
        <f>AVW_psgr_ldv_BEV!AE20/$D$2*$D$3*$D$4</f>
        <v>26504.187005619573</v>
      </c>
      <c r="AI30" s="176">
        <f>AVW_psgr_ldv_BEV!AF20/$D$2*$D$3*$D$4</f>
        <v>26504.187005619573</v>
      </c>
      <c r="AJ30" s="176">
        <f>AVW_psgr_ldv_BEV!AG20/$D$2*$D$3*$D$4</f>
        <v>26504.187005619573</v>
      </c>
      <c r="AK30" s="176">
        <f>AVW_psgr_ldv_BEV!AH20/$D$2*$D$3*$D$4</f>
        <v>26504.187005619573</v>
      </c>
    </row>
    <row r="31" spans="1:37" x14ac:dyDescent="0.35">
      <c r="A31" t="s">
        <v>137</v>
      </c>
      <c r="B31" t="s">
        <v>138</v>
      </c>
      <c r="C31" t="s">
        <v>151</v>
      </c>
      <c r="D31" t="s">
        <v>153</v>
      </c>
      <c r="E31" s="176">
        <v>3180</v>
      </c>
      <c r="F31" s="85">
        <v>3.2686741906218231E-4</v>
      </c>
      <c r="G31" s="85">
        <f t="shared" si="3"/>
        <v>3.6631682258170422E-3</v>
      </c>
      <c r="H31" s="185">
        <f>AVW_psgr_ldv_BEV!E18/$D$2*$D$3*$D$4</f>
        <v>14167.15099440604</v>
      </c>
      <c r="I31" s="176">
        <f>AVW_psgr_ldv_BEV!F18/$D$2*$D$3*$D$4</f>
        <v>14596.322766519312</v>
      </c>
      <c r="J31" s="176">
        <f>AVW_psgr_ldv_BEV!G18/$D$2*$D$3*$D$4</f>
        <v>15411.162029332083</v>
      </c>
      <c r="K31" s="176">
        <f>AVW_psgr_ldv_BEV!H18/$D$2*$D$3*$D$4</f>
        <v>14597.564440550661</v>
      </c>
      <c r="L31" s="176">
        <f>AVW_psgr_ldv_BEV!I18/$D$2*$D$3*$D$4</f>
        <v>13876.029388988141</v>
      </c>
      <c r="M31" s="176">
        <f>AVW_psgr_ldv_BEV!J18/$D$2*$D$3*$D$4</f>
        <v>13876.029388988141</v>
      </c>
      <c r="N31" s="176">
        <f>AVW_psgr_ldv_BEV!K18/$D$2*$D$3*$D$4</f>
        <v>13876.029388988141</v>
      </c>
      <c r="O31" s="176">
        <f>AVW_psgr_ldv_BEV!L18/$D$2*$D$3*$D$4</f>
        <v>13876.029388988141</v>
      </c>
      <c r="P31" s="176">
        <f>AVW_psgr_ldv_BEV!M18/$D$2*$D$3*$D$4</f>
        <v>13876.029388988141</v>
      </c>
      <c r="Q31" s="176">
        <f>AVW_psgr_ldv_BEV!N18/$D$2*$D$3*$D$4</f>
        <v>13876.029388988141</v>
      </c>
      <c r="R31" s="176">
        <f>AVW_psgr_ldv_BEV!O18/$D$2*$D$3*$D$4</f>
        <v>13876.029388988141</v>
      </c>
      <c r="S31" s="176">
        <f>AVW_psgr_ldv_BEV!P18/$D$2*$D$3*$D$4</f>
        <v>13876.029388988141</v>
      </c>
      <c r="T31" s="176">
        <f>AVW_psgr_ldv_BEV!Q18/$D$2*$D$3*$D$4</f>
        <v>13876.029388988141</v>
      </c>
      <c r="U31" s="176">
        <f>AVW_psgr_ldv_BEV!R18/$D$2*$D$3*$D$4</f>
        <v>13876.029388988141</v>
      </c>
      <c r="V31" s="176">
        <f>AVW_psgr_ldv_BEV!S18/$D$2*$D$3*$D$4</f>
        <v>13876.029388988141</v>
      </c>
      <c r="W31" s="176">
        <f>AVW_psgr_ldv_BEV!T18/$D$2*$D$3*$D$4</f>
        <v>13876.029388988141</v>
      </c>
      <c r="X31" s="176">
        <f>AVW_psgr_ldv_BEV!U18/$D$2*$D$3*$D$4</f>
        <v>13876.029388988141</v>
      </c>
      <c r="Y31" s="176">
        <f>AVW_psgr_ldv_BEV!V18/$D$2*$D$3*$D$4</f>
        <v>13876.029388988141</v>
      </c>
      <c r="Z31" s="176">
        <f>AVW_psgr_ldv_BEV!W18/$D$2*$D$3*$D$4</f>
        <v>13876.029388988141</v>
      </c>
      <c r="AA31" s="176">
        <f>AVW_psgr_ldv_BEV!X18/$D$2*$D$3*$D$4</f>
        <v>13876.029388988141</v>
      </c>
      <c r="AB31" s="176">
        <f>AVW_psgr_ldv_BEV!Y18/$D$2*$D$3*$D$4</f>
        <v>13876.029388988141</v>
      </c>
      <c r="AC31" s="176">
        <f>AVW_psgr_ldv_BEV!Z18/$D$2*$D$3*$D$4</f>
        <v>13876.029388988141</v>
      </c>
      <c r="AD31" s="176">
        <f>AVW_psgr_ldv_BEV!AA18/$D$2*$D$3*$D$4</f>
        <v>13876.029388988141</v>
      </c>
      <c r="AE31" s="176">
        <f>AVW_psgr_ldv_BEV!AB18/$D$2*$D$3*$D$4</f>
        <v>13876.029388988141</v>
      </c>
      <c r="AF31" s="176">
        <f>AVW_psgr_ldv_BEV!AC18/$D$2*$D$3*$D$4</f>
        <v>13876.029388988141</v>
      </c>
      <c r="AG31" s="176">
        <f>AVW_psgr_ldv_BEV!AD18/$D$2*$D$3*$D$4</f>
        <v>13876.029388988141</v>
      </c>
      <c r="AH31" s="176">
        <f>AVW_psgr_ldv_BEV!AE18/$D$2*$D$3*$D$4</f>
        <v>13876.029388988141</v>
      </c>
      <c r="AI31" s="176">
        <f>AVW_psgr_ldv_BEV!AF18/$D$2*$D$3*$D$4</f>
        <v>13876.029388988141</v>
      </c>
      <c r="AJ31" s="176">
        <f>AVW_psgr_ldv_BEV!AG18/$D$2*$D$3*$D$4</f>
        <v>13876.029388988141</v>
      </c>
      <c r="AK31" s="176">
        <f>AVW_psgr_ldv_BEV!AH18/$D$2*$D$3*$D$4</f>
        <v>13876.029388988141</v>
      </c>
    </row>
    <row r="32" spans="1:37" x14ac:dyDescent="0.35">
      <c r="A32" t="s">
        <v>141</v>
      </c>
      <c r="B32" t="s">
        <v>142</v>
      </c>
      <c r="C32" t="s">
        <v>151</v>
      </c>
      <c r="D32" t="s">
        <v>152</v>
      </c>
      <c r="E32" s="176">
        <v>1</v>
      </c>
      <c r="F32" s="85">
        <v>1.0278849771339083E-7</v>
      </c>
      <c r="G32" s="85">
        <f t="shared" si="3"/>
        <v>1.1519396936531579E-6</v>
      </c>
      <c r="H32" s="185">
        <f>AVW_psgr_ldv_BEV!E28/$D$2*$D$3*$D$4</f>
        <v>33057.272269629342</v>
      </c>
      <c r="I32" s="176">
        <f>AVW_psgr_ldv_BEV!F28/$D$2*$D$3*$D$4</f>
        <v>33226.249523895211</v>
      </c>
      <c r="J32" s="176">
        <f>AVW_psgr_ldv_BEV!G28/$D$2*$D$3*$D$4</f>
        <v>34164.713065107608</v>
      </c>
      <c r="K32" s="176">
        <f>AVW_psgr_ldv_BEV!H28/$D$2*$D$3*$D$4</f>
        <v>32928.591293403602</v>
      </c>
      <c r="L32" s="176">
        <f>AVW_psgr_ldv_BEV!I28/$D$2*$D$3*$D$4</f>
        <v>31860.31834646334</v>
      </c>
      <c r="M32" s="176">
        <f>AVW_psgr_ldv_BEV!J28/$D$2*$D$3*$D$4</f>
        <v>31860.31834646334</v>
      </c>
      <c r="N32" s="176">
        <f>AVW_psgr_ldv_BEV!K28/$D$2*$D$3*$D$4</f>
        <v>31860.31834646334</v>
      </c>
      <c r="O32" s="176">
        <f>AVW_psgr_ldv_BEV!L28/$D$2*$D$3*$D$4</f>
        <v>31860.31834646334</v>
      </c>
      <c r="P32" s="176">
        <f>AVW_psgr_ldv_BEV!M28/$D$2*$D$3*$D$4</f>
        <v>31860.31834646334</v>
      </c>
      <c r="Q32" s="176">
        <f>AVW_psgr_ldv_BEV!N28/$D$2*$D$3*$D$4</f>
        <v>31860.31834646334</v>
      </c>
      <c r="R32" s="176">
        <f>AVW_psgr_ldv_BEV!O28/$D$2*$D$3*$D$4</f>
        <v>31860.31834646334</v>
      </c>
      <c r="S32" s="176">
        <f>AVW_psgr_ldv_BEV!P28/$D$2*$D$3*$D$4</f>
        <v>31860.31834646334</v>
      </c>
      <c r="T32" s="176">
        <f>AVW_psgr_ldv_BEV!Q28/$D$2*$D$3*$D$4</f>
        <v>31860.31834646334</v>
      </c>
      <c r="U32" s="176">
        <f>AVW_psgr_ldv_BEV!R28/$D$2*$D$3*$D$4</f>
        <v>31860.31834646334</v>
      </c>
      <c r="V32" s="176">
        <f>AVW_psgr_ldv_BEV!S28/$D$2*$D$3*$D$4</f>
        <v>31860.31834646334</v>
      </c>
      <c r="W32" s="176">
        <f>AVW_psgr_ldv_BEV!T28/$D$2*$D$3*$D$4</f>
        <v>31860.31834646334</v>
      </c>
      <c r="X32" s="176">
        <f>AVW_psgr_ldv_BEV!U28/$D$2*$D$3*$D$4</f>
        <v>31860.31834646334</v>
      </c>
      <c r="Y32" s="176">
        <f>AVW_psgr_ldv_BEV!V28/$D$2*$D$3*$D$4</f>
        <v>31860.31834646334</v>
      </c>
      <c r="Z32" s="176">
        <f>AVW_psgr_ldv_BEV!W28/$D$2*$D$3*$D$4</f>
        <v>31860.31834646334</v>
      </c>
      <c r="AA32" s="176">
        <f>AVW_psgr_ldv_BEV!X28/$D$2*$D$3*$D$4</f>
        <v>31860.31834646334</v>
      </c>
      <c r="AB32" s="176">
        <f>AVW_psgr_ldv_BEV!Y28/$D$2*$D$3*$D$4</f>
        <v>31860.31834646334</v>
      </c>
      <c r="AC32" s="176">
        <f>AVW_psgr_ldv_BEV!Z28/$D$2*$D$3*$D$4</f>
        <v>31860.31834646334</v>
      </c>
      <c r="AD32" s="176">
        <f>AVW_psgr_ldv_BEV!AA28/$D$2*$D$3*$D$4</f>
        <v>31860.31834646334</v>
      </c>
      <c r="AE32" s="176">
        <f>AVW_psgr_ldv_BEV!AB28/$D$2*$D$3*$D$4</f>
        <v>31860.31834646334</v>
      </c>
      <c r="AF32" s="176">
        <f>AVW_psgr_ldv_BEV!AC28/$D$2*$D$3*$D$4</f>
        <v>31860.31834646334</v>
      </c>
      <c r="AG32" s="176">
        <f>AVW_psgr_ldv_BEV!AD28/$D$2*$D$3*$D$4</f>
        <v>31860.31834646334</v>
      </c>
      <c r="AH32" s="176">
        <f>AVW_psgr_ldv_BEV!AE28/$D$2*$D$3*$D$4</f>
        <v>31860.31834646334</v>
      </c>
      <c r="AI32" s="176">
        <f>AVW_psgr_ldv_BEV!AF28/$D$2*$D$3*$D$4</f>
        <v>31860.31834646334</v>
      </c>
      <c r="AJ32" s="176">
        <f>AVW_psgr_ldv_BEV!AG28/$D$2*$D$3*$D$4</f>
        <v>31860.31834646334</v>
      </c>
      <c r="AK32" s="176">
        <f>AVW_psgr_ldv_BEV!AH28/$D$2*$D$3*$D$4</f>
        <v>31860.31834646334</v>
      </c>
    </row>
    <row r="33" spans="1:37" x14ac:dyDescent="0.35">
      <c r="A33" t="s">
        <v>141</v>
      </c>
      <c r="B33" t="s">
        <v>142</v>
      </c>
      <c r="C33" t="s">
        <v>151</v>
      </c>
      <c r="D33" t="s">
        <v>153</v>
      </c>
      <c r="E33" s="176">
        <v>1149</v>
      </c>
      <c r="F33" s="85">
        <v>1.1810398427769542E-4</v>
      </c>
      <c r="G33" s="85">
        <f t="shared" si="3"/>
        <v>1.3235787080074783E-3</v>
      </c>
      <c r="H33" s="185">
        <f>AVW_psgr_ldv_BEV!E28/$D$2*$D$3*$D$4</f>
        <v>33057.272269629342</v>
      </c>
      <c r="I33" s="176">
        <f>AVW_psgr_ldv_BEV!F28/$D$2*$D$3*$D$4</f>
        <v>33226.249523895211</v>
      </c>
      <c r="J33" s="176">
        <f>AVW_psgr_ldv_BEV!G28/$D$2*$D$3*$D$4</f>
        <v>34164.713065107608</v>
      </c>
      <c r="K33" s="176">
        <f>AVW_psgr_ldv_BEV!H28/$D$2*$D$3*$D$4</f>
        <v>32928.591293403602</v>
      </c>
      <c r="L33" s="176">
        <f>AVW_psgr_ldv_BEV!I28/$D$2*$D$3*$D$4</f>
        <v>31860.31834646334</v>
      </c>
      <c r="M33" s="176">
        <f>AVW_psgr_ldv_BEV!J28/$D$2*$D$3*$D$4</f>
        <v>31860.31834646334</v>
      </c>
      <c r="N33" s="176">
        <f>AVW_psgr_ldv_BEV!K28/$D$2*$D$3*$D$4</f>
        <v>31860.31834646334</v>
      </c>
      <c r="O33" s="176">
        <f>AVW_psgr_ldv_BEV!L28/$D$2*$D$3*$D$4</f>
        <v>31860.31834646334</v>
      </c>
      <c r="P33" s="176">
        <f>AVW_psgr_ldv_BEV!M28/$D$2*$D$3*$D$4</f>
        <v>31860.31834646334</v>
      </c>
      <c r="Q33" s="176">
        <f>AVW_psgr_ldv_BEV!N28/$D$2*$D$3*$D$4</f>
        <v>31860.31834646334</v>
      </c>
      <c r="R33" s="176">
        <f>AVW_psgr_ldv_BEV!O28/$D$2*$D$3*$D$4</f>
        <v>31860.31834646334</v>
      </c>
      <c r="S33" s="176">
        <f>AVW_psgr_ldv_BEV!P28/$D$2*$D$3*$D$4</f>
        <v>31860.31834646334</v>
      </c>
      <c r="T33" s="176">
        <f>AVW_psgr_ldv_BEV!Q28/$D$2*$D$3*$D$4</f>
        <v>31860.31834646334</v>
      </c>
      <c r="U33" s="176">
        <f>AVW_psgr_ldv_BEV!R28/$D$2*$D$3*$D$4</f>
        <v>31860.31834646334</v>
      </c>
      <c r="V33" s="176">
        <f>AVW_psgr_ldv_BEV!S28/$D$2*$D$3*$D$4</f>
        <v>31860.31834646334</v>
      </c>
      <c r="W33" s="176">
        <f>AVW_psgr_ldv_BEV!T28/$D$2*$D$3*$D$4</f>
        <v>31860.31834646334</v>
      </c>
      <c r="X33" s="176">
        <f>AVW_psgr_ldv_BEV!U28/$D$2*$D$3*$D$4</f>
        <v>31860.31834646334</v>
      </c>
      <c r="Y33" s="176">
        <f>AVW_psgr_ldv_BEV!V28/$D$2*$D$3*$D$4</f>
        <v>31860.31834646334</v>
      </c>
      <c r="Z33" s="176">
        <f>AVW_psgr_ldv_BEV!W28/$D$2*$D$3*$D$4</f>
        <v>31860.31834646334</v>
      </c>
      <c r="AA33" s="176">
        <f>AVW_psgr_ldv_BEV!X28/$D$2*$D$3*$D$4</f>
        <v>31860.31834646334</v>
      </c>
      <c r="AB33" s="176">
        <f>AVW_psgr_ldv_BEV!Y28/$D$2*$D$3*$D$4</f>
        <v>31860.31834646334</v>
      </c>
      <c r="AC33" s="176">
        <f>AVW_psgr_ldv_BEV!Z28/$D$2*$D$3*$D$4</f>
        <v>31860.31834646334</v>
      </c>
      <c r="AD33" s="176">
        <f>AVW_psgr_ldv_BEV!AA28/$D$2*$D$3*$D$4</f>
        <v>31860.31834646334</v>
      </c>
      <c r="AE33" s="176">
        <f>AVW_psgr_ldv_BEV!AB28/$D$2*$D$3*$D$4</f>
        <v>31860.31834646334</v>
      </c>
      <c r="AF33" s="176">
        <f>AVW_psgr_ldv_BEV!AC28/$D$2*$D$3*$D$4</f>
        <v>31860.31834646334</v>
      </c>
      <c r="AG33" s="176">
        <f>AVW_psgr_ldv_BEV!AD28/$D$2*$D$3*$D$4</f>
        <v>31860.31834646334</v>
      </c>
      <c r="AH33" s="176">
        <f>AVW_psgr_ldv_BEV!AE28/$D$2*$D$3*$D$4</f>
        <v>31860.31834646334</v>
      </c>
      <c r="AI33" s="176">
        <f>AVW_psgr_ldv_BEV!AF28/$D$2*$D$3*$D$4</f>
        <v>31860.31834646334</v>
      </c>
      <c r="AJ33" s="176">
        <f>AVW_psgr_ldv_BEV!AG28/$D$2*$D$3*$D$4</f>
        <v>31860.31834646334</v>
      </c>
      <c r="AK33" s="176">
        <f>AVW_psgr_ldv_BEV!AH28/$D$2*$D$3*$D$4</f>
        <v>31860.31834646334</v>
      </c>
    </row>
    <row r="34" spans="1:37" x14ac:dyDescent="0.35">
      <c r="A34" t="s">
        <v>143</v>
      </c>
      <c r="B34" t="s">
        <v>144</v>
      </c>
      <c r="C34" t="s">
        <v>151</v>
      </c>
      <c r="D34" t="s">
        <v>153</v>
      </c>
      <c r="E34" s="176">
        <v>3381</v>
      </c>
      <c r="F34" s="85">
        <v>3.4752790816128254E-4</v>
      </c>
      <c r="G34" s="85">
        <f t="shared" si="3"/>
        <v>3.8947081042413267E-3</v>
      </c>
      <c r="H34" s="185">
        <f>AVW_psgr_ldv_BEV!E19/$D$2*$D$3*$D$4</f>
        <v>20918.716155225662</v>
      </c>
      <c r="I34" s="176">
        <f>AVW_psgr_ldv_BEV!F19/$D$2*$D$3*$D$4</f>
        <v>21003.0754118943</v>
      </c>
      <c r="J34" s="176">
        <f>AVW_psgr_ldv_BEV!G19/$D$2*$D$3*$D$4</f>
        <v>21625.401852008286</v>
      </c>
      <c r="K34" s="176">
        <f>AVW_psgr_ldv_BEV!H19/$D$2*$D$3*$D$4</f>
        <v>20790.156828758722</v>
      </c>
      <c r="L34" s="176">
        <f>AVW_psgr_ldv_BEV!I19/$D$2*$D$3*$D$4</f>
        <v>20087.677682733251</v>
      </c>
      <c r="M34" s="176">
        <f>AVW_psgr_ldv_BEV!J19/$D$2*$D$3*$D$4</f>
        <v>20087.677682733251</v>
      </c>
      <c r="N34" s="176">
        <f>AVW_psgr_ldv_BEV!K19/$D$2*$D$3*$D$4</f>
        <v>20087.677682733251</v>
      </c>
      <c r="O34" s="176">
        <f>AVW_psgr_ldv_BEV!L19/$D$2*$D$3*$D$4</f>
        <v>20087.677682733251</v>
      </c>
      <c r="P34" s="176">
        <f>AVW_psgr_ldv_BEV!M19/$D$2*$D$3*$D$4</f>
        <v>20087.677682733251</v>
      </c>
      <c r="Q34" s="176">
        <f>AVW_psgr_ldv_BEV!N19/$D$2*$D$3*$D$4</f>
        <v>20087.677682733251</v>
      </c>
      <c r="R34" s="176">
        <f>AVW_psgr_ldv_BEV!O19/$D$2*$D$3*$D$4</f>
        <v>20087.677682733251</v>
      </c>
      <c r="S34" s="176">
        <f>AVW_psgr_ldv_BEV!P19/$D$2*$D$3*$D$4</f>
        <v>20087.677682733251</v>
      </c>
      <c r="T34" s="176">
        <f>AVW_psgr_ldv_BEV!Q19/$D$2*$D$3*$D$4</f>
        <v>20087.677682733251</v>
      </c>
      <c r="U34" s="176">
        <f>AVW_psgr_ldv_BEV!R19/$D$2*$D$3*$D$4</f>
        <v>20087.677682733251</v>
      </c>
      <c r="V34" s="176">
        <f>AVW_psgr_ldv_BEV!S19/$D$2*$D$3*$D$4</f>
        <v>20087.677682733251</v>
      </c>
      <c r="W34" s="176">
        <f>AVW_psgr_ldv_BEV!T19/$D$2*$D$3*$D$4</f>
        <v>20087.677682733251</v>
      </c>
      <c r="X34" s="176">
        <f>AVW_psgr_ldv_BEV!U19/$D$2*$D$3*$D$4</f>
        <v>20087.677682733251</v>
      </c>
      <c r="Y34" s="176">
        <f>AVW_psgr_ldv_BEV!V19/$D$2*$D$3*$D$4</f>
        <v>20087.677682733247</v>
      </c>
      <c r="Z34" s="176">
        <f>AVW_psgr_ldv_BEV!W19/$D$2*$D$3*$D$4</f>
        <v>20087.677682733251</v>
      </c>
      <c r="AA34" s="176">
        <f>AVW_psgr_ldv_BEV!X19/$D$2*$D$3*$D$4</f>
        <v>20087.677682733251</v>
      </c>
      <c r="AB34" s="176">
        <f>AVW_psgr_ldv_BEV!Y19/$D$2*$D$3*$D$4</f>
        <v>20087.677682733251</v>
      </c>
      <c r="AC34" s="176">
        <f>AVW_psgr_ldv_BEV!Z19/$D$2*$D$3*$D$4</f>
        <v>20087.677682733251</v>
      </c>
      <c r="AD34" s="176">
        <f>AVW_psgr_ldv_BEV!AA19/$D$2*$D$3*$D$4</f>
        <v>20087.677682733251</v>
      </c>
      <c r="AE34" s="176">
        <f>AVW_psgr_ldv_BEV!AB19/$D$2*$D$3*$D$4</f>
        <v>20087.677682733247</v>
      </c>
      <c r="AF34" s="176">
        <f>AVW_psgr_ldv_BEV!AC19/$D$2*$D$3*$D$4</f>
        <v>20087.677682733251</v>
      </c>
      <c r="AG34" s="176">
        <f>AVW_psgr_ldv_BEV!AD19/$D$2*$D$3*$D$4</f>
        <v>20087.677682733251</v>
      </c>
      <c r="AH34" s="176">
        <f>AVW_psgr_ldv_BEV!AE19/$D$2*$D$3*$D$4</f>
        <v>20087.677682733251</v>
      </c>
      <c r="AI34" s="176">
        <f>AVW_psgr_ldv_BEV!AF19/$D$2*$D$3*$D$4</f>
        <v>20087.677682733251</v>
      </c>
      <c r="AJ34" s="176">
        <f>AVW_psgr_ldv_BEV!AG19/$D$2*$D$3*$D$4</f>
        <v>20087.677682733251</v>
      </c>
      <c r="AK34" s="176">
        <f>AVW_psgr_ldv_BEV!AH19/$D$2*$D$3*$D$4</f>
        <v>20087.677682733251</v>
      </c>
    </row>
    <row r="35" spans="1:37" x14ac:dyDescent="0.35">
      <c r="A35" t="s">
        <v>145</v>
      </c>
      <c r="B35" t="s">
        <v>146</v>
      </c>
      <c r="C35" t="s">
        <v>151</v>
      </c>
      <c r="D35" t="s">
        <v>152</v>
      </c>
      <c r="E35" s="176">
        <v>7</v>
      </c>
      <c r="F35" s="85">
        <v>7.1951950531001785E-7</v>
      </c>
      <c r="G35" s="85">
        <f t="shared" si="3"/>
        <v>8.0635778555721055E-6</v>
      </c>
      <c r="H35" s="185">
        <f>AVW_psgr_ldv_BEV!E26/$D$2*$D$3*$D$4</f>
        <v>90427.29167497647</v>
      </c>
      <c r="I35" s="176">
        <f>AVW_psgr_ldv_BEV!F26/$D$2*$D$3*$D$4</f>
        <v>93825.758382730637</v>
      </c>
      <c r="J35" s="176">
        <f>AVW_psgr_ldv_BEV!G26/$D$2*$D$3*$D$4</f>
        <v>98293.799286258931</v>
      </c>
      <c r="K35" s="176">
        <f>AVW_psgr_ldv_BEV!H26/$D$2*$D$3*$D$4</f>
        <v>93325.144266538104</v>
      </c>
      <c r="L35" s="176">
        <f>AVW_psgr_ldv_BEV!I26/$D$2*$D$3*$D$4</f>
        <v>88531.71324721456</v>
      </c>
      <c r="M35" s="176">
        <f>AVW_psgr_ldv_BEV!J26/$D$2*$D$3*$D$4</f>
        <v>88531.71324721456</v>
      </c>
      <c r="N35" s="176">
        <f>AVW_psgr_ldv_BEV!K26/$D$2*$D$3*$D$4</f>
        <v>88531.71324721456</v>
      </c>
      <c r="O35" s="176">
        <f>AVW_psgr_ldv_BEV!L26/$D$2*$D$3*$D$4</f>
        <v>88531.71324721456</v>
      </c>
      <c r="P35" s="176">
        <f>AVW_psgr_ldv_BEV!M26/$D$2*$D$3*$D$4</f>
        <v>88531.71324721456</v>
      </c>
      <c r="Q35" s="176">
        <f>AVW_psgr_ldv_BEV!N26/$D$2*$D$3*$D$4</f>
        <v>88531.71324721456</v>
      </c>
      <c r="R35" s="176">
        <f>AVW_psgr_ldv_BEV!O26/$D$2*$D$3*$D$4</f>
        <v>88531.71324721456</v>
      </c>
      <c r="S35" s="176">
        <f>AVW_psgr_ldv_BEV!P26/$D$2*$D$3*$D$4</f>
        <v>88531.71324721456</v>
      </c>
      <c r="T35" s="176">
        <f>AVW_psgr_ldv_BEV!Q26/$D$2*$D$3*$D$4</f>
        <v>88531.71324721456</v>
      </c>
      <c r="U35" s="176">
        <f>AVW_psgr_ldv_BEV!R26/$D$2*$D$3*$D$4</f>
        <v>88531.71324721456</v>
      </c>
      <c r="V35" s="176">
        <f>AVW_psgr_ldv_BEV!S26/$D$2*$D$3*$D$4</f>
        <v>88531.71324721456</v>
      </c>
      <c r="W35" s="176">
        <f>AVW_psgr_ldv_BEV!T26/$D$2*$D$3*$D$4</f>
        <v>88531.71324721456</v>
      </c>
      <c r="X35" s="176">
        <f>AVW_psgr_ldv_BEV!U26/$D$2*$D$3*$D$4</f>
        <v>88531.71324721456</v>
      </c>
      <c r="Y35" s="176">
        <f>AVW_psgr_ldv_BEV!V26/$D$2*$D$3*$D$4</f>
        <v>88531.71324721456</v>
      </c>
      <c r="Z35" s="176">
        <f>AVW_psgr_ldv_BEV!W26/$D$2*$D$3*$D$4</f>
        <v>88531.71324721456</v>
      </c>
      <c r="AA35" s="176">
        <f>AVW_psgr_ldv_BEV!X26/$D$2*$D$3*$D$4</f>
        <v>88531.71324721456</v>
      </c>
      <c r="AB35" s="176">
        <f>AVW_psgr_ldv_BEV!Y26/$D$2*$D$3*$D$4</f>
        <v>88531.713247214546</v>
      </c>
      <c r="AC35" s="176">
        <f>AVW_psgr_ldv_BEV!Z26/$D$2*$D$3*$D$4</f>
        <v>88531.71324721456</v>
      </c>
      <c r="AD35" s="176">
        <f>AVW_psgr_ldv_BEV!AA26/$D$2*$D$3*$D$4</f>
        <v>88531.71324721456</v>
      </c>
      <c r="AE35" s="176">
        <f>AVW_psgr_ldv_BEV!AB26/$D$2*$D$3*$D$4</f>
        <v>88531.713247214546</v>
      </c>
      <c r="AF35" s="176">
        <f>AVW_psgr_ldv_BEV!AC26/$D$2*$D$3*$D$4</f>
        <v>88531.71324721456</v>
      </c>
      <c r="AG35" s="176">
        <f>AVW_psgr_ldv_BEV!AD26/$D$2*$D$3*$D$4</f>
        <v>88531.71324721456</v>
      </c>
      <c r="AH35" s="176">
        <f>AVW_psgr_ldv_BEV!AE26/$D$2*$D$3*$D$4</f>
        <v>88531.71324721456</v>
      </c>
      <c r="AI35" s="176">
        <f>AVW_psgr_ldv_BEV!AF26/$D$2*$D$3*$D$4</f>
        <v>88531.71324721456</v>
      </c>
      <c r="AJ35" s="176">
        <f>AVW_psgr_ldv_BEV!AG26/$D$2*$D$3*$D$4</f>
        <v>88531.71324721456</v>
      </c>
      <c r="AK35" s="176">
        <f>AVW_psgr_ldv_BEV!AH26/$D$2*$D$3*$D$4</f>
        <v>88531.71324721456</v>
      </c>
    </row>
    <row r="36" spans="1:37" x14ac:dyDescent="0.35">
      <c r="A36" t="s">
        <v>145</v>
      </c>
      <c r="B36" t="s">
        <v>146</v>
      </c>
      <c r="C36" t="s">
        <v>151</v>
      </c>
      <c r="D36" t="s">
        <v>153</v>
      </c>
      <c r="E36" s="176">
        <v>4524</v>
      </c>
      <c r="F36" s="85">
        <v>4.6501515316776931E-4</v>
      </c>
      <c r="G36" s="85">
        <f t="shared" si="3"/>
        <v>5.2113751740868863E-3</v>
      </c>
      <c r="H36" s="185">
        <f>AVW_psgr_ldv_BEV!E26/$D$2*$D$3*$D$4</f>
        <v>90427.29167497647</v>
      </c>
      <c r="I36" s="176">
        <f>AVW_psgr_ldv_BEV!F26/$D$2*$D$3*$D$4</f>
        <v>93825.758382730637</v>
      </c>
      <c r="J36" s="176">
        <f>AVW_psgr_ldv_BEV!G26/$D$2*$D$3*$D$4</f>
        <v>98293.799286258931</v>
      </c>
      <c r="K36" s="176">
        <f>AVW_psgr_ldv_BEV!H26/$D$2*$D$3*$D$4</f>
        <v>93325.144266538104</v>
      </c>
      <c r="L36" s="176">
        <f>AVW_psgr_ldv_BEV!I26/$D$2*$D$3*$D$4</f>
        <v>88531.71324721456</v>
      </c>
      <c r="M36" s="176">
        <f>AVW_psgr_ldv_BEV!J26/$D$2*$D$3*$D$4</f>
        <v>88531.71324721456</v>
      </c>
      <c r="N36" s="176">
        <f>AVW_psgr_ldv_BEV!K26/$D$2*$D$3*$D$4</f>
        <v>88531.71324721456</v>
      </c>
      <c r="O36" s="176">
        <f>AVW_psgr_ldv_BEV!L26/$D$2*$D$3*$D$4</f>
        <v>88531.71324721456</v>
      </c>
      <c r="P36" s="176">
        <f>AVW_psgr_ldv_BEV!M26/$D$2*$D$3*$D$4</f>
        <v>88531.71324721456</v>
      </c>
      <c r="Q36" s="176">
        <f>AVW_psgr_ldv_BEV!N26/$D$2*$D$3*$D$4</f>
        <v>88531.71324721456</v>
      </c>
      <c r="R36" s="176">
        <f>AVW_psgr_ldv_BEV!O26/$D$2*$D$3*$D$4</f>
        <v>88531.71324721456</v>
      </c>
      <c r="S36" s="176">
        <f>AVW_psgr_ldv_BEV!P26/$D$2*$D$3*$D$4</f>
        <v>88531.71324721456</v>
      </c>
      <c r="T36" s="176">
        <f>AVW_psgr_ldv_BEV!Q26/$D$2*$D$3*$D$4</f>
        <v>88531.71324721456</v>
      </c>
      <c r="U36" s="176">
        <f>AVW_psgr_ldv_BEV!R26/$D$2*$D$3*$D$4</f>
        <v>88531.71324721456</v>
      </c>
      <c r="V36" s="176">
        <f>AVW_psgr_ldv_BEV!S26/$D$2*$D$3*$D$4</f>
        <v>88531.71324721456</v>
      </c>
      <c r="W36" s="176">
        <f>AVW_psgr_ldv_BEV!T26/$D$2*$D$3*$D$4</f>
        <v>88531.71324721456</v>
      </c>
      <c r="X36" s="176">
        <f>AVW_psgr_ldv_BEV!U26/$D$2*$D$3*$D$4</f>
        <v>88531.71324721456</v>
      </c>
      <c r="Y36" s="176">
        <f>AVW_psgr_ldv_BEV!V26/$D$2*$D$3*$D$4</f>
        <v>88531.71324721456</v>
      </c>
      <c r="Z36" s="176">
        <f>AVW_psgr_ldv_BEV!W26/$D$2*$D$3*$D$4</f>
        <v>88531.71324721456</v>
      </c>
      <c r="AA36" s="176">
        <f>AVW_psgr_ldv_BEV!X26/$D$2*$D$3*$D$4</f>
        <v>88531.71324721456</v>
      </c>
      <c r="AB36" s="176">
        <f>AVW_psgr_ldv_BEV!Y26/$D$2*$D$3*$D$4</f>
        <v>88531.713247214546</v>
      </c>
      <c r="AC36" s="176">
        <f>AVW_psgr_ldv_BEV!Z26/$D$2*$D$3*$D$4</f>
        <v>88531.71324721456</v>
      </c>
      <c r="AD36" s="176">
        <f>AVW_psgr_ldv_BEV!AA26/$D$2*$D$3*$D$4</f>
        <v>88531.71324721456</v>
      </c>
      <c r="AE36" s="176">
        <f>AVW_psgr_ldv_BEV!AB26/$D$2*$D$3*$D$4</f>
        <v>88531.713247214546</v>
      </c>
      <c r="AF36" s="176">
        <f>AVW_psgr_ldv_BEV!AC26/$D$2*$D$3*$D$4</f>
        <v>88531.71324721456</v>
      </c>
      <c r="AG36" s="176">
        <f>AVW_psgr_ldv_BEV!AD26/$D$2*$D$3*$D$4</f>
        <v>88531.71324721456</v>
      </c>
      <c r="AH36" s="176">
        <f>AVW_psgr_ldv_BEV!AE26/$D$2*$D$3*$D$4</f>
        <v>88531.71324721456</v>
      </c>
      <c r="AI36" s="176">
        <f>AVW_psgr_ldv_BEV!AF26/$D$2*$D$3*$D$4</f>
        <v>88531.71324721456</v>
      </c>
      <c r="AJ36" s="176">
        <f>AVW_psgr_ldv_BEV!AG26/$D$2*$D$3*$D$4</f>
        <v>88531.71324721456</v>
      </c>
      <c r="AK36" s="176">
        <f>AVW_psgr_ldv_BEV!AH26/$D$2*$D$3*$D$4</f>
        <v>88531.71324721456</v>
      </c>
    </row>
    <row r="37" spans="1:37" x14ac:dyDescent="0.35">
      <c r="A37" t="s">
        <v>147</v>
      </c>
      <c r="B37" t="s">
        <v>147</v>
      </c>
      <c r="C37" t="s">
        <v>151</v>
      </c>
      <c r="D37" t="s">
        <v>152</v>
      </c>
      <c r="E37" s="176">
        <v>39692</v>
      </c>
      <c r="F37" s="85">
        <v>4.0798811241984367E-3</v>
      </c>
      <c r="G37" s="85">
        <f t="shared" si="3"/>
        <v>4.5722790320481141E-2</v>
      </c>
      <c r="H37" s="185">
        <f>AVW_psgr_ldv_BEV!E24/$D$2*$D$3*$D$4</f>
        <v>39310.514616297965</v>
      </c>
      <c r="I37" s="176">
        <f>AVW_psgr_ldv_BEV!F24/$D$2*$D$3*$D$4</f>
        <v>37958.995826852981</v>
      </c>
      <c r="J37" s="176">
        <f>AVW_psgr_ldv_BEV!G24/$D$2*$D$3*$D$4</f>
        <v>37570.263669509768</v>
      </c>
      <c r="K37" s="176">
        <f>AVW_psgr_ldv_BEV!H24/$D$2*$D$3*$D$4</f>
        <v>37026.546162730738</v>
      </c>
      <c r="L37" s="176">
        <f>AVW_psgr_ldv_BEV!I24/$D$2*$D$3*$D$4</f>
        <v>36677.787609078783</v>
      </c>
      <c r="M37" s="176">
        <f>AVW_psgr_ldv_BEV!J24/$D$2*$D$3*$D$4</f>
        <v>36677.78760907879</v>
      </c>
      <c r="N37" s="176">
        <f>AVW_psgr_ldv_BEV!K24/$D$2*$D$3*$D$4</f>
        <v>36677.787609078783</v>
      </c>
      <c r="O37" s="176">
        <f>AVW_psgr_ldv_BEV!L24/$D$2*$D$3*$D$4</f>
        <v>36677.787609078783</v>
      </c>
      <c r="P37" s="176">
        <f>AVW_psgr_ldv_BEV!M24/$D$2*$D$3*$D$4</f>
        <v>36677.787609078783</v>
      </c>
      <c r="Q37" s="176">
        <f>AVW_psgr_ldv_BEV!N24/$D$2*$D$3*$D$4</f>
        <v>36677.787609078783</v>
      </c>
      <c r="R37" s="176">
        <f>AVW_psgr_ldv_BEV!O24/$D$2*$D$3*$D$4</f>
        <v>36677.787609078783</v>
      </c>
      <c r="S37" s="176">
        <f>AVW_psgr_ldv_BEV!P24/$D$2*$D$3*$D$4</f>
        <v>36677.787609078783</v>
      </c>
      <c r="T37" s="176">
        <f>AVW_psgr_ldv_BEV!Q24/$D$2*$D$3*$D$4</f>
        <v>36677.787609078783</v>
      </c>
      <c r="U37" s="176">
        <f>AVW_psgr_ldv_BEV!R24/$D$2*$D$3*$D$4</f>
        <v>36677.787609078783</v>
      </c>
      <c r="V37" s="176">
        <f>AVW_psgr_ldv_BEV!S24/$D$2*$D$3*$D$4</f>
        <v>36677.787609078783</v>
      </c>
      <c r="W37" s="176">
        <f>AVW_psgr_ldv_BEV!T24/$D$2*$D$3*$D$4</f>
        <v>36677.787609078783</v>
      </c>
      <c r="X37" s="176">
        <f>AVW_psgr_ldv_BEV!U24/$D$2*$D$3*$D$4</f>
        <v>36677.787609078783</v>
      </c>
      <c r="Y37" s="176">
        <f>AVW_psgr_ldv_BEV!V24/$D$2*$D$3*$D$4</f>
        <v>36677.787609078783</v>
      </c>
      <c r="Z37" s="176">
        <f>AVW_psgr_ldv_BEV!W24/$D$2*$D$3*$D$4</f>
        <v>36677.787609078776</v>
      </c>
      <c r="AA37" s="176">
        <f>AVW_psgr_ldv_BEV!X24/$D$2*$D$3*$D$4</f>
        <v>36677.787609078783</v>
      </c>
      <c r="AB37" s="176">
        <f>AVW_psgr_ldv_BEV!Y24/$D$2*$D$3*$D$4</f>
        <v>36677.787609078783</v>
      </c>
      <c r="AC37" s="176">
        <f>AVW_psgr_ldv_BEV!Z24/$D$2*$D$3*$D$4</f>
        <v>36677.787609078783</v>
      </c>
      <c r="AD37" s="176">
        <f>AVW_psgr_ldv_BEV!AA24/$D$2*$D$3*$D$4</f>
        <v>36677.787609078783</v>
      </c>
      <c r="AE37" s="176">
        <f>AVW_psgr_ldv_BEV!AB24/$D$2*$D$3*$D$4</f>
        <v>36677.787609078783</v>
      </c>
      <c r="AF37" s="176">
        <f>AVW_psgr_ldv_BEV!AC24/$D$2*$D$3*$D$4</f>
        <v>36677.787609078783</v>
      </c>
      <c r="AG37" s="176">
        <f>AVW_psgr_ldv_BEV!AD24/$D$2*$D$3*$D$4</f>
        <v>36677.787609078783</v>
      </c>
      <c r="AH37" s="176">
        <f>AVW_psgr_ldv_BEV!AE24/$D$2*$D$3*$D$4</f>
        <v>36677.787609078783</v>
      </c>
      <c r="AI37" s="176">
        <f>AVW_psgr_ldv_BEV!AF24/$D$2*$D$3*$D$4</f>
        <v>36677.787609078783</v>
      </c>
      <c r="AJ37" s="176">
        <f>AVW_psgr_ldv_BEV!AG24/$D$2*$D$3*$D$4</f>
        <v>36677.787609078783</v>
      </c>
      <c r="AK37" s="176">
        <f>AVW_psgr_ldv_BEV!AH24/$D$2*$D$3*$D$4</f>
        <v>36677.787609078783</v>
      </c>
    </row>
    <row r="38" spans="1:37" x14ac:dyDescent="0.35">
      <c r="A38" t="s">
        <v>147</v>
      </c>
      <c r="B38" t="s">
        <v>147</v>
      </c>
      <c r="C38" t="s">
        <v>151</v>
      </c>
      <c r="D38" t="s">
        <v>153</v>
      </c>
      <c r="E38" s="176">
        <v>489673</v>
      </c>
      <c r="F38" s="85">
        <v>5.0332751125097275E-2</v>
      </c>
      <c r="G38" s="85">
        <f t="shared" si="3"/>
        <v>0.56407376561022282</v>
      </c>
      <c r="H38" s="185">
        <f>AVW_psgr_ldv_BEV!E24/$D$2*$D$3*$D$4</f>
        <v>39310.514616297965</v>
      </c>
      <c r="I38" s="176">
        <f>AVW_psgr_ldv_BEV!F24/$D$2*$D$3*$D$4</f>
        <v>37958.995826852981</v>
      </c>
      <c r="J38" s="176">
        <f>AVW_psgr_ldv_BEV!G24/$D$2*$D$3*$D$4</f>
        <v>37570.263669509768</v>
      </c>
      <c r="K38" s="176">
        <f>AVW_psgr_ldv_BEV!H24/$D$2*$D$3*$D$4</f>
        <v>37026.546162730738</v>
      </c>
      <c r="L38" s="176">
        <f>AVW_psgr_ldv_BEV!I24/$D$2*$D$3*$D$4</f>
        <v>36677.787609078783</v>
      </c>
      <c r="M38" s="176">
        <f>AVW_psgr_ldv_BEV!J24/$D$2*$D$3*$D$4</f>
        <v>36677.78760907879</v>
      </c>
      <c r="N38" s="176">
        <f>AVW_psgr_ldv_BEV!K24/$D$2*$D$3*$D$4</f>
        <v>36677.787609078783</v>
      </c>
      <c r="O38" s="176">
        <f>AVW_psgr_ldv_BEV!L24/$D$2*$D$3*$D$4</f>
        <v>36677.787609078783</v>
      </c>
      <c r="P38" s="176">
        <f>AVW_psgr_ldv_BEV!M24/$D$2*$D$3*$D$4</f>
        <v>36677.787609078783</v>
      </c>
      <c r="Q38" s="176">
        <f>AVW_psgr_ldv_BEV!N24/$D$2*$D$3*$D$4</f>
        <v>36677.787609078783</v>
      </c>
      <c r="R38" s="176">
        <f>AVW_psgr_ldv_BEV!O24/$D$2*$D$3*$D$4</f>
        <v>36677.787609078783</v>
      </c>
      <c r="S38" s="176">
        <f>AVW_psgr_ldv_BEV!P24/$D$2*$D$3*$D$4</f>
        <v>36677.787609078783</v>
      </c>
      <c r="T38" s="176">
        <f>AVW_psgr_ldv_BEV!Q24/$D$2*$D$3*$D$4</f>
        <v>36677.787609078783</v>
      </c>
      <c r="U38" s="176">
        <f>AVW_psgr_ldv_BEV!R24/$D$2*$D$3*$D$4</f>
        <v>36677.787609078783</v>
      </c>
      <c r="V38" s="176">
        <f>AVW_psgr_ldv_BEV!S24/$D$2*$D$3*$D$4</f>
        <v>36677.787609078783</v>
      </c>
      <c r="W38" s="176">
        <f>AVW_psgr_ldv_BEV!T24/$D$2*$D$3*$D$4</f>
        <v>36677.787609078783</v>
      </c>
      <c r="X38" s="176">
        <f>AVW_psgr_ldv_BEV!U24/$D$2*$D$3*$D$4</f>
        <v>36677.787609078783</v>
      </c>
      <c r="Y38" s="176">
        <f>AVW_psgr_ldv_BEV!V24/$D$2*$D$3*$D$4</f>
        <v>36677.787609078783</v>
      </c>
      <c r="Z38" s="176">
        <f>AVW_psgr_ldv_BEV!W24/$D$2*$D$3*$D$4</f>
        <v>36677.787609078776</v>
      </c>
      <c r="AA38" s="176">
        <f>AVW_psgr_ldv_BEV!X24/$D$2*$D$3*$D$4</f>
        <v>36677.787609078783</v>
      </c>
      <c r="AB38" s="176">
        <f>AVW_psgr_ldv_BEV!Y24/$D$2*$D$3*$D$4</f>
        <v>36677.787609078783</v>
      </c>
      <c r="AC38" s="176">
        <f>AVW_psgr_ldv_BEV!Z24/$D$2*$D$3*$D$4</f>
        <v>36677.787609078783</v>
      </c>
      <c r="AD38" s="176">
        <f>AVW_psgr_ldv_BEV!AA24/$D$2*$D$3*$D$4</f>
        <v>36677.787609078783</v>
      </c>
      <c r="AE38" s="176">
        <f>AVW_psgr_ldv_BEV!AB24/$D$2*$D$3*$D$4</f>
        <v>36677.787609078783</v>
      </c>
      <c r="AF38" s="176">
        <f>AVW_psgr_ldv_BEV!AC24/$D$2*$D$3*$D$4</f>
        <v>36677.787609078783</v>
      </c>
      <c r="AG38" s="176">
        <f>AVW_psgr_ldv_BEV!AD24/$D$2*$D$3*$D$4</f>
        <v>36677.787609078783</v>
      </c>
      <c r="AH38" s="176">
        <f>AVW_psgr_ldv_BEV!AE24/$D$2*$D$3*$D$4</f>
        <v>36677.787609078783</v>
      </c>
      <c r="AI38" s="176">
        <f>AVW_psgr_ldv_BEV!AF24/$D$2*$D$3*$D$4</f>
        <v>36677.787609078783</v>
      </c>
      <c r="AJ38" s="176">
        <f>AVW_psgr_ldv_BEV!AG24/$D$2*$D$3*$D$4</f>
        <v>36677.787609078783</v>
      </c>
      <c r="AK38" s="176">
        <f>AVW_psgr_ldv_BEV!AH24/$D$2*$D$3*$D$4</f>
        <v>36677.787609078783</v>
      </c>
    </row>
    <row r="39" spans="1:37" x14ac:dyDescent="0.35">
      <c r="A39" t="s">
        <v>148</v>
      </c>
      <c r="B39" t="s">
        <v>149</v>
      </c>
      <c r="C39" t="s">
        <v>151</v>
      </c>
      <c r="D39" t="s">
        <v>152</v>
      </c>
      <c r="E39" s="176">
        <v>1</v>
      </c>
      <c r="F39" s="85">
        <v>1.0278849771339083E-7</v>
      </c>
      <c r="G39" s="85">
        <f t="shared" si="3"/>
        <v>1.1519396936531579E-6</v>
      </c>
      <c r="H39" s="185">
        <f>AVW_psgr_ldv_BEV!E31/$D$2*$D$3*$D$4</f>
        <v>32905.828785871046</v>
      </c>
      <c r="I39" s="176">
        <f>AVW_psgr_ldv_BEV!F31/$D$2*$D$3*$D$4</f>
        <v>33100.273334394318</v>
      </c>
      <c r="J39" s="176">
        <f>AVW_psgr_ldv_BEV!G31/$D$2*$D$3*$D$4</f>
        <v>34002.545799717023</v>
      </c>
      <c r="K39" s="176">
        <f>AVW_psgr_ldv_BEV!H31/$D$2*$D$3*$D$4</f>
        <v>32827.097411315175</v>
      </c>
      <c r="L39" s="176">
        <f>AVW_psgr_ldv_BEV!I31/$D$2*$D$3*$D$4</f>
        <v>31789.742828741677</v>
      </c>
      <c r="M39" s="176">
        <f>AVW_psgr_ldv_BEV!J31/$D$2*$D$3*$D$4</f>
        <v>31789.742828741677</v>
      </c>
      <c r="N39" s="176">
        <f>AVW_psgr_ldv_BEV!K31/$D$2*$D$3*$D$4</f>
        <v>31789.742828741677</v>
      </c>
      <c r="O39" s="176">
        <f>AVW_psgr_ldv_BEV!L31/$D$2*$D$3*$D$4</f>
        <v>31789.742828741677</v>
      </c>
      <c r="P39" s="176">
        <f>AVW_psgr_ldv_BEV!M31/$D$2*$D$3*$D$4</f>
        <v>31789.742828741677</v>
      </c>
      <c r="Q39" s="176">
        <f>AVW_psgr_ldv_BEV!N31/$D$2*$D$3*$D$4</f>
        <v>31789.742828741677</v>
      </c>
      <c r="R39" s="176">
        <f>AVW_psgr_ldv_BEV!O31/$D$2*$D$3*$D$4</f>
        <v>31789.742828741677</v>
      </c>
      <c r="S39" s="176">
        <f>AVW_psgr_ldv_BEV!P31/$D$2*$D$3*$D$4</f>
        <v>31789.742828741677</v>
      </c>
      <c r="T39" s="176">
        <f>AVW_psgr_ldv_BEV!Q31/$D$2*$D$3*$D$4</f>
        <v>31789.742828741677</v>
      </c>
      <c r="U39" s="176">
        <f>AVW_psgr_ldv_BEV!R31/$D$2*$D$3*$D$4</f>
        <v>31789.742828741677</v>
      </c>
      <c r="V39" s="176">
        <f>AVW_psgr_ldv_BEV!S31/$D$2*$D$3*$D$4</f>
        <v>31789.742828741677</v>
      </c>
      <c r="W39" s="176">
        <f>AVW_psgr_ldv_BEV!T31/$D$2*$D$3*$D$4</f>
        <v>31789.742828741677</v>
      </c>
      <c r="X39" s="176">
        <f>AVW_psgr_ldv_BEV!U31/$D$2*$D$3*$D$4</f>
        <v>31789.742828741677</v>
      </c>
      <c r="Y39" s="176">
        <f>AVW_psgr_ldv_BEV!V31/$D$2*$D$3*$D$4</f>
        <v>31789.742828741677</v>
      </c>
      <c r="Z39" s="176">
        <f>AVW_psgr_ldv_BEV!W31/$D$2*$D$3*$D$4</f>
        <v>31789.742828741677</v>
      </c>
      <c r="AA39" s="176">
        <f>AVW_psgr_ldv_BEV!X31/$D$2*$D$3*$D$4</f>
        <v>31789.742828741677</v>
      </c>
      <c r="AB39" s="176">
        <f>AVW_psgr_ldv_BEV!Y31/$D$2*$D$3*$D$4</f>
        <v>31789.742828741677</v>
      </c>
      <c r="AC39" s="176">
        <f>AVW_psgr_ldv_BEV!Z31/$D$2*$D$3*$D$4</f>
        <v>31789.742828741677</v>
      </c>
      <c r="AD39" s="176">
        <f>AVW_psgr_ldv_BEV!AA31/$D$2*$D$3*$D$4</f>
        <v>31789.742828741677</v>
      </c>
      <c r="AE39" s="176">
        <f>AVW_psgr_ldv_BEV!AB31/$D$2*$D$3*$D$4</f>
        <v>31789.742828741677</v>
      </c>
      <c r="AF39" s="176">
        <f>AVW_psgr_ldv_BEV!AC31/$D$2*$D$3*$D$4</f>
        <v>31789.742828741677</v>
      </c>
      <c r="AG39" s="176">
        <f>AVW_psgr_ldv_BEV!AD31/$D$2*$D$3*$D$4</f>
        <v>31789.742828741677</v>
      </c>
      <c r="AH39" s="176">
        <f>AVW_psgr_ldv_BEV!AE31/$D$2*$D$3*$D$4</f>
        <v>31789.742828741677</v>
      </c>
      <c r="AI39" s="176">
        <f>AVW_psgr_ldv_BEV!AF31/$D$2*$D$3*$D$4</f>
        <v>31789.742828741677</v>
      </c>
      <c r="AJ39" s="176">
        <f>AVW_psgr_ldv_BEV!AG31/$D$2*$D$3*$D$4</f>
        <v>31789.742828741677</v>
      </c>
      <c r="AK39" s="176">
        <f>AVW_psgr_ldv_BEV!AH31/$D$2*$D$3*$D$4</f>
        <v>31789.742828741677</v>
      </c>
    </row>
    <row r="40" spans="1:37" x14ac:dyDescent="0.35">
      <c r="A40" t="s">
        <v>148</v>
      </c>
      <c r="B40" t="s">
        <v>149</v>
      </c>
      <c r="C40" t="s">
        <v>151</v>
      </c>
      <c r="D40" t="s">
        <v>153</v>
      </c>
      <c r="E40" s="176">
        <v>7009</v>
      </c>
      <c r="F40" s="85">
        <v>7.2044460102915764E-4</v>
      </c>
      <c r="G40" s="85">
        <f t="shared" si="3"/>
        <v>8.073945312814983E-3</v>
      </c>
      <c r="H40" s="185">
        <f>AVW_psgr_ldv_BEV!E31/$D$2*$D$3*$D$4</f>
        <v>32905.828785871046</v>
      </c>
      <c r="I40" s="176">
        <f>AVW_psgr_ldv_BEV!F31/$D$2*$D$3*$D$4</f>
        <v>33100.273334394318</v>
      </c>
      <c r="J40" s="176">
        <f>AVW_psgr_ldv_BEV!G31/$D$2*$D$3*$D$4</f>
        <v>34002.545799717023</v>
      </c>
      <c r="K40" s="176">
        <f>AVW_psgr_ldv_BEV!H31/$D$2*$D$3*$D$4</f>
        <v>32827.097411315175</v>
      </c>
      <c r="L40" s="176">
        <f>AVW_psgr_ldv_BEV!I31/$D$2*$D$3*$D$4</f>
        <v>31789.742828741677</v>
      </c>
      <c r="M40" s="176">
        <f>AVW_psgr_ldv_BEV!J31/$D$2*$D$3*$D$4</f>
        <v>31789.742828741677</v>
      </c>
      <c r="N40" s="176">
        <f>AVW_psgr_ldv_BEV!K31/$D$2*$D$3*$D$4</f>
        <v>31789.742828741677</v>
      </c>
      <c r="O40" s="176">
        <f>AVW_psgr_ldv_BEV!L31/$D$2*$D$3*$D$4</f>
        <v>31789.742828741677</v>
      </c>
      <c r="P40" s="176">
        <f>AVW_psgr_ldv_BEV!M31/$D$2*$D$3*$D$4</f>
        <v>31789.742828741677</v>
      </c>
      <c r="Q40" s="176">
        <f>AVW_psgr_ldv_BEV!N31/$D$2*$D$3*$D$4</f>
        <v>31789.742828741677</v>
      </c>
      <c r="R40" s="176">
        <f>AVW_psgr_ldv_BEV!O31/$D$2*$D$3*$D$4</f>
        <v>31789.742828741677</v>
      </c>
      <c r="S40" s="176">
        <f>AVW_psgr_ldv_BEV!P31/$D$2*$D$3*$D$4</f>
        <v>31789.742828741677</v>
      </c>
      <c r="T40" s="176">
        <f>AVW_psgr_ldv_BEV!Q31/$D$2*$D$3*$D$4</f>
        <v>31789.742828741677</v>
      </c>
      <c r="U40" s="176">
        <f>AVW_psgr_ldv_BEV!R31/$D$2*$D$3*$D$4</f>
        <v>31789.742828741677</v>
      </c>
      <c r="V40" s="176">
        <f>AVW_psgr_ldv_BEV!S31/$D$2*$D$3*$D$4</f>
        <v>31789.742828741677</v>
      </c>
      <c r="W40" s="176">
        <f>AVW_psgr_ldv_BEV!T31/$D$2*$D$3*$D$4</f>
        <v>31789.742828741677</v>
      </c>
      <c r="X40" s="176">
        <f>AVW_psgr_ldv_BEV!U31/$D$2*$D$3*$D$4</f>
        <v>31789.742828741677</v>
      </c>
      <c r="Y40" s="176">
        <f>AVW_psgr_ldv_BEV!V31/$D$2*$D$3*$D$4</f>
        <v>31789.742828741677</v>
      </c>
      <c r="Z40" s="176">
        <f>AVW_psgr_ldv_BEV!W31/$D$2*$D$3*$D$4</f>
        <v>31789.742828741677</v>
      </c>
      <c r="AA40" s="176">
        <f>AVW_psgr_ldv_BEV!X31/$D$2*$D$3*$D$4</f>
        <v>31789.742828741677</v>
      </c>
      <c r="AB40" s="176">
        <f>AVW_psgr_ldv_BEV!Y31/$D$2*$D$3*$D$4</f>
        <v>31789.742828741677</v>
      </c>
      <c r="AC40" s="176">
        <f>AVW_psgr_ldv_BEV!Z31/$D$2*$D$3*$D$4</f>
        <v>31789.742828741677</v>
      </c>
      <c r="AD40" s="176">
        <f>AVW_psgr_ldv_BEV!AA31/$D$2*$D$3*$D$4</f>
        <v>31789.742828741677</v>
      </c>
      <c r="AE40" s="176">
        <f>AVW_psgr_ldv_BEV!AB31/$D$2*$D$3*$D$4</f>
        <v>31789.742828741677</v>
      </c>
      <c r="AF40" s="176">
        <f>AVW_psgr_ldv_BEV!AC31/$D$2*$D$3*$D$4</f>
        <v>31789.742828741677</v>
      </c>
      <c r="AG40" s="176">
        <f>AVW_psgr_ldv_BEV!AD31/$D$2*$D$3*$D$4</f>
        <v>31789.742828741677</v>
      </c>
      <c r="AH40" s="176">
        <f>AVW_psgr_ldv_BEV!AE31/$D$2*$D$3*$D$4</f>
        <v>31789.742828741677</v>
      </c>
      <c r="AI40" s="176">
        <f>AVW_psgr_ldv_BEV!AF31/$D$2*$D$3*$D$4</f>
        <v>31789.742828741677</v>
      </c>
      <c r="AJ40" s="176">
        <f>AVW_psgr_ldv_BEV!AG31/$D$2*$D$3*$D$4</f>
        <v>31789.742828741677</v>
      </c>
      <c r="AK40" s="176">
        <f>AVW_psgr_ldv_BEV!AH31/$D$2*$D$3*$D$4</f>
        <v>31789.742828741677</v>
      </c>
    </row>
    <row r="41" spans="1:37" x14ac:dyDescent="0.35">
      <c r="A41" s="1" t="s">
        <v>150</v>
      </c>
      <c r="E41" s="176"/>
      <c r="H41" s="185">
        <f>SUMPRODUCT($G$23:$G$40,H23:H40)</f>
        <v>37640.168311947287</v>
      </c>
      <c r="I41" s="176">
        <f t="shared" ref="I41:AK41" si="4">SUMPRODUCT($G$23:$G$40,I23:I40)</f>
        <v>36863.064823514025</v>
      </c>
      <c r="J41" s="176">
        <f t="shared" si="4"/>
        <v>36968.650091272342</v>
      </c>
      <c r="K41" s="176">
        <f t="shared" si="4"/>
        <v>36136.537168396586</v>
      </c>
      <c r="L41" s="176">
        <f t="shared" si="4"/>
        <v>35486.240750208715</v>
      </c>
      <c r="M41" s="176">
        <f t="shared" si="4"/>
        <v>35486.240750208723</v>
      </c>
      <c r="N41" s="176">
        <f t="shared" si="4"/>
        <v>35486.240750208715</v>
      </c>
      <c r="O41" s="176">
        <f t="shared" si="4"/>
        <v>35486.240750208715</v>
      </c>
      <c r="P41" s="176">
        <f t="shared" si="4"/>
        <v>35486.240750208715</v>
      </c>
      <c r="Q41" s="176">
        <f t="shared" si="4"/>
        <v>35486.240750208715</v>
      </c>
      <c r="R41" s="176">
        <f t="shared" si="4"/>
        <v>35486.240750208715</v>
      </c>
      <c r="S41" s="176">
        <f t="shared" si="4"/>
        <v>35486.240750208715</v>
      </c>
      <c r="T41" s="176">
        <f t="shared" si="4"/>
        <v>35486.240750208715</v>
      </c>
      <c r="U41" s="176">
        <f t="shared" si="4"/>
        <v>35486.240750208715</v>
      </c>
      <c r="V41" s="176">
        <f t="shared" si="4"/>
        <v>35486.240750208715</v>
      </c>
      <c r="W41" s="176">
        <f t="shared" si="4"/>
        <v>35486.240750208715</v>
      </c>
      <c r="X41" s="176">
        <f t="shared" si="4"/>
        <v>35486.240750208715</v>
      </c>
      <c r="Y41" s="176">
        <f t="shared" si="4"/>
        <v>35486.240750208715</v>
      </c>
      <c r="Z41" s="176">
        <f t="shared" si="4"/>
        <v>35486.240750208715</v>
      </c>
      <c r="AA41" s="176">
        <f t="shared" si="4"/>
        <v>35486.240750208715</v>
      </c>
      <c r="AB41" s="176">
        <f t="shared" si="4"/>
        <v>35486.240750208715</v>
      </c>
      <c r="AC41" s="176">
        <f t="shared" si="4"/>
        <v>35486.240750208715</v>
      </c>
      <c r="AD41" s="176">
        <f t="shared" si="4"/>
        <v>35486.240750208715</v>
      </c>
      <c r="AE41" s="176">
        <f t="shared" si="4"/>
        <v>35486.240750208715</v>
      </c>
      <c r="AF41" s="176">
        <f t="shared" si="4"/>
        <v>35486.240750208715</v>
      </c>
      <c r="AG41" s="176">
        <f t="shared" si="4"/>
        <v>35486.240750208715</v>
      </c>
      <c r="AH41" s="176">
        <f t="shared" si="4"/>
        <v>35486.240750208715</v>
      </c>
      <c r="AI41" s="176">
        <f t="shared" si="4"/>
        <v>35486.240750208715</v>
      </c>
      <c r="AJ41" s="176">
        <f t="shared" si="4"/>
        <v>35486.240750208715</v>
      </c>
      <c r="AK41" s="176">
        <f t="shared" si="4"/>
        <v>35486.240750208715</v>
      </c>
    </row>
    <row r="42" spans="1:37" x14ac:dyDescent="0.35">
      <c r="E42" s="176"/>
      <c r="H42" s="185"/>
    </row>
    <row r="43" spans="1:37" x14ac:dyDescent="0.35">
      <c r="A43" t="s">
        <v>125</v>
      </c>
      <c r="B43" t="s">
        <v>126</v>
      </c>
      <c r="C43" t="s">
        <v>154</v>
      </c>
      <c r="D43" t="s">
        <v>152</v>
      </c>
      <c r="E43" s="176">
        <v>85275</v>
      </c>
      <c r="F43" s="170">
        <v>8.7652895599603653E-3</v>
      </c>
      <c r="G43" s="85">
        <f>E43/SUM($E$43:$E$55)</f>
        <v>3.8237338295630335E-2</v>
      </c>
      <c r="H43" s="185">
        <f>AVW_ldv_psgr_no_batt!E27/$D$2*$D$3*$D$4</f>
        <v>25181.54564266992</v>
      </c>
      <c r="I43" s="176">
        <f>AVW_ldv_psgr_no_batt!F27/$D$2*$D$3*$D$4</f>
        <v>25527.821384752595</v>
      </c>
      <c r="J43" s="176">
        <f>AVW_ldv_psgr_no_batt!G27/$D$2*$D$3*$D$4</f>
        <v>26058.373487393281</v>
      </c>
      <c r="K43" s="176">
        <f>AVW_ldv_psgr_no_batt!H27/$D$2*$D$3*$D$4</f>
        <v>25194.941745220956</v>
      </c>
      <c r="L43" s="176">
        <f>AVW_ldv_psgr_no_batt!I27/$D$2*$D$3*$D$4</f>
        <v>24331.510003048636</v>
      </c>
      <c r="M43" s="176">
        <f>AVW_ldv_psgr_no_batt!J27/$D$2*$D$3*$D$4</f>
        <v>24344.425970114207</v>
      </c>
      <c r="N43" s="176">
        <f>AVW_ldv_psgr_no_batt!K27/$D$2*$D$3*$D$4</f>
        <v>24356.038667350407</v>
      </c>
      <c r="O43" s="176">
        <f>AVW_ldv_psgr_no_batt!L27/$D$2*$D$3*$D$4</f>
        <v>24371.004846774533</v>
      </c>
      <c r="P43" s="176">
        <f>AVW_ldv_psgr_no_batt!M27/$D$2*$D$3*$D$4</f>
        <v>24389.324508386573</v>
      </c>
      <c r="Q43" s="176">
        <f>AVW_ldv_psgr_no_batt!N27/$D$2*$D$3*$D$4</f>
        <v>24410.997652186539</v>
      </c>
      <c r="R43" s="176">
        <f>AVW_ldv_psgr_no_batt!O27/$D$2*$D$3*$D$4</f>
        <v>24436.024278174431</v>
      </c>
      <c r="S43" s="176">
        <f>AVW_ldv_psgr_no_batt!P27/$D$2*$D$3*$D$4</f>
        <v>24464.404386350245</v>
      </c>
      <c r="T43" s="176">
        <f>AVW_ldv_psgr_no_batt!Q27/$D$2*$D$3*$D$4</f>
        <v>24496.137976713984</v>
      </c>
      <c r="U43" s="176">
        <f>AVW_ldv_psgr_no_batt!R27/$D$2*$D$3*$D$4</f>
        <v>24531.225049265646</v>
      </c>
      <c r="V43" s="176">
        <f>AVW_ldv_psgr_no_batt!S27/$D$2*$D$3*$D$4</f>
        <v>24569.665604005222</v>
      </c>
      <c r="W43" s="176">
        <f>AVW_ldv_psgr_no_batt!T27/$D$2*$D$3*$D$4</f>
        <v>24611.459640932724</v>
      </c>
      <c r="X43" s="176">
        <f>AVW_ldv_psgr_no_batt!U27/$D$2*$D$3*$D$4</f>
        <v>24656.607160048155</v>
      </c>
      <c r="Y43" s="176">
        <f>AVW_ldv_psgr_no_batt!V27/$D$2*$D$3*$D$4</f>
        <v>24705.108161351502</v>
      </c>
      <c r="Z43" s="176">
        <f>AVW_ldv_psgr_no_batt!W27/$D$2*$D$3*$D$4</f>
        <v>24756.962644842777</v>
      </c>
      <c r="AA43" s="176">
        <f>AVW_ldv_psgr_no_batt!X27/$D$2*$D$3*$D$4</f>
        <v>24812.170610521971</v>
      </c>
      <c r="AB43" s="176">
        <f>AVW_ldv_psgr_no_batt!Y27/$D$2*$D$3*$D$4</f>
        <v>24870.732058389087</v>
      </c>
      <c r="AC43" s="176">
        <f>AVW_ldv_psgr_no_batt!Z27/$D$2*$D$3*$D$4</f>
        <v>24932.646988444132</v>
      </c>
      <c r="AD43" s="176">
        <f>AVW_ldv_psgr_no_batt!AA27/$D$2*$D$3*$D$4</f>
        <v>24997.915400687096</v>
      </c>
      <c r="AE43" s="176">
        <f>AVW_ldv_psgr_no_batt!AB27/$D$2*$D$3*$D$4</f>
        <v>25066.537295117978</v>
      </c>
      <c r="AF43" s="176">
        <f>AVW_ldv_psgr_no_batt!AC27/$D$2*$D$3*$D$4</f>
        <v>25138.512671736797</v>
      </c>
      <c r="AG43" s="176">
        <f>AVW_ldv_psgr_no_batt!AD27/$D$2*$D$3*$D$4</f>
        <v>25213.84153054353</v>
      </c>
      <c r="AH43" s="176">
        <f>AVW_ldv_psgr_no_batt!AE27/$D$2*$D$3*$D$4</f>
        <v>25292.523871538182</v>
      </c>
      <c r="AI43" s="176">
        <f>AVW_ldv_psgr_no_batt!AF27/$D$2*$D$3*$D$4</f>
        <v>25374.55969472076</v>
      </c>
      <c r="AJ43" s="176">
        <f>AVW_ldv_psgr_no_batt!AG27/$D$2*$D$3*$D$4</f>
        <v>25459.949000091259</v>
      </c>
      <c r="AK43" s="176">
        <f>AVW_ldv_psgr_no_batt!AH27/$D$2*$D$3*$D$4</f>
        <v>25548.691787649685</v>
      </c>
    </row>
    <row r="44" spans="1:37" x14ac:dyDescent="0.35">
      <c r="A44" t="s">
        <v>129</v>
      </c>
      <c r="B44" t="s">
        <v>130</v>
      </c>
      <c r="C44" t="s">
        <v>154</v>
      </c>
      <c r="D44" t="s">
        <v>152</v>
      </c>
      <c r="E44" s="176">
        <v>81894</v>
      </c>
      <c r="F44" s="170">
        <v>8.4177609533071518E-3</v>
      </c>
      <c r="G44" s="85">
        <f t="shared" ref="G44:G55" si="5">E44/SUM($E$43:$E$55)</f>
        <v>3.6721296773759612E-2</v>
      </c>
      <c r="H44" s="185">
        <f>AVW_ldv_psgr_no_batt!E22/$D$2*$D$3*$D$4</f>
        <v>43824.119531785342</v>
      </c>
      <c r="I44" s="176">
        <f>AVW_ldv_psgr_no_batt!F22/$D$2*$D$3*$D$4</f>
        <v>44426.850902876184</v>
      </c>
      <c r="J44" s="176">
        <f>AVW_ldv_psgr_no_batt!G22/$D$2*$D$3*$D$4</f>
        <v>45350.276259847931</v>
      </c>
      <c r="K44" s="176">
        <f>AVW_ldv_psgr_no_batt!H22/$D$2*$D$3*$D$4</f>
        <v>43847.556391687562</v>
      </c>
      <c r="L44" s="176">
        <f>AVW_ldv_psgr_no_batt!I22/$D$2*$D$3*$D$4</f>
        <v>42344.836523527185</v>
      </c>
      <c r="M44" s="176">
        <f>AVW_ldv_psgr_no_batt!J22/$D$2*$D$3*$D$4</f>
        <v>42367.314563477827</v>
      </c>
      <c r="N44" s="176">
        <f>AVW_ldv_psgr_no_batt!K22/$D$2*$D$3*$D$4</f>
        <v>42387.524447000455</v>
      </c>
      <c r="O44" s="176">
        <f>AVW_ldv_psgr_no_batt!L22/$D$2*$D$3*$D$4</f>
        <v>42413.57047993708</v>
      </c>
      <c r="P44" s="176">
        <f>AVW_ldv_psgr_no_batt!M22/$D$2*$D$3*$D$4</f>
        <v>42445.45266228768</v>
      </c>
      <c r="Q44" s="176">
        <f>AVW_ldv_psgr_no_batt!N22/$D$2*$D$3*$D$4</f>
        <v>42483.170994052271</v>
      </c>
      <c r="R44" s="176">
        <f>AVW_ldv_psgr_no_batt!O22/$D$2*$D$3*$D$4</f>
        <v>42526.725475230851</v>
      </c>
      <c r="S44" s="176">
        <f>AVW_ldv_psgr_no_batt!P22/$D$2*$D$3*$D$4</f>
        <v>42576.116105823421</v>
      </c>
      <c r="T44" s="176">
        <f>AVW_ldv_psgr_no_batt!Q22/$D$2*$D$3*$D$4</f>
        <v>42631.342885829967</v>
      </c>
      <c r="U44" s="176">
        <f>AVW_ldv_psgr_no_batt!R22/$D$2*$D$3*$D$4</f>
        <v>42692.405815250509</v>
      </c>
      <c r="V44" s="176">
        <f>AVW_ldv_psgr_no_batt!S22/$D$2*$D$3*$D$4</f>
        <v>42759.304894085035</v>
      </c>
      <c r="W44" s="176">
        <f>AVW_ldv_psgr_no_batt!T22/$D$2*$D$3*$D$4</f>
        <v>42832.04012233355</v>
      </c>
      <c r="X44" s="176">
        <f>AVW_ldv_psgr_no_batt!U22/$D$2*$D$3*$D$4</f>
        <v>42910.611499996048</v>
      </c>
      <c r="Y44" s="176">
        <f>AVW_ldv_psgr_no_batt!V22/$D$2*$D$3*$D$4</f>
        <v>42995.019027072543</v>
      </c>
      <c r="Z44" s="176">
        <f>AVW_ldv_psgr_no_batt!W22/$D$2*$D$3*$D$4</f>
        <v>43085.262703563021</v>
      </c>
      <c r="AA44" s="176">
        <f>AVW_ldv_psgr_no_batt!X22/$D$2*$D$3*$D$4</f>
        <v>43181.342529467489</v>
      </c>
      <c r="AB44" s="176">
        <f>AVW_ldv_psgr_no_batt!Y22/$D$2*$D$3*$D$4</f>
        <v>43283.258504785932</v>
      </c>
      <c r="AC44" s="176">
        <f>AVW_ldv_psgr_no_batt!Z22/$D$2*$D$3*$D$4</f>
        <v>43391.01062951838</v>
      </c>
      <c r="AD44" s="176">
        <f>AVW_ldv_psgr_no_batt!AA22/$D$2*$D$3*$D$4</f>
        <v>43504.598903664802</v>
      </c>
      <c r="AE44" s="176">
        <f>AVW_ldv_psgr_no_batt!AB22/$D$2*$D$3*$D$4</f>
        <v>43624.023327225215</v>
      </c>
      <c r="AF44" s="176">
        <f>AVW_ldv_psgr_no_batt!AC22/$D$2*$D$3*$D$4</f>
        <v>43749.283900199611</v>
      </c>
      <c r="AG44" s="176">
        <f>AVW_ldv_psgr_no_batt!AD22/$D$2*$D$3*$D$4</f>
        <v>43880.380622588003</v>
      </c>
      <c r="AH44" s="176">
        <f>AVW_ldv_psgr_no_batt!AE22/$D$2*$D$3*$D$4</f>
        <v>44017.313494390386</v>
      </c>
      <c r="AI44" s="176">
        <f>AVW_ldv_psgr_no_batt!AF22/$D$2*$D$3*$D$4</f>
        <v>44160.082515606737</v>
      </c>
      <c r="AJ44" s="176">
        <f>AVW_ldv_psgr_no_batt!AG22/$D$2*$D$3*$D$4</f>
        <v>44308.687686237092</v>
      </c>
      <c r="AK44" s="176">
        <f>AVW_ldv_psgr_no_batt!AH22/$D$2*$D$3*$D$4</f>
        <v>44463.12900628143</v>
      </c>
    </row>
    <row r="45" spans="1:37" x14ac:dyDescent="0.35">
      <c r="A45" t="s">
        <v>131</v>
      </c>
      <c r="B45" t="s">
        <v>132</v>
      </c>
      <c r="C45" t="s">
        <v>154</v>
      </c>
      <c r="D45" t="s">
        <v>152</v>
      </c>
      <c r="E45" s="176">
        <v>239614</v>
      </c>
      <c r="F45" s="170">
        <v>2.4629563093185425E-2</v>
      </c>
      <c r="G45" s="85">
        <f t="shared" si="5"/>
        <v>0.10744299710781786</v>
      </c>
      <c r="H45" s="185">
        <f>AVW_ldv_psgr_no_batt!E21/$D$2*$D$3*$D$4</f>
        <v>33101.992666870829</v>
      </c>
      <c r="I45" s="176">
        <f>AVW_ldv_psgr_no_batt!F21/$D$2*$D$3*$D$4</f>
        <v>35298.653147957863</v>
      </c>
      <c r="J45" s="176">
        <f>AVW_ldv_psgr_no_batt!G21/$D$2*$D$3*$D$4</f>
        <v>37611.749451561969</v>
      </c>
      <c r="K45" s="176">
        <f>AVW_ldv_psgr_no_batt!H21/$D$2*$D$3*$D$4</f>
        <v>35123.55726863919</v>
      </c>
      <c r="L45" s="176">
        <f>AVW_ldv_psgr_no_batt!I21/$D$2*$D$3*$D$4</f>
        <v>32635.36508571641</v>
      </c>
      <c r="M45" s="176">
        <f>AVW_ldv_psgr_no_batt!J21/$D$2*$D$3*$D$4</f>
        <v>32651.344629531563</v>
      </c>
      <c r="N45" s="176">
        <f>AVW_ldv_psgr_no_batt!K21/$D$2*$D$3*$D$4</f>
        <v>32665.711771759095</v>
      </c>
      <c r="O45" s="176">
        <f>AVW_ldv_psgr_no_batt!L21/$D$2*$D$3*$D$4</f>
        <v>32684.227816496106</v>
      </c>
      <c r="P45" s="176">
        <f>AVW_ldv_psgr_no_batt!M21/$D$2*$D$3*$D$4</f>
        <v>32706.892763742624</v>
      </c>
      <c r="Q45" s="176">
        <f>AVW_ldv_psgr_no_batt!N21/$D$2*$D$3*$D$4</f>
        <v>32733.706613498627</v>
      </c>
      <c r="R45" s="176">
        <f>AVW_ldv_psgr_no_batt!O21/$D$2*$D$3*$D$4</f>
        <v>32764.669365764126</v>
      </c>
      <c r="S45" s="176">
        <f>AVW_ldv_psgr_no_batt!P21/$D$2*$D$3*$D$4</f>
        <v>32799.781020539122</v>
      </c>
      <c r="T45" s="176">
        <f>AVW_ldv_psgr_no_batt!Q21/$D$2*$D$3*$D$4</f>
        <v>32839.041577823613</v>
      </c>
      <c r="U45" s="176">
        <f>AVW_ldv_psgr_no_batt!R21/$D$2*$D$3*$D$4</f>
        <v>32882.451037617597</v>
      </c>
      <c r="V45" s="176">
        <f>AVW_ldv_psgr_no_batt!S21/$D$2*$D$3*$D$4</f>
        <v>32930.009399921073</v>
      </c>
      <c r="W45" s="176">
        <f>AVW_ldv_psgr_no_batt!T21/$D$2*$D$3*$D$4</f>
        <v>32981.716664734042</v>
      </c>
      <c r="X45" s="176">
        <f>AVW_ldv_psgr_no_batt!U21/$D$2*$D$3*$D$4</f>
        <v>33037.572832056503</v>
      </c>
      <c r="Y45" s="176">
        <f>AVW_ldv_psgr_no_batt!V21/$D$2*$D$3*$D$4</f>
        <v>33097.577901888471</v>
      </c>
      <c r="Z45" s="176">
        <f>AVW_ldv_psgr_no_batt!W21/$D$2*$D$3*$D$4</f>
        <v>33161.731874229918</v>
      </c>
      <c r="AA45" s="176">
        <f>AVW_ldv_psgr_no_batt!X21/$D$2*$D$3*$D$4</f>
        <v>33230.034749080864</v>
      </c>
      <c r="AB45" s="176">
        <f>AVW_ldv_psgr_no_batt!Y21/$D$2*$D$3*$D$4</f>
        <v>33302.486526441309</v>
      </c>
      <c r="AC45" s="176">
        <f>AVW_ldv_psgr_no_batt!Z21/$D$2*$D$3*$D$4</f>
        <v>33379.08720631124</v>
      </c>
      <c r="AD45" s="176">
        <f>AVW_ldv_psgr_no_batt!AA21/$D$2*$D$3*$D$4</f>
        <v>33459.836788690671</v>
      </c>
      <c r="AE45" s="176">
        <f>AVW_ldv_psgr_no_batt!AB21/$D$2*$D$3*$D$4</f>
        <v>33544.735273579594</v>
      </c>
      <c r="AF45" s="176">
        <f>AVW_ldv_psgr_no_batt!AC21/$D$2*$D$3*$D$4</f>
        <v>33633.782660978017</v>
      </c>
      <c r="AG45" s="176">
        <f>AVW_ldv_psgr_no_batt!AD21/$D$2*$D$3*$D$4</f>
        <v>33726.978950885918</v>
      </c>
      <c r="AH45" s="176">
        <f>AVW_ldv_psgr_no_batt!AE21/$D$2*$D$3*$D$4</f>
        <v>33824.324143303333</v>
      </c>
      <c r="AI45" s="176">
        <f>AVW_ldv_psgr_no_batt!AF21/$D$2*$D$3*$D$4</f>
        <v>33925.81823823024</v>
      </c>
      <c r="AJ45" s="176">
        <f>AVW_ldv_psgr_no_batt!AG21/$D$2*$D$3*$D$4</f>
        <v>34031.461235666626</v>
      </c>
      <c r="AK45" s="176">
        <f>AVW_ldv_psgr_no_batt!AH21/$D$2*$D$3*$D$4</f>
        <v>34141.253135612518</v>
      </c>
    </row>
    <row r="46" spans="1:37" x14ac:dyDescent="0.35">
      <c r="A46" t="s">
        <v>133</v>
      </c>
      <c r="B46" t="s">
        <v>134</v>
      </c>
      <c r="C46" t="s">
        <v>154</v>
      </c>
      <c r="D46" t="s">
        <v>152</v>
      </c>
      <c r="E46" s="176">
        <v>9254</v>
      </c>
      <c r="F46" s="170">
        <v>9.5120473997667432E-4</v>
      </c>
      <c r="G46" s="85">
        <f t="shared" si="5"/>
        <v>4.1494966706275361E-3</v>
      </c>
      <c r="H46" s="185">
        <f>AVW_ldv_psgr_no_batt!E23/$D$2*$D$3*$D$4</f>
        <v>52200.767392999434</v>
      </c>
      <c r="I46" s="176">
        <f>AVW_ldv_psgr_no_batt!F23/$D$2*$D$3*$D$4</f>
        <v>54333.295025420644</v>
      </c>
      <c r="J46" s="176">
        <f>AVW_ldv_psgr_no_batt!G23/$D$2*$D$3*$D$4</f>
        <v>56745.626651012892</v>
      </c>
      <c r="K46" s="176">
        <f>AVW_ldv_psgr_no_batt!H23/$D$2*$D$3*$D$4</f>
        <v>53928.539668516954</v>
      </c>
      <c r="L46" s="176">
        <f>AVW_ldv_psgr_no_batt!I23/$D$2*$D$3*$D$4</f>
        <v>51111.45268602101</v>
      </c>
      <c r="M46" s="176">
        <f>AVW_ldv_psgr_no_batt!J23/$D$2*$D$3*$D$4</f>
        <v>51137.414809804221</v>
      </c>
      <c r="N46" s="176">
        <f>AVW_ldv_psgr_no_batt!K23/$D$2*$D$3*$D$4</f>
        <v>51160.757896820745</v>
      </c>
      <c r="O46" s="176">
        <f>AVW_ldv_psgr_no_batt!L23/$D$2*$D$3*$D$4</f>
        <v>51190.842006265571</v>
      </c>
      <c r="P46" s="176">
        <f>AVW_ldv_psgr_no_batt!M23/$D$2*$D$3*$D$4</f>
        <v>51227.66713813867</v>
      </c>
      <c r="Q46" s="176">
        <f>AVW_ldv_psgr_no_batt!N23/$D$2*$D$3*$D$4</f>
        <v>51271.233292440054</v>
      </c>
      <c r="R46" s="176">
        <f>AVW_ldv_psgr_no_batt!O23/$D$2*$D$3*$D$4</f>
        <v>51321.540469169748</v>
      </c>
      <c r="S46" s="176">
        <f>AVW_ldv_psgr_no_batt!P23/$D$2*$D$3*$D$4</f>
        <v>51378.588668327713</v>
      </c>
      <c r="T46" s="176">
        <f>AVW_ldv_psgr_no_batt!Q23/$D$2*$D$3*$D$4</f>
        <v>51442.377889913965</v>
      </c>
      <c r="U46" s="176">
        <f>AVW_ldv_psgr_no_batt!R23/$D$2*$D$3*$D$4</f>
        <v>51512.908133928526</v>
      </c>
      <c r="V46" s="176">
        <f>AVW_ldv_psgr_no_batt!S23/$D$2*$D$3*$D$4</f>
        <v>51590.179400371358</v>
      </c>
      <c r="W46" s="176">
        <f>AVW_ldv_psgr_no_batt!T23/$D$2*$D$3*$D$4</f>
        <v>51674.191689242471</v>
      </c>
      <c r="X46" s="176">
        <f>AVW_ldv_psgr_no_batt!U23/$D$2*$D$3*$D$4</f>
        <v>51764.945000541898</v>
      </c>
      <c r="Y46" s="176">
        <f>AVW_ldv_psgr_no_batt!V23/$D$2*$D$3*$D$4</f>
        <v>51862.439334269591</v>
      </c>
      <c r="Z46" s="176">
        <f>AVW_ldv_psgr_no_batt!W23/$D$2*$D$3*$D$4</f>
        <v>51966.674690425578</v>
      </c>
      <c r="AA46" s="176">
        <f>AVW_ldv_psgr_no_batt!X23/$D$2*$D$3*$D$4</f>
        <v>52077.651069009858</v>
      </c>
      <c r="AB46" s="176">
        <f>AVW_ldv_psgr_no_batt!Y23/$D$2*$D$3*$D$4</f>
        <v>52195.368470022426</v>
      </c>
      <c r="AC46" s="176">
        <f>AVW_ldv_psgr_no_batt!Z23/$D$2*$D$3*$D$4</f>
        <v>52319.82689346328</v>
      </c>
      <c r="AD46" s="176">
        <f>AVW_ldv_psgr_no_batt!AA23/$D$2*$D$3*$D$4</f>
        <v>52451.02633933242</v>
      </c>
      <c r="AE46" s="176">
        <f>AVW_ldv_psgr_no_batt!AB23/$D$2*$D$3*$D$4</f>
        <v>52588.966807629862</v>
      </c>
      <c r="AF46" s="176">
        <f>AVW_ldv_psgr_no_batt!AC23/$D$2*$D$3*$D$4</f>
        <v>52733.648298355576</v>
      </c>
      <c r="AG46" s="176">
        <f>AVW_ldv_psgr_no_batt!AD23/$D$2*$D$3*$D$4</f>
        <v>52885.070811509577</v>
      </c>
      <c r="AH46" s="176">
        <f>AVW_ldv_psgr_no_batt!AE23/$D$2*$D$3*$D$4</f>
        <v>53043.234347091886</v>
      </c>
      <c r="AI46" s="176">
        <f>AVW_ldv_psgr_no_batt!AF23/$D$2*$D$3*$D$4</f>
        <v>53208.13890510246</v>
      </c>
      <c r="AJ46" s="176">
        <f>AVW_ldv_psgr_no_batt!AG23/$D$2*$D$3*$D$4</f>
        <v>53379.784485541342</v>
      </c>
      <c r="AK46" s="176">
        <f>AVW_ldv_psgr_no_batt!AH23/$D$2*$D$3*$D$4</f>
        <v>53558.171088408504</v>
      </c>
    </row>
    <row r="47" spans="1:37" x14ac:dyDescent="0.35">
      <c r="A47" t="s">
        <v>135</v>
      </c>
      <c r="B47" t="s">
        <v>136</v>
      </c>
      <c r="C47" t="s">
        <v>154</v>
      </c>
      <c r="D47" t="s">
        <v>152</v>
      </c>
      <c r="E47" s="176">
        <v>540316</v>
      </c>
      <c r="F47" s="170">
        <v>5.5538270622491837E-2</v>
      </c>
      <c r="G47" s="85">
        <f t="shared" si="5"/>
        <v>0.24227787368562653</v>
      </c>
      <c r="H47" s="185">
        <f>AVW_ldv_psgr_no_batt!E20/$D$2*$D$3*$D$4</f>
        <v>23401.35432457667</v>
      </c>
      <c r="I47" s="176">
        <f>AVW_ldv_psgr_no_batt!F20/$D$2*$D$3*$D$4</f>
        <v>24357.314048290751</v>
      </c>
      <c r="J47" s="176">
        <f>AVW_ldv_psgr_no_batt!G20/$D$2*$D$3*$D$4</f>
        <v>25438.711613153599</v>
      </c>
      <c r="K47" s="176">
        <f>AVW_ldv_psgr_no_batt!H20/$D$2*$D$3*$D$4</f>
        <v>24175.857862201967</v>
      </c>
      <c r="L47" s="176">
        <f>AVW_ldv_psgr_no_batt!I20/$D$2*$D$3*$D$4</f>
        <v>22913.004111250331</v>
      </c>
      <c r="M47" s="176">
        <f>AVW_ldv_psgr_no_batt!J20/$D$2*$D$3*$D$4</f>
        <v>22924.643176011006</v>
      </c>
      <c r="N47" s="176">
        <f>AVW_ldv_psgr_no_batt!K20/$D$2*$D$3*$D$4</f>
        <v>22935.107855951246</v>
      </c>
      <c r="O47" s="176">
        <f>AVW_ldv_psgr_no_batt!L20/$D$2*$D$3*$D$4</f>
        <v>22948.594501391519</v>
      </c>
      <c r="P47" s="176">
        <f>AVW_ldv_psgr_no_batt!M20/$D$2*$D$3*$D$4</f>
        <v>22965.103112331824</v>
      </c>
      <c r="Q47" s="176">
        <f>AVW_ldv_psgr_no_batt!N20/$D$2*$D$3*$D$4</f>
        <v>22984.633688772163</v>
      </c>
      <c r="R47" s="176">
        <f>AVW_ldv_psgr_no_batt!O20/$D$2*$D$3*$D$4</f>
        <v>23007.186230712527</v>
      </c>
      <c r="S47" s="176">
        <f>AVW_ldv_psgr_no_batt!P20/$D$2*$D$3*$D$4</f>
        <v>23032.760738152927</v>
      </c>
      <c r="T47" s="176">
        <f>AVW_ldv_psgr_no_batt!Q20/$D$2*$D$3*$D$4</f>
        <v>23061.357211093349</v>
      </c>
      <c r="U47" s="176">
        <f>AVW_ldv_psgr_no_batt!R20/$D$2*$D$3*$D$4</f>
        <v>23092.975649533801</v>
      </c>
      <c r="V47" s="176">
        <f>AVW_ldv_psgr_no_batt!S20/$D$2*$D$3*$D$4</f>
        <v>23127.616053474292</v>
      </c>
      <c r="W47" s="176">
        <f>AVW_ldv_psgr_no_batt!T20/$D$2*$D$3*$D$4</f>
        <v>23165.278422914806</v>
      </c>
      <c r="X47" s="176">
        <f>AVW_ldv_psgr_no_batt!U20/$D$2*$D$3*$D$4</f>
        <v>23205.962757855355</v>
      </c>
      <c r="Y47" s="176">
        <f>AVW_ldv_psgr_no_batt!V20/$D$2*$D$3*$D$4</f>
        <v>23249.669058295931</v>
      </c>
      <c r="Z47" s="176">
        <f>AVW_ldv_psgr_no_batt!W20/$D$2*$D$3*$D$4</f>
        <v>23296.397324236539</v>
      </c>
      <c r="AA47" s="176">
        <f>AVW_ldv_psgr_no_batt!X20/$D$2*$D$3*$D$4</f>
        <v>23346.147555677177</v>
      </c>
      <c r="AB47" s="176">
        <f>AVW_ldv_psgr_no_batt!Y20/$D$2*$D$3*$D$4</f>
        <v>23398.919752617847</v>
      </c>
      <c r="AC47" s="176">
        <f>AVW_ldv_psgr_no_batt!Z20/$D$2*$D$3*$D$4</f>
        <v>23454.713915058543</v>
      </c>
      <c r="AD47" s="176">
        <f>AVW_ldv_psgr_no_batt!AA20/$D$2*$D$3*$D$4</f>
        <v>23513.530042999275</v>
      </c>
      <c r="AE47" s="176">
        <f>AVW_ldv_psgr_no_batt!AB20/$D$2*$D$3*$D$4</f>
        <v>23575.368136440036</v>
      </c>
      <c r="AF47" s="176">
        <f>AVW_ldv_psgr_no_batt!AC20/$D$2*$D$3*$D$4</f>
        <v>23640.228195380823</v>
      </c>
      <c r="AG47" s="176">
        <f>AVW_ldv_psgr_no_batt!AD20/$D$2*$D$3*$D$4</f>
        <v>23708.110219821647</v>
      </c>
      <c r="AH47" s="176">
        <f>AVW_ldv_psgr_no_batt!AE20/$D$2*$D$3*$D$4</f>
        <v>23779.014209762496</v>
      </c>
      <c r="AI47" s="176">
        <f>AVW_ldv_psgr_no_batt!AF20/$D$2*$D$3*$D$4</f>
        <v>23852.940165203374</v>
      </c>
      <c r="AJ47" s="176">
        <f>AVW_ldv_psgr_no_batt!AG20/$D$2*$D$3*$D$4</f>
        <v>23929.888086144289</v>
      </c>
      <c r="AK47" s="176">
        <f>AVW_ldv_psgr_no_batt!AH20/$D$2*$D$3*$D$4</f>
        <v>24009.857972585229</v>
      </c>
    </row>
    <row r="48" spans="1:37" x14ac:dyDescent="0.35">
      <c r="A48" t="s">
        <v>137</v>
      </c>
      <c r="B48" t="s">
        <v>138</v>
      </c>
      <c r="C48" t="s">
        <v>154</v>
      </c>
      <c r="D48" t="s">
        <v>152</v>
      </c>
      <c r="E48" s="176">
        <v>811</v>
      </c>
      <c r="F48" s="170">
        <v>8.3361468568909913E-5</v>
      </c>
      <c r="G48" s="85">
        <f t="shared" si="5"/>
        <v>3.6365266910297513E-4</v>
      </c>
      <c r="H48" s="185">
        <f>AVW_ldv_psgr_no_batt!E18/$D$2*$D$3*$D$4</f>
        <v>11838.896045568266</v>
      </c>
      <c r="I48" s="176">
        <f>AVW_ldv_psgr_no_batt!F18/$D$2*$D$3*$D$4</f>
        <v>12322.650932620703</v>
      </c>
      <c r="J48" s="176">
        <f>AVW_ldv_psgr_no_batt!G18/$D$2*$D$3*$D$4</f>
        <v>12869.856335291774</v>
      </c>
      <c r="K48" s="176">
        <f>AVW_ldv_psgr_no_batt!H18/$D$2*$D$3*$D$4</f>
        <v>12230.870269939527</v>
      </c>
      <c r="L48" s="176">
        <f>AVW_ldv_psgr_no_batt!I18/$D$2*$D$3*$D$4</f>
        <v>11591.884204587281</v>
      </c>
      <c r="M48" s="176">
        <f>AVW_ldv_psgr_no_batt!J18/$D$2*$D$3*$D$4</f>
        <v>11597.772127734215</v>
      </c>
      <c r="N48" s="176">
        <f>AVW_ldv_psgr_no_batt!K18/$D$2*$D$3*$D$4</f>
        <v>11603.066026260822</v>
      </c>
      <c r="O48" s="176">
        <f>AVW_ldv_psgr_no_batt!L18/$D$2*$D$3*$D$4</f>
        <v>11609.888691883372</v>
      </c>
      <c r="P48" s="176">
        <f>AVW_ldv_psgr_no_batt!M18/$D$2*$D$3*$D$4</f>
        <v>11618.240124601873</v>
      </c>
      <c r="Q48" s="176">
        <f>AVW_ldv_psgr_no_batt!N18/$D$2*$D$3*$D$4</f>
        <v>11628.120324416321</v>
      </c>
      <c r="R48" s="176">
        <f>AVW_ldv_psgr_no_batt!O18/$D$2*$D$3*$D$4</f>
        <v>11639.529291326715</v>
      </c>
      <c r="S48" s="176">
        <f>AVW_ldv_psgr_no_batt!P18/$D$2*$D$3*$D$4</f>
        <v>11652.467025333061</v>
      </c>
      <c r="T48" s="176">
        <f>AVW_ldv_psgr_no_batt!Q18/$D$2*$D$3*$D$4</f>
        <v>11666.933526435352</v>
      </c>
      <c r="U48" s="176">
        <f>AVW_ldv_psgr_no_batt!R18/$D$2*$D$3*$D$4</f>
        <v>11682.928794633593</v>
      </c>
      <c r="V48" s="176">
        <f>AVW_ldv_psgr_no_batt!S18/$D$2*$D$3*$D$4</f>
        <v>11700.452829927783</v>
      </c>
      <c r="W48" s="176">
        <f>AVW_ldv_psgr_no_batt!T18/$D$2*$D$3*$D$4</f>
        <v>11719.50563231792</v>
      </c>
      <c r="X48" s="176">
        <f>AVW_ldv_psgr_no_batt!U18/$D$2*$D$3*$D$4</f>
        <v>11740.087201804006</v>
      </c>
      <c r="Y48" s="176">
        <f>AVW_ldv_psgr_no_batt!V18/$D$2*$D$3*$D$4</f>
        <v>11762.197538386037</v>
      </c>
      <c r="Z48" s="176">
        <f>AVW_ldv_psgr_no_batt!W18/$D$2*$D$3*$D$4</f>
        <v>11785.83664206402</v>
      </c>
      <c r="AA48" s="176">
        <f>AVW_ldv_psgr_no_batt!X18/$D$2*$D$3*$D$4</f>
        <v>11811.00451283795</v>
      </c>
      <c r="AB48" s="176">
        <f>AVW_ldv_psgr_no_batt!Y18/$D$2*$D$3*$D$4</f>
        <v>11837.701150707826</v>
      </c>
      <c r="AC48" s="176">
        <f>AVW_ldv_psgr_no_batt!Z18/$D$2*$D$3*$D$4</f>
        <v>11865.926555673648</v>
      </c>
      <c r="AD48" s="176">
        <f>AVW_ldv_psgr_no_batt!AA18/$D$2*$D$3*$D$4</f>
        <v>11895.680727735426</v>
      </c>
      <c r="AE48" s="176">
        <f>AVW_ldv_psgr_no_batt!AB18/$D$2*$D$3*$D$4</f>
        <v>11926.963666893147</v>
      </c>
      <c r="AF48" s="176">
        <f>AVW_ldv_psgr_no_batt!AC18/$D$2*$D$3*$D$4</f>
        <v>11959.775373146815</v>
      </c>
      <c r="AG48" s="176">
        <f>AVW_ldv_psgr_no_batt!AD18/$D$2*$D$3*$D$4</f>
        <v>11994.115846496434</v>
      </c>
      <c r="AH48" s="176">
        <f>AVW_ldv_psgr_no_batt!AE18/$D$2*$D$3*$D$4</f>
        <v>12029.985086941999</v>
      </c>
      <c r="AI48" s="176">
        <f>AVW_ldv_psgr_no_batt!AF18/$D$2*$D$3*$D$4</f>
        <v>12067.383094483514</v>
      </c>
      <c r="AJ48" s="176">
        <f>AVW_ldv_psgr_no_batt!AG18/$D$2*$D$3*$D$4</f>
        <v>12106.309869120976</v>
      </c>
      <c r="AK48" s="176">
        <f>AVW_ldv_psgr_no_batt!AH18/$D$2*$D$3*$D$4</f>
        <v>12146.765410854387</v>
      </c>
    </row>
    <row r="49" spans="1:37" x14ac:dyDescent="0.35">
      <c r="A49" t="s">
        <v>139</v>
      </c>
      <c r="B49" t="s">
        <v>140</v>
      </c>
      <c r="C49" t="s">
        <v>154</v>
      </c>
      <c r="D49" t="s">
        <v>152</v>
      </c>
      <c r="E49" s="176">
        <v>33719</v>
      </c>
      <c r="F49" s="170">
        <v>3.4659253433346748E-3</v>
      </c>
      <c r="G49" s="85">
        <f t="shared" si="5"/>
        <v>1.5119610788511983E-2</v>
      </c>
      <c r="H49" s="185">
        <f>AVW_ldv_psgr_no_batt!E29/$D$2*$D$3*$D$4</f>
        <v>22757.094981069444</v>
      </c>
      <c r="I49" s="176">
        <f>AVW_ldv_psgr_no_batt!F29/$D$2*$D$3*$D$4</f>
        <v>23686.785491100218</v>
      </c>
      <c r="J49" s="176">
        <f>AVW_ldv_psgr_no_batt!G29/$D$2*$D$3*$D$4</f>
        <v>24738.456878508074</v>
      </c>
      <c r="K49" s="176">
        <f>AVW_ldv_psgr_no_batt!H29/$D$2*$D$3*$D$4</f>
        <v>23510.332283602427</v>
      </c>
      <c r="L49" s="176">
        <f>AVW_ldv_psgr_no_batt!I29/$D$2*$D$3*$D$4</f>
        <v>22282.207688696777</v>
      </c>
      <c r="M49" s="176">
        <f>AVW_ldv_psgr_no_batt!J29/$D$2*$D$3*$D$4</f>
        <v>22293.526223238085</v>
      </c>
      <c r="N49" s="176">
        <f>AVW_ldv_psgr_no_batt!K29/$D$2*$D$3*$D$4</f>
        <v>22303.702714375704</v>
      </c>
      <c r="O49" s="176">
        <f>AVW_ldv_psgr_no_batt!L29/$D$2*$D$3*$D$4</f>
        <v>22316.817948514235</v>
      </c>
      <c r="P49" s="176">
        <f>AVW_ldv_psgr_no_batt!M29/$D$2*$D$3*$D$4</f>
        <v>22332.871925653686</v>
      </c>
      <c r="Q49" s="176">
        <f>AVW_ldv_psgr_no_batt!N29/$D$2*$D$3*$D$4</f>
        <v>22351.864645794045</v>
      </c>
      <c r="R49" s="176">
        <f>AVW_ldv_psgr_no_batt!O29/$D$2*$D$3*$D$4</f>
        <v>22373.796108935327</v>
      </c>
      <c r="S49" s="176">
        <f>AVW_ldv_psgr_no_batt!P29/$D$2*$D$3*$D$4</f>
        <v>22398.66631507752</v>
      </c>
      <c r="T49" s="176">
        <f>AVW_ldv_psgr_no_batt!Q29/$D$2*$D$3*$D$4</f>
        <v>22426.475264220633</v>
      </c>
      <c r="U49" s="176">
        <f>AVW_ldv_psgr_no_batt!R29/$D$2*$D$3*$D$4</f>
        <v>22457.222956364658</v>
      </c>
      <c r="V49" s="176">
        <f>AVW_ldv_psgr_no_batt!S29/$D$2*$D$3*$D$4</f>
        <v>22490.909391509602</v>
      </c>
      <c r="W49" s="176">
        <f>AVW_ldv_psgr_no_batt!T29/$D$2*$D$3*$D$4</f>
        <v>22527.534569655458</v>
      </c>
      <c r="X49" s="176">
        <f>AVW_ldv_psgr_no_batt!U29/$D$2*$D$3*$D$4</f>
        <v>22567.098490802229</v>
      </c>
      <c r="Y49" s="176">
        <f>AVW_ldv_psgr_no_batt!V29/$D$2*$D$3*$D$4</f>
        <v>22609.601154949916</v>
      </c>
      <c r="Z49" s="176">
        <f>AVW_ldv_psgr_no_batt!W29/$D$2*$D$3*$D$4</f>
        <v>22655.042562098519</v>
      </c>
      <c r="AA49" s="176">
        <f>AVW_ldv_psgr_no_batt!X29/$D$2*$D$3*$D$4</f>
        <v>22703.422712248044</v>
      </c>
      <c r="AB49" s="176">
        <f>AVW_ldv_psgr_no_batt!Y29/$D$2*$D$3*$D$4</f>
        <v>22754.741605398482</v>
      </c>
      <c r="AC49" s="176">
        <f>AVW_ldv_psgr_no_batt!Z29/$D$2*$D$3*$D$4</f>
        <v>22808.999241549827</v>
      </c>
      <c r="AD49" s="176">
        <f>AVW_ldv_psgr_no_batt!AA29/$D$2*$D$3*$D$4</f>
        <v>22866.195620702096</v>
      </c>
      <c r="AE49" s="176">
        <f>AVW_ldv_psgr_no_batt!AB29/$D$2*$D$3*$D$4</f>
        <v>22926.330742855283</v>
      </c>
      <c r="AF49" s="176">
        <f>AVW_ldv_psgr_no_batt!AC29/$D$2*$D$3*$D$4</f>
        <v>22989.404608009376</v>
      </c>
      <c r="AG49" s="176">
        <f>AVW_ldv_psgr_no_batt!AD29/$D$2*$D$3*$D$4</f>
        <v>23055.417216164395</v>
      </c>
      <c r="AH49" s="176">
        <f>AVW_ldv_psgr_no_batt!AE29/$D$2*$D$3*$D$4</f>
        <v>23124.368567320322</v>
      </c>
      <c r="AI49" s="176">
        <f>AVW_ldv_psgr_no_batt!AF29/$D$2*$D$3*$D$4</f>
        <v>23196.258661477175</v>
      </c>
      <c r="AJ49" s="176">
        <f>AVW_ldv_psgr_no_batt!AG29/$D$2*$D$3*$D$4</f>
        <v>23271.08749863493</v>
      </c>
      <c r="AK49" s="176">
        <f>AVW_ldv_psgr_no_batt!AH29/$D$2*$D$3*$D$4</f>
        <v>23348.855078793604</v>
      </c>
    </row>
    <row r="50" spans="1:37" x14ac:dyDescent="0.35">
      <c r="A50" t="s">
        <v>141</v>
      </c>
      <c r="B50" t="s">
        <v>142</v>
      </c>
      <c r="C50" t="s">
        <v>154</v>
      </c>
      <c r="D50" t="s">
        <v>152</v>
      </c>
      <c r="E50" s="176">
        <v>130778</v>
      </c>
      <c r="F50" s="170">
        <v>1.3442474417388439E-2</v>
      </c>
      <c r="G50" s="85">
        <f t="shared" si="5"/>
        <v>5.864089859426496E-2</v>
      </c>
      <c r="H50" s="185">
        <f>AVW_ldv_psgr_no_batt!E28/$D$2*$D$3*$D$4</f>
        <v>27888.021947763289</v>
      </c>
      <c r="I50" s="176">
        <f>AVW_ldv_psgr_no_batt!F28/$D$2*$D$3*$D$4</f>
        <v>28271.529146102537</v>
      </c>
      <c r="J50" s="176">
        <f>AVW_ldv_psgr_no_batt!G28/$D$2*$D$3*$D$4</f>
        <v>28859.117434668093</v>
      </c>
      <c r="K50" s="176">
        <f>AVW_ldv_psgr_no_batt!H28/$D$2*$D$3*$D$4</f>
        <v>27902.875678123775</v>
      </c>
      <c r="L50" s="176">
        <f>AVW_ldv_psgr_no_batt!I28/$D$2*$D$3*$D$4</f>
        <v>26946.633921579465</v>
      </c>
      <c r="M50" s="176">
        <f>AVW_ldv_psgr_no_batt!J28/$D$2*$D$3*$D$4</f>
        <v>26960.938578267222</v>
      </c>
      <c r="N50" s="176">
        <f>AVW_ldv_psgr_no_batt!K28/$D$2*$D$3*$D$4</f>
        <v>26973.799681655568</v>
      </c>
      <c r="O50" s="176">
        <f>AVW_ldv_psgr_no_batt!L28/$D$2*$D$3*$D$4</f>
        <v>26990.374760730483</v>
      </c>
      <c r="P50" s="176">
        <f>AVW_ldv_psgr_no_batt!M28/$D$2*$D$3*$D$4</f>
        <v>27010.663815491956</v>
      </c>
      <c r="Q50" s="176">
        <f>AVW_ldv_psgr_no_batt!N28/$D$2*$D$3*$D$4</f>
        <v>27034.666845939995</v>
      </c>
      <c r="R50" s="176">
        <f>AVW_ldv_psgr_no_batt!O28/$D$2*$D$3*$D$4</f>
        <v>27062.383852074589</v>
      </c>
      <c r="S50" s="176">
        <f>AVW_ldv_psgr_no_batt!P28/$D$2*$D$3*$D$4</f>
        <v>27093.814833895758</v>
      </c>
      <c r="T50" s="176">
        <f>AVW_ldv_psgr_no_batt!Q28/$D$2*$D$3*$D$4</f>
        <v>27128.959791403486</v>
      </c>
      <c r="U50" s="176">
        <f>AVW_ldv_psgr_no_batt!R28/$D$2*$D$3*$D$4</f>
        <v>27167.818724597772</v>
      </c>
      <c r="V50" s="176">
        <f>AVW_ldv_psgr_no_batt!S28/$D$2*$D$3*$D$4</f>
        <v>27210.39163347863</v>
      </c>
      <c r="W50" s="176">
        <f>AVW_ldv_psgr_no_batt!T28/$D$2*$D$3*$D$4</f>
        <v>27256.678518046039</v>
      </c>
      <c r="X50" s="176">
        <f>AVW_ldv_psgr_no_batt!U28/$D$2*$D$3*$D$4</f>
        <v>27306.679378300021</v>
      </c>
      <c r="Y50" s="176">
        <f>AVW_ldv_psgr_no_batt!V28/$D$2*$D$3*$D$4</f>
        <v>27360.394214240558</v>
      </c>
      <c r="Z50" s="176">
        <f>AVW_ldv_psgr_no_batt!W28/$D$2*$D$3*$D$4</f>
        <v>27417.823025867663</v>
      </c>
      <c r="AA50" s="176">
        <f>AVW_ldv_psgr_no_batt!X28/$D$2*$D$3*$D$4</f>
        <v>27478.965813181338</v>
      </c>
      <c r="AB50" s="176">
        <f>AVW_ldv_psgr_no_batt!Y28/$D$2*$D$3*$D$4</f>
        <v>27543.822576181567</v>
      </c>
      <c r="AC50" s="176">
        <f>AVW_ldv_psgr_no_batt!Z28/$D$2*$D$3*$D$4</f>
        <v>27612.393314868357</v>
      </c>
      <c r="AD50" s="176">
        <f>AVW_ldv_psgr_no_batt!AA28/$D$2*$D$3*$D$4</f>
        <v>27684.678029241717</v>
      </c>
      <c r="AE50" s="176">
        <f>AVW_ldv_psgr_no_batt!AB28/$D$2*$D$3*$D$4</f>
        <v>27760.676719301639</v>
      </c>
      <c r="AF50" s="176">
        <f>AVW_ldv_psgr_no_batt!AC28/$D$2*$D$3*$D$4</f>
        <v>27840.389385048118</v>
      </c>
      <c r="AG50" s="176">
        <f>AVW_ldv_psgr_no_batt!AD28/$D$2*$D$3*$D$4</f>
        <v>27923.816026481159</v>
      </c>
      <c r="AH50" s="176">
        <f>AVW_ldv_psgr_no_batt!AE28/$D$2*$D$3*$D$4</f>
        <v>28010.956643600777</v>
      </c>
      <c r="AI50" s="176">
        <f>AVW_ldv_psgr_no_batt!AF28/$D$2*$D$3*$D$4</f>
        <v>28101.811236406949</v>
      </c>
      <c r="AJ50" s="176">
        <f>AVW_ldv_psgr_no_batt!AG28/$D$2*$D$3*$D$4</f>
        <v>28196.379804899687</v>
      </c>
      <c r="AK50" s="176">
        <f>AVW_ldv_psgr_no_batt!AH28/$D$2*$D$3*$D$4</f>
        <v>28294.662349078979</v>
      </c>
    </row>
    <row r="51" spans="1:37" x14ac:dyDescent="0.35">
      <c r="A51" t="s">
        <v>155</v>
      </c>
      <c r="B51" t="s">
        <v>147</v>
      </c>
      <c r="C51" t="s">
        <v>154</v>
      </c>
      <c r="D51" t="s">
        <v>152</v>
      </c>
      <c r="E51" s="176">
        <v>12</v>
      </c>
      <c r="F51" s="170">
        <v>1.2334619441389805E-6</v>
      </c>
      <c r="G51" s="85">
        <f t="shared" si="5"/>
        <v>5.3808039817949465E-6</v>
      </c>
      <c r="H51" s="185">
        <f>AVW_ldv_psgr_no_batt!E24/$D$2*$D$3*$D$4</f>
        <v>36535.749324868149</v>
      </c>
      <c r="I51" s="176">
        <f>AVW_ldv_psgr_no_batt!F24/$D$2*$D$3*$D$4</f>
        <v>37038.180267775722</v>
      </c>
      <c r="J51" s="176">
        <f>AVW_ldv_psgr_no_batt!G24/$D$2*$D$3*$D$4</f>
        <v>37807.975085509155</v>
      </c>
      <c r="K51" s="176">
        <f>AVW_ldv_psgr_no_batt!H24/$D$2*$D$3*$D$4</f>
        <v>36555.212708077925</v>
      </c>
      <c r="L51" s="176">
        <f>AVW_ldv_psgr_no_batt!I24/$D$2*$D$3*$D$4</f>
        <v>35302.450330646701</v>
      </c>
      <c r="M51" s="176">
        <f>AVW_ldv_psgr_no_batt!J24/$D$2*$D$3*$D$4</f>
        <v>35321.190774003437</v>
      </c>
      <c r="N51" s="176">
        <f>AVW_ldv_psgr_no_batt!K24/$D$2*$D$3*$D$4</f>
        <v>35338.039965468168</v>
      </c>
      <c r="O51" s="176">
        <f>AVW_ldv_psgr_no_batt!L24/$D$2*$D$3*$D$4</f>
        <v>35359.754789183127</v>
      </c>
      <c r="P51" s="176">
        <f>AVW_ldv_psgr_no_batt!M24/$D$2*$D$3*$D$4</f>
        <v>35386.335245148293</v>
      </c>
      <c r="Q51" s="176">
        <f>AVW_ldv_psgr_no_batt!N24/$D$2*$D$3*$D$4</f>
        <v>35417.781333363688</v>
      </c>
      <c r="R51" s="176">
        <f>AVW_ldv_psgr_no_batt!O24/$D$2*$D$3*$D$4</f>
        <v>35454.093053829303</v>
      </c>
      <c r="S51" s="176">
        <f>AVW_ldv_psgr_no_batt!P24/$D$2*$D$3*$D$4</f>
        <v>35495.270406545133</v>
      </c>
      <c r="T51" s="176">
        <f>AVW_ldv_psgr_no_batt!Q24/$D$2*$D$3*$D$4</f>
        <v>35541.313391511183</v>
      </c>
      <c r="U51" s="176">
        <f>AVW_ldv_psgr_no_batt!R24/$D$2*$D$3*$D$4</f>
        <v>35592.222008727455</v>
      </c>
      <c r="V51" s="176">
        <f>AVW_ldv_psgr_no_batt!S24/$D$2*$D$3*$D$4</f>
        <v>35647.99625819394</v>
      </c>
      <c r="W51" s="176">
        <f>AVW_ldv_psgr_no_batt!T24/$D$2*$D$3*$D$4</f>
        <v>35708.636139910646</v>
      </c>
      <c r="X51" s="176">
        <f>AVW_ldv_psgr_no_batt!U24/$D$2*$D$3*$D$4</f>
        <v>35774.141653877574</v>
      </c>
      <c r="Y51" s="176">
        <f>AVW_ldv_psgr_no_batt!V24/$D$2*$D$3*$D$4</f>
        <v>35844.51280009473</v>
      </c>
      <c r="Z51" s="176">
        <f>AVW_ldv_psgr_no_batt!W24/$D$2*$D$3*$D$4</f>
        <v>35919.749578562092</v>
      </c>
      <c r="AA51" s="176">
        <f>AVW_ldv_psgr_no_batt!X24/$D$2*$D$3*$D$4</f>
        <v>35999.851989279668</v>
      </c>
      <c r="AB51" s="176">
        <f>AVW_ldv_psgr_no_batt!Y24/$D$2*$D$3*$D$4</f>
        <v>36084.820032247473</v>
      </c>
      <c r="AC51" s="176">
        <f>AVW_ldv_psgr_no_batt!Z24/$D$2*$D$3*$D$4</f>
        <v>36174.653707465499</v>
      </c>
      <c r="AD51" s="176">
        <f>AVW_ldv_psgr_no_batt!AA24/$D$2*$D$3*$D$4</f>
        <v>36269.353014933746</v>
      </c>
      <c r="AE51" s="176">
        <f>AVW_ldv_psgr_no_batt!AB24/$D$2*$D$3*$D$4</f>
        <v>36368.917954652199</v>
      </c>
      <c r="AF51" s="176">
        <f>AVW_ldv_psgr_no_batt!AC24/$D$2*$D$3*$D$4</f>
        <v>36473.348526620881</v>
      </c>
      <c r="AG51" s="176">
        <f>AVW_ldv_psgr_no_batt!AD24/$D$2*$D$3*$D$4</f>
        <v>36582.644730839784</v>
      </c>
      <c r="AH51" s="176">
        <f>AVW_ldv_psgr_no_batt!AE24/$D$2*$D$3*$D$4</f>
        <v>36696.8065673089</v>
      </c>
      <c r="AI51" s="176">
        <f>AVW_ldv_psgr_no_batt!AF24/$D$2*$D$3*$D$4</f>
        <v>36815.834036028238</v>
      </c>
      <c r="AJ51" s="176">
        <f>AVW_ldv_psgr_no_batt!AG24/$D$2*$D$3*$D$4</f>
        <v>36939.727136997804</v>
      </c>
      <c r="AK51" s="176">
        <f>AVW_ldv_psgr_no_batt!AH24/$D$2*$D$3*$D$4</f>
        <v>37068.485870217584</v>
      </c>
    </row>
    <row r="52" spans="1:37" x14ac:dyDescent="0.35">
      <c r="A52" t="s">
        <v>143</v>
      </c>
      <c r="B52" t="s">
        <v>144</v>
      </c>
      <c r="C52" t="s">
        <v>154</v>
      </c>
      <c r="D52" t="s">
        <v>152</v>
      </c>
      <c r="E52" s="176">
        <v>123285</v>
      </c>
      <c r="F52" s="170">
        <v>1.2672279961407185E-2</v>
      </c>
      <c r="G52" s="85">
        <f t="shared" si="5"/>
        <v>5.5281034907965834E-2</v>
      </c>
      <c r="H52" s="185">
        <f>AVW_ldv_psgr_no_batt!E19/$D$2*$D$3*$D$4</f>
        <v>17675.920754410021</v>
      </c>
      <c r="I52" s="176">
        <f>AVW_ldv_psgr_no_batt!F19/$D$2*$D$3*$D$4</f>
        <v>18398.100535349924</v>
      </c>
      <c r="J52" s="176">
        <f>AVW_ldv_psgr_no_batt!G19/$D$2*$D$3*$D$4</f>
        <v>19215.020454463942</v>
      </c>
      <c r="K52" s="176">
        <f>AVW_ldv_psgr_no_batt!H19/$D$2*$D$3*$D$4</f>
        <v>18261.055909115428</v>
      </c>
      <c r="L52" s="176">
        <f>AVW_ldv_psgr_no_batt!I19/$D$2*$D$3*$D$4</f>
        <v>17307.091363766918</v>
      </c>
      <c r="M52" s="176">
        <f>AVW_ldv_psgr_no_batt!J19/$D$2*$D$3*$D$4</f>
        <v>17315.882735884617</v>
      </c>
      <c r="N52" s="176">
        <f>AVW_ldv_psgr_no_batt!K19/$D$2*$D$3*$D$4</f>
        <v>17323.787019333948</v>
      </c>
      <c r="O52" s="176">
        <f>AVW_ldv_psgr_no_batt!L19/$D$2*$D$3*$D$4</f>
        <v>17333.973878951238</v>
      </c>
      <c r="P52" s="176">
        <f>AVW_ldv_psgr_no_batt!M19/$D$2*$D$3*$D$4</f>
        <v>17346.443314736494</v>
      </c>
      <c r="Q52" s="176">
        <f>AVW_ldv_psgr_no_batt!N19/$D$2*$D$3*$D$4</f>
        <v>17361.195326689707</v>
      </c>
      <c r="R52" s="176">
        <f>AVW_ldv_psgr_no_batt!O19/$D$2*$D$3*$D$4</f>
        <v>17378.229914810883</v>
      </c>
      <c r="S52" s="176">
        <f>AVW_ldv_psgr_no_batt!P19/$D$2*$D$3*$D$4</f>
        <v>17397.547079100026</v>
      </c>
      <c r="T52" s="176">
        <f>AVW_ldv_psgr_no_batt!Q19/$D$2*$D$3*$D$4</f>
        <v>17419.146819557125</v>
      </c>
      <c r="U52" s="176">
        <f>AVW_ldv_psgr_no_batt!R19/$D$2*$D$3*$D$4</f>
        <v>17443.029136182187</v>
      </c>
      <c r="V52" s="176">
        <f>AVW_ldv_psgr_no_batt!S19/$D$2*$D$3*$D$4</f>
        <v>17469.194028975213</v>
      </c>
      <c r="W52" s="176">
        <f>AVW_ldv_psgr_no_batt!T19/$D$2*$D$3*$D$4</f>
        <v>17497.641497936202</v>
      </c>
      <c r="X52" s="176">
        <f>AVW_ldv_psgr_no_batt!U19/$D$2*$D$3*$D$4</f>
        <v>17528.371543065154</v>
      </c>
      <c r="Y52" s="176">
        <f>AVW_ldv_psgr_no_batt!V19/$D$2*$D$3*$D$4</f>
        <v>17561.384164362065</v>
      </c>
      <c r="Z52" s="176">
        <f>AVW_ldv_psgr_no_batt!W19/$D$2*$D$3*$D$4</f>
        <v>17596.679361826937</v>
      </c>
      <c r="AA52" s="176">
        <f>AVW_ldv_psgr_no_batt!X19/$D$2*$D$3*$D$4</f>
        <v>17634.257135459771</v>
      </c>
      <c r="AB52" s="176">
        <f>AVW_ldv_psgr_no_batt!Y19/$D$2*$D$3*$D$4</f>
        <v>17674.117485260573</v>
      </c>
      <c r="AC52" s="176">
        <f>AVW_ldv_psgr_no_batt!Z19/$D$2*$D$3*$D$4</f>
        <v>17716.26041122933</v>
      </c>
      <c r="AD52" s="176">
        <f>AVW_ldv_psgr_no_batt!AA19/$D$2*$D$3*$D$4</f>
        <v>17760.685913366051</v>
      </c>
      <c r="AE52" s="176">
        <f>AVW_ldv_psgr_no_batt!AB19/$D$2*$D$3*$D$4</f>
        <v>17807.393991670739</v>
      </c>
      <c r="AF52" s="176">
        <f>AVW_ldv_psgr_no_batt!AC19/$D$2*$D$3*$D$4</f>
        <v>17856.384646143382</v>
      </c>
      <c r="AG52" s="176">
        <f>AVW_ldv_psgr_no_batt!AD19/$D$2*$D$3*$D$4</f>
        <v>17907.657876783993</v>
      </c>
      <c r="AH52" s="176">
        <f>AVW_ldv_psgr_no_batt!AE19/$D$2*$D$3*$D$4</f>
        <v>17961.213683592567</v>
      </c>
      <c r="AI52" s="176">
        <f>AVW_ldv_psgr_no_batt!AF19/$D$2*$D$3*$D$4</f>
        <v>18017.052066569093</v>
      </c>
      <c r="AJ52" s="176">
        <f>AVW_ldv_psgr_no_batt!AG19/$D$2*$D$3*$D$4</f>
        <v>18075.17302571359</v>
      </c>
      <c r="AK52" s="176">
        <f>AVW_ldv_psgr_no_batt!AH19/$D$2*$D$3*$D$4</f>
        <v>18135.576561026042</v>
      </c>
    </row>
    <row r="53" spans="1:37" x14ac:dyDescent="0.35">
      <c r="A53" t="s">
        <v>145</v>
      </c>
      <c r="B53" t="s">
        <v>146</v>
      </c>
      <c r="C53" t="s">
        <v>154</v>
      </c>
      <c r="D53" t="s">
        <v>152</v>
      </c>
      <c r="E53" s="176">
        <v>8009</v>
      </c>
      <c r="F53" s="170">
        <v>8.2323310198262334E-4</v>
      </c>
      <c r="G53" s="85">
        <f t="shared" si="5"/>
        <v>3.5912382575163104E-3</v>
      </c>
      <c r="H53" s="185">
        <f>AVW_ldv_psgr_no_batt!E26/$D$2*$D$3*$D$4</f>
        <v>71414.046882456809</v>
      </c>
      <c r="I53" s="176">
        <f>AVW_ldv_psgr_no_batt!F26/$D$2*$D$3*$D$4</f>
        <v>74331.526207532603</v>
      </c>
      <c r="J53" s="176">
        <f>AVW_ldv_psgr_no_batt!G26/$D$2*$D$3*$D$4</f>
        <v>77631.79251635418</v>
      </c>
      <c r="K53" s="176">
        <f>AVW_ldv_psgr_no_batt!H26/$D$2*$D$3*$D$4</f>
        <v>73777.800913633051</v>
      </c>
      <c r="L53" s="176">
        <f>AVW_ldv_psgr_no_batt!I26/$D$2*$D$3*$D$4</f>
        <v>69923.809310911922</v>
      </c>
      <c r="M53" s="176">
        <f>AVW_ldv_psgr_no_batt!J26/$D$2*$D$3*$D$4</f>
        <v>69959.329112992811</v>
      </c>
      <c r="N53" s="176">
        <f>AVW_ldv_psgr_no_batt!K26/$D$2*$D$3*$D$4</f>
        <v>69991.264511050365</v>
      </c>
      <c r="O53" s="176">
        <f>AVW_ldv_psgr_no_batt!L26/$D$2*$D$3*$D$4</f>
        <v>70032.422088122839</v>
      </c>
      <c r="P53" s="176">
        <f>AVW_ldv_psgr_no_batt!M26/$D$2*$D$3*$D$4</f>
        <v>70082.801844210248</v>
      </c>
      <c r="Q53" s="176">
        <f>AVW_ldv_psgr_no_batt!N26/$D$2*$D$3*$D$4</f>
        <v>70142.403779312575</v>
      </c>
      <c r="R53" s="176">
        <f>AVW_ldv_psgr_no_batt!O26/$D$2*$D$3*$D$4</f>
        <v>70211.227893429837</v>
      </c>
      <c r="S53" s="176">
        <f>AVW_ldv_psgr_no_batt!P26/$D$2*$D$3*$D$4</f>
        <v>70289.274186562048</v>
      </c>
      <c r="T53" s="176">
        <f>AVW_ldv_psgr_no_batt!Q26/$D$2*$D$3*$D$4</f>
        <v>70376.542658709164</v>
      </c>
      <c r="U53" s="176">
        <f>AVW_ldv_psgr_no_batt!R26/$D$2*$D$3*$D$4</f>
        <v>70473.033309871229</v>
      </c>
      <c r="V53" s="176">
        <f>AVW_ldv_psgr_no_batt!S26/$D$2*$D$3*$D$4</f>
        <v>70578.746140048213</v>
      </c>
      <c r="W53" s="176">
        <f>AVW_ldv_psgr_no_batt!T26/$D$2*$D$3*$D$4</f>
        <v>70693.681149240147</v>
      </c>
      <c r="X53" s="176">
        <f>AVW_ldv_psgr_no_batt!U26/$D$2*$D$3*$D$4</f>
        <v>70817.838337446985</v>
      </c>
      <c r="Y53" s="176">
        <f>AVW_ldv_psgr_no_batt!V26/$D$2*$D$3*$D$4</f>
        <v>70951.217704668758</v>
      </c>
      <c r="Z53" s="176">
        <f>AVW_ldv_psgr_no_batt!W26/$D$2*$D$3*$D$4</f>
        <v>71093.819250905464</v>
      </c>
      <c r="AA53" s="176">
        <f>AVW_ldv_psgr_no_batt!X26/$D$2*$D$3*$D$4</f>
        <v>71245.642976157105</v>
      </c>
      <c r="AB53" s="176">
        <f>AVW_ldv_psgr_no_batt!Y26/$D$2*$D$3*$D$4</f>
        <v>71406.688880423666</v>
      </c>
      <c r="AC53" s="176">
        <f>AVW_ldv_psgr_no_batt!Z26/$D$2*$D$3*$D$4</f>
        <v>71576.956963705161</v>
      </c>
      <c r="AD53" s="176">
        <f>AVW_ldv_psgr_no_batt!AA26/$D$2*$D$3*$D$4</f>
        <v>71756.44722600159</v>
      </c>
      <c r="AE53" s="176">
        <f>AVW_ldv_psgr_no_batt!AB26/$D$2*$D$3*$D$4</f>
        <v>71945.159667312968</v>
      </c>
      <c r="AF53" s="176">
        <f>AVW_ldv_psgr_no_batt!AC26/$D$2*$D$3*$D$4</f>
        <v>72143.094287639251</v>
      </c>
      <c r="AG53" s="176">
        <f>AVW_ldv_psgr_no_batt!AD26/$D$2*$D$3*$D$4</f>
        <v>72350.251086980468</v>
      </c>
      <c r="AH53" s="176">
        <f>AVW_ldv_psgr_no_batt!AE26/$D$2*$D$3*$D$4</f>
        <v>72566.630065336605</v>
      </c>
      <c r="AI53" s="176">
        <f>AVW_ldv_psgr_no_batt!AF26/$D$2*$D$3*$D$4</f>
        <v>72792.231222707705</v>
      </c>
      <c r="AJ53" s="176">
        <f>AVW_ldv_psgr_no_batt!AG26/$D$2*$D$3*$D$4</f>
        <v>73027.054559093711</v>
      </c>
      <c r="AK53" s="176">
        <f>AVW_ldv_psgr_no_batt!AH26/$D$2*$D$3*$D$4</f>
        <v>73271.100074494665</v>
      </c>
    </row>
    <row r="54" spans="1:37" x14ac:dyDescent="0.35">
      <c r="A54" t="s">
        <v>147</v>
      </c>
      <c r="B54" t="s">
        <v>147</v>
      </c>
      <c r="C54" t="s">
        <v>154</v>
      </c>
      <c r="D54" t="s">
        <v>152</v>
      </c>
      <c r="E54" s="176">
        <v>955418</v>
      </c>
      <c r="F54" s="170">
        <v>9.8205983638763428E-2</v>
      </c>
      <c r="G54" s="85">
        <f t="shared" si="5"/>
        <v>0.4284097482232137</v>
      </c>
      <c r="H54" s="185">
        <f>AVW_ldv_psgr_no_batt!E24/$D$2*$D$3*$D$4</f>
        <v>36535.749324868149</v>
      </c>
      <c r="I54" s="176">
        <f>AVW_ldv_psgr_no_batt!F24/$D$2*$D$3*$D$4</f>
        <v>37038.180267775722</v>
      </c>
      <c r="J54" s="176">
        <f>AVW_ldv_psgr_no_batt!G24/$D$2*$D$3*$D$4</f>
        <v>37807.975085509155</v>
      </c>
      <c r="K54" s="176">
        <f>AVW_ldv_psgr_no_batt!H24/$D$2*$D$3*$D$4</f>
        <v>36555.212708077925</v>
      </c>
      <c r="L54" s="176">
        <f>AVW_ldv_psgr_no_batt!I24/$D$2*$D$3*$D$4</f>
        <v>35302.450330646701</v>
      </c>
      <c r="M54" s="176">
        <f>AVW_ldv_psgr_no_batt!J24/$D$2*$D$3*$D$4</f>
        <v>35321.190774003437</v>
      </c>
      <c r="N54" s="176">
        <f>AVW_ldv_psgr_no_batt!K24/$D$2*$D$3*$D$4</f>
        <v>35338.039965468168</v>
      </c>
      <c r="O54" s="176">
        <f>AVW_ldv_psgr_no_batt!L24/$D$2*$D$3*$D$4</f>
        <v>35359.754789183127</v>
      </c>
      <c r="P54" s="176">
        <f>AVW_ldv_psgr_no_batt!M24/$D$2*$D$3*$D$4</f>
        <v>35386.335245148293</v>
      </c>
      <c r="Q54" s="176">
        <f>AVW_ldv_psgr_no_batt!N24/$D$2*$D$3*$D$4</f>
        <v>35417.781333363688</v>
      </c>
      <c r="R54" s="176">
        <f>AVW_ldv_psgr_no_batt!O24/$D$2*$D$3*$D$4</f>
        <v>35454.093053829303</v>
      </c>
      <c r="S54" s="176">
        <f>AVW_ldv_psgr_no_batt!P24/$D$2*$D$3*$D$4</f>
        <v>35495.270406545133</v>
      </c>
      <c r="T54" s="176">
        <f>AVW_ldv_psgr_no_batt!Q24/$D$2*$D$3*$D$4</f>
        <v>35541.313391511183</v>
      </c>
      <c r="U54" s="176">
        <f>AVW_ldv_psgr_no_batt!R24/$D$2*$D$3*$D$4</f>
        <v>35592.222008727455</v>
      </c>
      <c r="V54" s="176">
        <f>AVW_ldv_psgr_no_batt!S24/$D$2*$D$3*$D$4</f>
        <v>35647.99625819394</v>
      </c>
      <c r="W54" s="176">
        <f>AVW_ldv_psgr_no_batt!T24/$D$2*$D$3*$D$4</f>
        <v>35708.636139910646</v>
      </c>
      <c r="X54" s="176">
        <f>AVW_ldv_psgr_no_batt!U24/$D$2*$D$3*$D$4</f>
        <v>35774.141653877574</v>
      </c>
      <c r="Y54" s="176">
        <f>AVW_ldv_psgr_no_batt!V24/$D$2*$D$3*$D$4</f>
        <v>35844.51280009473</v>
      </c>
      <c r="Z54" s="176">
        <f>AVW_ldv_psgr_no_batt!W24/$D$2*$D$3*$D$4</f>
        <v>35919.749578562092</v>
      </c>
      <c r="AA54" s="176">
        <f>AVW_ldv_psgr_no_batt!X24/$D$2*$D$3*$D$4</f>
        <v>35999.851989279668</v>
      </c>
      <c r="AB54" s="176">
        <f>AVW_ldv_psgr_no_batt!Y24/$D$2*$D$3*$D$4</f>
        <v>36084.820032247473</v>
      </c>
      <c r="AC54" s="176">
        <f>AVW_ldv_psgr_no_batt!Z24/$D$2*$D$3*$D$4</f>
        <v>36174.653707465499</v>
      </c>
      <c r="AD54" s="176">
        <f>AVW_ldv_psgr_no_batt!AA24/$D$2*$D$3*$D$4</f>
        <v>36269.353014933746</v>
      </c>
      <c r="AE54" s="176">
        <f>AVW_ldv_psgr_no_batt!AB24/$D$2*$D$3*$D$4</f>
        <v>36368.917954652199</v>
      </c>
      <c r="AF54" s="176">
        <f>AVW_ldv_psgr_no_batt!AC24/$D$2*$D$3*$D$4</f>
        <v>36473.348526620881</v>
      </c>
      <c r="AG54" s="176">
        <f>AVW_ldv_psgr_no_batt!AD24/$D$2*$D$3*$D$4</f>
        <v>36582.644730839784</v>
      </c>
      <c r="AH54" s="176">
        <f>AVW_ldv_psgr_no_batt!AE24/$D$2*$D$3*$D$4</f>
        <v>36696.8065673089</v>
      </c>
      <c r="AI54" s="176">
        <f>AVW_ldv_psgr_no_batt!AF24/$D$2*$D$3*$D$4</f>
        <v>36815.834036028238</v>
      </c>
      <c r="AJ54" s="176">
        <f>AVW_ldv_psgr_no_batt!AG24/$D$2*$D$3*$D$4</f>
        <v>36939.727136997804</v>
      </c>
      <c r="AK54" s="176">
        <f>AVW_ldv_psgr_no_batt!AH24/$D$2*$D$3*$D$4</f>
        <v>37068.485870217584</v>
      </c>
    </row>
    <row r="55" spans="1:37" x14ac:dyDescent="0.35">
      <c r="A55" t="s">
        <v>148</v>
      </c>
      <c r="B55" t="s">
        <v>149</v>
      </c>
      <c r="C55" t="s">
        <v>154</v>
      </c>
      <c r="D55" t="s">
        <v>152</v>
      </c>
      <c r="E55" s="176">
        <v>21765</v>
      </c>
      <c r="F55" s="170">
        <v>2.2371916566044092E-3</v>
      </c>
      <c r="G55" s="85">
        <f t="shared" si="5"/>
        <v>9.7594332219805846E-3</v>
      </c>
      <c r="H55" s="185">
        <f>AVW_ldv_psgr_no_batt!E31/$D$2*$D$3*$D$4</f>
        <v>27699.819756264438</v>
      </c>
      <c r="I55" s="176">
        <f>AVW_ldv_psgr_no_batt!F31/$D$2*$D$3*$D$4</f>
        <v>28080.831600478334</v>
      </c>
      <c r="J55" s="176">
        <f>AVW_ldv_psgr_no_batt!G31/$D$2*$D$3*$D$4</f>
        <v>28664.540594985538</v>
      </c>
      <c r="K55" s="176">
        <f>AVW_ldv_psgr_no_batt!H31/$D$2*$D$3*$D$4</f>
        <v>27714.689414829856</v>
      </c>
      <c r="L55" s="176">
        <f>AVW_ldv_psgr_no_batt!I31/$D$2*$D$3*$D$4</f>
        <v>26764.838234674182</v>
      </c>
      <c r="M55" s="176">
        <f>AVW_ldv_psgr_no_batt!J31/$D$2*$D$3*$D$4</f>
        <v>26779.045935777169</v>
      </c>
      <c r="N55" s="176">
        <f>AVW_ldv_psgr_no_batt!K31/$D$2*$D$3*$D$4</f>
        <v>26791.819971402416</v>
      </c>
      <c r="O55" s="176">
        <f>AVW_ldv_psgr_no_batt!L31/$D$2*$D$3*$D$4</f>
        <v>26808.28285116746</v>
      </c>
      <c r="P55" s="176">
        <f>AVW_ldv_psgr_no_batt!M31/$D$2*$D$3*$D$4</f>
        <v>26828.434575072315</v>
      </c>
      <c r="Q55" s="176">
        <f>AVW_ldv_psgr_no_batt!N31/$D$2*$D$3*$D$4</f>
        <v>26852.27514311696</v>
      </c>
      <c r="R55" s="176">
        <f>AVW_ldv_psgr_no_batt!O31/$D$2*$D$3*$D$4</f>
        <v>26879.804555301413</v>
      </c>
      <c r="S55" s="176">
        <f>AVW_ldv_psgr_no_batt!P31/$D$2*$D$3*$D$4</f>
        <v>26911.022811625666</v>
      </c>
      <c r="T55" s="176">
        <f>AVW_ldv_psgr_no_batt!Q31/$D$2*$D$3*$D$4</f>
        <v>26945.929912089712</v>
      </c>
      <c r="U55" s="176">
        <f>AVW_ldv_psgr_no_batt!R31/$D$2*$D$3*$D$4</f>
        <v>26984.525856693563</v>
      </c>
      <c r="V55" s="176">
        <f>AVW_ldv_psgr_no_batt!S31/$D$2*$D$3*$D$4</f>
        <v>27026.810645437221</v>
      </c>
      <c r="W55" s="176">
        <f>AVW_ldv_psgr_no_batt!T31/$D$2*$D$3*$D$4</f>
        <v>27072.78427832068</v>
      </c>
      <c r="X55" s="176">
        <f>AVW_ldv_psgr_no_batt!U31/$D$2*$D$3*$D$4</f>
        <v>27122.446755343932</v>
      </c>
      <c r="Y55" s="176">
        <f>AVW_ldv_psgr_no_batt!V31/$D$2*$D$3*$D$4</f>
        <v>27175.798076506988</v>
      </c>
      <c r="Z55" s="176">
        <f>AVW_ldv_psgr_no_batt!W31/$D$2*$D$3*$D$4</f>
        <v>27232.838241809844</v>
      </c>
      <c r="AA55" s="176">
        <f>AVW_ldv_psgr_no_batt!X31/$D$2*$D$3*$D$4</f>
        <v>27293.567251252502</v>
      </c>
      <c r="AB55" s="176">
        <f>AVW_ldv_psgr_no_batt!Y31/$D$2*$D$3*$D$4</f>
        <v>27357.985104834959</v>
      </c>
      <c r="AC55" s="176">
        <f>AVW_ldv_psgr_no_batt!Z31/$D$2*$D$3*$D$4</f>
        <v>27426.091802557214</v>
      </c>
      <c r="AD55" s="176">
        <f>AVW_ldv_psgr_no_batt!AA31/$D$2*$D$3*$D$4</f>
        <v>27497.887344419276</v>
      </c>
      <c r="AE55" s="176">
        <f>AVW_ldv_psgr_no_batt!AB31/$D$2*$D$3*$D$4</f>
        <v>27573.371730421131</v>
      </c>
      <c r="AF55" s="176">
        <f>AVW_ldv_psgr_no_batt!AC31/$D$2*$D$3*$D$4</f>
        <v>27652.544960562795</v>
      </c>
      <c r="AG55" s="176">
        <f>AVW_ldv_psgr_no_batt!AD31/$D$2*$D$3*$D$4</f>
        <v>27735.407034844258</v>
      </c>
      <c r="AH55" s="176">
        <f>AVW_ldv_psgr_no_batt!AE31/$D$2*$D$3*$D$4</f>
        <v>27821.957953265519</v>
      </c>
      <c r="AI55" s="176">
        <f>AVW_ldv_psgr_no_batt!AF31/$D$2*$D$3*$D$4</f>
        <v>27912.197715826587</v>
      </c>
      <c r="AJ55" s="176">
        <f>AVW_ldv_psgr_no_batt!AG31/$D$2*$D$3*$D$4</f>
        <v>28006.126322527445</v>
      </c>
      <c r="AK55" s="176">
        <f>AVW_ldv_psgr_no_batt!AH31/$D$2*$D$3*$D$4</f>
        <v>28103.743773368107</v>
      </c>
    </row>
    <row r="56" spans="1:37" x14ac:dyDescent="0.35">
      <c r="A56" s="1" t="s">
        <v>150</v>
      </c>
      <c r="E56" s="176"/>
      <c r="F56" s="170"/>
      <c r="G56" s="85"/>
      <c r="H56" s="185">
        <f>SUMPRODUCT($G$43:$G$55,H43:H55)</f>
        <v>31155.141042519208</v>
      </c>
      <c r="I56" s="176">
        <f t="shared" ref="I56:AK56" si="6">SUMPRODUCT($G$43:$G$55,I43:I55)</f>
        <v>31973.076744063441</v>
      </c>
      <c r="J56" s="176">
        <f t="shared" si="6"/>
        <v>32990.864881323898</v>
      </c>
      <c r="K56" s="176">
        <f t="shared" si="6"/>
        <v>31630.252762440596</v>
      </c>
      <c r="L56" s="176">
        <f t="shared" si="6"/>
        <v>30269.640643557294</v>
      </c>
      <c r="M56" s="176">
        <f t="shared" si="6"/>
        <v>30285.397461931432</v>
      </c>
      <c r="N56" s="176">
        <f t="shared" si="6"/>
        <v>30299.564241842872</v>
      </c>
      <c r="O56" s="176">
        <f t="shared" si="6"/>
        <v>30317.822051881467</v>
      </c>
      <c r="P56" s="176">
        <f t="shared" si="6"/>
        <v>30340.170892047227</v>
      </c>
      <c r="Q56" s="176">
        <f t="shared" si="6"/>
        <v>30366.610762340151</v>
      </c>
      <c r="R56" s="176">
        <f t="shared" si="6"/>
        <v>30397.14166276023</v>
      </c>
      <c r="S56" s="176">
        <f t="shared" si="6"/>
        <v>30431.763593307467</v>
      </c>
      <c r="T56" s="176">
        <f t="shared" si="6"/>
        <v>30470.476553981873</v>
      </c>
      <c r="U56" s="176">
        <f t="shared" si="6"/>
        <v>30513.280544783436</v>
      </c>
      <c r="V56" s="176">
        <f t="shared" si="6"/>
        <v>30560.175565712158</v>
      </c>
      <c r="W56" s="176">
        <f t="shared" si="6"/>
        <v>30611.161616768037</v>
      </c>
      <c r="X56" s="176">
        <f t="shared" si="6"/>
        <v>30666.238697951088</v>
      </c>
      <c r="Y56" s="176">
        <f t="shared" si="6"/>
        <v>30725.406809261298</v>
      </c>
      <c r="Z56" s="176">
        <f t="shared" si="6"/>
        <v>30788.665950698658</v>
      </c>
      <c r="AA56" s="176">
        <f t="shared" si="6"/>
        <v>30856.016122263183</v>
      </c>
      <c r="AB56" s="176">
        <f t="shared" si="6"/>
        <v>30927.457323954874</v>
      </c>
      <c r="AC56" s="176">
        <f t="shared" si="6"/>
        <v>31002.989555773722</v>
      </c>
      <c r="AD56" s="176">
        <f t="shared" si="6"/>
        <v>31082.612817719732</v>
      </c>
      <c r="AE56" s="176">
        <f t="shared" si="6"/>
        <v>31166.327109792899</v>
      </c>
      <c r="AF56" s="176">
        <f t="shared" si="6"/>
        <v>31254.132431993228</v>
      </c>
      <c r="AG56" s="176">
        <f t="shared" si="6"/>
        <v>31346.028784320719</v>
      </c>
      <c r="AH56" s="176">
        <f t="shared" si="6"/>
        <v>31442.016166775375</v>
      </c>
      <c r="AI56" s="176">
        <f t="shared" si="6"/>
        <v>31542.094579357181</v>
      </c>
      <c r="AJ56" s="176">
        <f t="shared" si="6"/>
        <v>31646.26402206616</v>
      </c>
      <c r="AK56" s="176">
        <f t="shared" si="6"/>
        <v>31754.524494902293</v>
      </c>
    </row>
    <row r="57" spans="1:37" x14ac:dyDescent="0.35">
      <c r="E57" s="176"/>
      <c r="F57" s="170"/>
      <c r="G57" s="85"/>
      <c r="H57" s="185"/>
    </row>
    <row r="58" spans="1:37" x14ac:dyDescent="0.35">
      <c r="A58" t="s">
        <v>125</v>
      </c>
      <c r="B58" t="s">
        <v>126</v>
      </c>
      <c r="C58" t="s">
        <v>154</v>
      </c>
      <c r="D58" t="s">
        <v>153</v>
      </c>
      <c r="E58" s="176">
        <v>29110</v>
      </c>
      <c r="F58" s="85">
        <v>2.9921731911599636E-3</v>
      </c>
      <c r="G58" s="85">
        <f>E58/SUM($E$58:$E$69)</f>
        <v>5.3218396709417502E-3</v>
      </c>
      <c r="H58" s="185">
        <f>AVW_ldv_psgr_no_batt!E13/$D$2*$D$3*$D$4</f>
        <v>23980.906364494567</v>
      </c>
      <c r="I58" s="176">
        <f>AVW_ldv_psgr_no_batt!F13/$D$2*$D$3*$D$4</f>
        <v>24379.426011099786</v>
      </c>
      <c r="J58" s="176">
        <f>AVW_ldv_psgr_no_batt!G13/$D$2*$D$3*$D$4</f>
        <v>24948.469129685665</v>
      </c>
      <c r="K58" s="176">
        <f>AVW_ldv_psgr_no_batt!H13/$D$2*$D$3*$D$4</f>
        <v>24079.424758123634</v>
      </c>
      <c r="L58" s="176">
        <f>AVW_ldv_psgr_no_batt!I13/$D$2*$D$3*$D$4</f>
        <v>23210.380386561603</v>
      </c>
      <c r="M58" s="176">
        <f>AVW_ldv_psgr_no_batt!J13/$D$2*$D$3*$D$4</f>
        <v>23468.434953981421</v>
      </c>
      <c r="N58" s="176">
        <f>AVW_ldv_psgr_no_batt!K13/$D$2*$D$3*$D$4</f>
        <v>23528.538215375866</v>
      </c>
      <c r="O58" s="176">
        <f>AVW_ldv_psgr_no_batt!L13/$D$2*$D$3*$D$4</f>
        <v>23586.877324586112</v>
      </c>
      <c r="P58" s="176">
        <f>AVW_ldv_psgr_no_batt!M13/$D$2*$D$3*$D$4</f>
        <v>23643.452281612153</v>
      </c>
      <c r="Q58" s="176">
        <f>AVW_ldv_psgr_no_batt!N13/$D$2*$D$3*$D$4</f>
        <v>23698.263086453982</v>
      </c>
      <c r="R58" s="176">
        <f>AVW_ldv_psgr_no_batt!O13/$D$2*$D$3*$D$4</f>
        <v>23751.309739111617</v>
      </c>
      <c r="S58" s="176">
        <f>AVW_ldv_psgr_no_batt!P13/$D$2*$D$3*$D$4</f>
        <v>23802.592239585047</v>
      </c>
      <c r="T58" s="176">
        <f>AVW_ldv_psgr_no_batt!Q13/$D$2*$D$3*$D$4</f>
        <v>23852.110587874278</v>
      </c>
      <c r="U58" s="176">
        <f>AVW_ldv_psgr_no_batt!R13/$D$2*$D$3*$D$4</f>
        <v>23899.864783979301</v>
      </c>
      <c r="V58" s="176">
        <f>AVW_ldv_psgr_no_batt!S13/$D$2*$D$3*$D$4</f>
        <v>23945.854827900119</v>
      </c>
      <c r="W58" s="176">
        <f>AVW_ldv_psgr_no_batt!T13/$D$2*$D$3*$D$4</f>
        <v>23990.080719636739</v>
      </c>
      <c r="X58" s="176">
        <f>AVW_ldv_psgr_no_batt!U13/$D$2*$D$3*$D$4</f>
        <v>24032.542459189157</v>
      </c>
      <c r="Y58" s="176">
        <f>AVW_ldv_psgr_no_batt!V13/$D$2*$D$3*$D$4</f>
        <v>24073.240046557366</v>
      </c>
      <c r="Z58" s="176">
        <f>AVW_ldv_psgr_no_batt!W13/$D$2*$D$3*$D$4</f>
        <v>24112.173481741374</v>
      </c>
      <c r="AA58" s="176">
        <f>AVW_ldv_psgr_no_batt!X13/$D$2*$D$3*$D$4</f>
        <v>24149.342764741177</v>
      </c>
      <c r="AB58" s="176">
        <f>AVW_ldv_psgr_no_batt!Y13/$D$2*$D$3*$D$4</f>
        <v>24184.747895556782</v>
      </c>
      <c r="AC58" s="176">
        <f>AVW_ldv_psgr_no_batt!Z13/$D$2*$D$3*$D$4</f>
        <v>24218.388874188182</v>
      </c>
      <c r="AD58" s="176">
        <f>AVW_ldv_psgr_no_batt!AA13/$D$2*$D$3*$D$4</f>
        <v>24250.265700635377</v>
      </c>
      <c r="AE58" s="176">
        <f>AVW_ldv_psgr_no_batt!AB13/$D$2*$D$3*$D$4</f>
        <v>24280.378374898366</v>
      </c>
      <c r="AF58" s="176">
        <f>AVW_ldv_psgr_no_batt!AC13/$D$2*$D$3*$D$4</f>
        <v>24308.726896977158</v>
      </c>
      <c r="AG58" s="176">
        <f>AVW_ldv_psgr_no_batt!AD13/$D$2*$D$3*$D$4</f>
        <v>24335.311266871748</v>
      </c>
      <c r="AH58" s="176">
        <f>AVW_ldv_psgr_no_batt!AE13/$D$2*$D$3*$D$4</f>
        <v>24360.131484582129</v>
      </c>
      <c r="AI58" s="176">
        <f>AVW_ldv_psgr_no_batt!AF13/$D$2*$D$3*$D$4</f>
        <v>24383.187550108309</v>
      </c>
      <c r="AJ58" s="176">
        <f>AVW_ldv_psgr_no_batt!AG13/$D$2*$D$3*$D$4</f>
        <v>24404.479463450287</v>
      </c>
      <c r="AK58" s="176">
        <f>AVW_ldv_psgr_no_batt!AH13/$D$2*$D$3*$D$4</f>
        <v>24424.00722460806</v>
      </c>
    </row>
    <row r="59" spans="1:37" x14ac:dyDescent="0.35">
      <c r="A59" t="s">
        <v>129</v>
      </c>
      <c r="B59" t="s">
        <v>130</v>
      </c>
      <c r="C59" t="s">
        <v>154</v>
      </c>
      <c r="D59" t="s">
        <v>153</v>
      </c>
      <c r="E59" s="176">
        <v>25075</v>
      </c>
      <c r="F59" s="85">
        <v>2.5774214882403612E-3</v>
      </c>
      <c r="G59" s="85">
        <f t="shared" ref="G59:G69" si="7">E59/SUM($E$58:$E$69)</f>
        <v>4.5841679748836956E-3</v>
      </c>
      <c r="H59" s="185">
        <f>AVW_ldv_psgr_no_batt!E8/$D$2*$D$3*$D$4</f>
        <v>41734.471114419975</v>
      </c>
      <c r="I59" s="176">
        <f>AVW_ldv_psgr_no_batt!F8/$D$2*$D$3*$D$4</f>
        <v>42427.988539677608</v>
      </c>
      <c r="J59" s="176">
        <f>AVW_ldv_psgr_no_batt!G8/$D$2*$D$3*$D$4</f>
        <v>43418.274017955147</v>
      </c>
      <c r="K59" s="176">
        <f>AVW_ldv_psgr_no_batt!H8/$D$2*$D$3*$D$4</f>
        <v>41905.881725238745</v>
      </c>
      <c r="L59" s="176">
        <f>AVW_ldv_psgr_no_batt!I8/$D$2*$D$3*$D$4</f>
        <v>40393.489432522336</v>
      </c>
      <c r="M59" s="176">
        <f>AVW_ldv_psgr_no_batt!J8/$D$2*$D$3*$D$4</f>
        <v>40842.582207975887</v>
      </c>
      <c r="N59" s="176">
        <f>AVW_ldv_psgr_no_batt!K8/$D$2*$D$3*$D$4</f>
        <v>40947.179980262503</v>
      </c>
      <c r="O59" s="176">
        <f>AVW_ldv_psgr_no_batt!L8/$D$2*$D$3*$D$4</f>
        <v>41048.707583918418</v>
      </c>
      <c r="P59" s="176">
        <f>AVW_ldv_psgr_no_batt!M8/$D$2*$D$3*$D$4</f>
        <v>41147.165018943633</v>
      </c>
      <c r="Q59" s="176">
        <f>AVW_ldv_psgr_no_batt!N8/$D$2*$D$3*$D$4</f>
        <v>41242.552285338134</v>
      </c>
      <c r="R59" s="176">
        <f>AVW_ldv_psgr_no_batt!O8/$D$2*$D$3*$D$4</f>
        <v>41334.869383101934</v>
      </c>
      <c r="S59" s="176">
        <f>AVW_ldv_psgr_no_batt!P8/$D$2*$D$3*$D$4</f>
        <v>41424.116312235034</v>
      </c>
      <c r="T59" s="176">
        <f>AVW_ldv_psgr_no_batt!Q8/$D$2*$D$3*$D$4</f>
        <v>41510.293072737419</v>
      </c>
      <c r="U59" s="176">
        <f>AVW_ldv_psgr_no_batt!R8/$D$2*$D$3*$D$4</f>
        <v>41593.399664609096</v>
      </c>
      <c r="V59" s="176">
        <f>AVW_ldv_psgr_no_batt!S8/$D$2*$D$3*$D$4</f>
        <v>41673.436087850081</v>
      </c>
      <c r="W59" s="176">
        <f>AVW_ldv_psgr_no_batt!T8/$D$2*$D$3*$D$4</f>
        <v>41750.402342460344</v>
      </c>
      <c r="X59" s="176">
        <f>AVW_ldv_psgr_no_batt!U8/$D$2*$D$3*$D$4</f>
        <v>41824.298428439906</v>
      </c>
      <c r="Y59" s="176">
        <f>AVW_ldv_psgr_no_batt!V8/$D$2*$D$3*$D$4</f>
        <v>41895.124345788776</v>
      </c>
      <c r="Z59" s="176">
        <f>AVW_ldv_psgr_no_batt!W8/$D$2*$D$3*$D$4</f>
        <v>41962.880094506931</v>
      </c>
      <c r="AA59" s="176">
        <f>AVW_ldv_psgr_no_batt!X8/$D$2*$D$3*$D$4</f>
        <v>42027.565674594378</v>
      </c>
      <c r="AB59" s="176">
        <f>AVW_ldv_psgr_no_batt!Y8/$D$2*$D$3*$D$4</f>
        <v>42089.181086051118</v>
      </c>
      <c r="AC59" s="176">
        <f>AVW_ldv_psgr_no_batt!Z8/$D$2*$D$3*$D$4</f>
        <v>42147.72632887715</v>
      </c>
      <c r="AD59" s="176">
        <f>AVW_ldv_psgr_no_batt!AA8/$D$2*$D$3*$D$4</f>
        <v>42203.201403072489</v>
      </c>
      <c r="AE59" s="176">
        <f>AVW_ldv_psgr_no_batt!AB8/$D$2*$D$3*$D$4</f>
        <v>42255.606308637107</v>
      </c>
      <c r="AF59" s="176">
        <f>AVW_ldv_psgr_no_batt!AC8/$D$2*$D$3*$D$4</f>
        <v>42304.941045571031</v>
      </c>
      <c r="AG59" s="176">
        <f>AVW_ldv_psgr_no_batt!AD8/$D$2*$D$3*$D$4</f>
        <v>42351.205613874248</v>
      </c>
      <c r="AH59" s="176">
        <f>AVW_ldv_psgr_no_batt!AE8/$D$2*$D$3*$D$4</f>
        <v>42394.40001354675</v>
      </c>
      <c r="AI59" s="176">
        <f>AVW_ldv_psgr_no_batt!AF8/$D$2*$D$3*$D$4</f>
        <v>42434.524244588552</v>
      </c>
      <c r="AJ59" s="176">
        <f>AVW_ldv_psgr_no_batt!AG8/$D$2*$D$3*$D$4</f>
        <v>42471.578306999654</v>
      </c>
      <c r="AK59" s="176">
        <f>AVW_ldv_psgr_no_batt!AH8/$D$2*$D$3*$D$4</f>
        <v>42505.562200780041</v>
      </c>
    </row>
    <row r="60" spans="1:37" x14ac:dyDescent="0.35">
      <c r="A60" t="s">
        <v>131</v>
      </c>
      <c r="B60" t="s">
        <v>132</v>
      </c>
      <c r="C60" t="s">
        <v>154</v>
      </c>
      <c r="D60" t="s">
        <v>153</v>
      </c>
      <c r="E60" s="176">
        <v>134247</v>
      </c>
      <c r="F60" s="85">
        <v>1.3799047097563744E-2</v>
      </c>
      <c r="G60" s="85">
        <f t="shared" si="7"/>
        <v>2.4542803514425185E-2</v>
      </c>
      <c r="H60" s="185">
        <f>AVW_ldv_psgr_no_batt!E7/$D$2*$D$3*$D$4</f>
        <v>34091.374158934275</v>
      </c>
      <c r="I60" s="176">
        <f>AVW_ldv_psgr_no_batt!F7/$D$2*$D$3*$D$4</f>
        <v>34657.985538192086</v>
      </c>
      <c r="J60" s="176">
        <f>AVW_ldv_psgr_no_batt!G7/$D$2*$D$3*$D$4</f>
        <v>35467.008583927367</v>
      </c>
      <c r="K60" s="176">
        <f>AVW_ldv_psgr_no_batt!H7/$D$2*$D$3*$D$4</f>
        <v>34231.520174350539</v>
      </c>
      <c r="L60" s="176">
        <f>AVW_ldv_psgr_no_batt!I7/$D$2*$D$3*$D$4</f>
        <v>32996.031764773717</v>
      </c>
      <c r="M60" s="176">
        <f>AVW_ldv_psgr_no_batt!J7/$D$2*$D$3*$D$4</f>
        <v>33362.885330046025</v>
      </c>
      <c r="N60" s="176">
        <f>AVW_ldv_psgr_no_batt!K7/$D$2*$D$3*$D$4</f>
        <v>33448.32922443204</v>
      </c>
      <c r="O60" s="176">
        <f>AVW_ldv_psgr_no_batt!L7/$D$2*$D$3*$D$4</f>
        <v>33531.265320045219</v>
      </c>
      <c r="P60" s="176">
        <f>AVW_ldv_psgr_no_batt!M7/$D$2*$D$3*$D$4</f>
        <v>33611.693616885568</v>
      </c>
      <c r="Q60" s="176">
        <f>AVW_ldv_psgr_no_batt!N7/$D$2*$D$3*$D$4</f>
        <v>33689.614114953096</v>
      </c>
      <c r="R60" s="176">
        <f>AVW_ldv_psgr_no_batt!O7/$D$2*$D$3*$D$4</f>
        <v>33765.026814247802</v>
      </c>
      <c r="S60" s="176">
        <f>AVW_ldv_psgr_no_batt!P7/$D$2*$D$3*$D$4</f>
        <v>33837.931714769678</v>
      </c>
      <c r="T60" s="176">
        <f>AVW_ldv_psgr_no_batt!Q7/$D$2*$D$3*$D$4</f>
        <v>33908.328816518733</v>
      </c>
      <c r="U60" s="176">
        <f>AVW_ldv_psgr_no_batt!R7/$D$2*$D$3*$D$4</f>
        <v>33976.218119494944</v>
      </c>
      <c r="V60" s="176">
        <f>AVW_ldv_psgr_no_batt!S7/$D$2*$D$3*$D$4</f>
        <v>34041.599623698334</v>
      </c>
      <c r="W60" s="176">
        <f>AVW_ldv_psgr_no_batt!T7/$D$2*$D$3*$D$4</f>
        <v>34104.473329128909</v>
      </c>
      <c r="X60" s="176">
        <f>AVW_ldv_psgr_no_batt!U7/$D$2*$D$3*$D$4</f>
        <v>34164.839235786647</v>
      </c>
      <c r="Y60" s="176">
        <f>AVW_ldv_psgr_no_batt!V7/$D$2*$D$3*$D$4</f>
        <v>34222.697343671563</v>
      </c>
      <c r="Z60" s="176">
        <f>AVW_ldv_psgr_no_batt!W7/$D$2*$D$3*$D$4</f>
        <v>34278.047652783651</v>
      </c>
      <c r="AA60" s="176">
        <f>AVW_ldv_psgr_no_batt!X7/$D$2*$D$3*$D$4</f>
        <v>34330.890163122909</v>
      </c>
      <c r="AB60" s="176">
        <f>AVW_ldv_psgr_no_batt!Y7/$D$2*$D$3*$D$4</f>
        <v>34381.224874689346</v>
      </c>
      <c r="AC60" s="176">
        <f>AVW_ldv_psgr_no_batt!Z7/$D$2*$D$3*$D$4</f>
        <v>34429.051787482946</v>
      </c>
      <c r="AD60" s="176">
        <f>AVW_ldv_psgr_no_batt!AA7/$D$2*$D$3*$D$4</f>
        <v>34474.370901503731</v>
      </c>
      <c r="AE60" s="176">
        <f>AVW_ldv_psgr_no_batt!AB7/$D$2*$D$3*$D$4</f>
        <v>34517.182216751688</v>
      </c>
      <c r="AF60" s="176">
        <f>AVW_ldv_psgr_no_batt!AC7/$D$2*$D$3*$D$4</f>
        <v>34557.485733226815</v>
      </c>
      <c r="AG60" s="176">
        <f>AVW_ldv_psgr_no_batt!AD7/$D$2*$D$3*$D$4</f>
        <v>34595.281450929113</v>
      </c>
      <c r="AH60" s="176">
        <f>AVW_ldv_psgr_no_batt!AE7/$D$2*$D$3*$D$4</f>
        <v>34630.569369858582</v>
      </c>
      <c r="AI60" s="176">
        <f>AVW_ldv_psgr_no_batt!AF7/$D$2*$D$3*$D$4</f>
        <v>34663.349490015229</v>
      </c>
      <c r="AJ60" s="176">
        <f>AVW_ldv_psgr_no_batt!AG7/$D$2*$D$3*$D$4</f>
        <v>34693.621811399047</v>
      </c>
      <c r="AK60" s="176">
        <f>AVW_ldv_psgr_no_batt!AH7/$D$2*$D$3*$D$4</f>
        <v>34721.386334010036</v>
      </c>
    </row>
    <row r="61" spans="1:37" x14ac:dyDescent="0.35">
      <c r="A61" t="s">
        <v>133</v>
      </c>
      <c r="B61" t="s">
        <v>134</v>
      </c>
      <c r="C61" t="s">
        <v>154</v>
      </c>
      <c r="D61" t="s">
        <v>153</v>
      </c>
      <c r="E61" s="176">
        <v>6129</v>
      </c>
      <c r="F61" s="85">
        <v>6.2999071087688208E-4</v>
      </c>
      <c r="G61" s="85">
        <f t="shared" si="7"/>
        <v>1.1204931412985911E-3</v>
      </c>
      <c r="H61" s="185">
        <f>AVW_ldv_psgr_no_batt!E9/$D$2*$D$3*$D$4</f>
        <v>64674.464454870897</v>
      </c>
      <c r="I61" s="176">
        <f>AVW_ldv_psgr_no_batt!F9/$D$2*$D$3*$D$4</f>
        <v>67505.705444521998</v>
      </c>
      <c r="J61" s="176">
        <f>AVW_ldv_psgr_no_batt!G9/$D$2*$D$3*$D$4</f>
        <v>70669.948607561601</v>
      </c>
      <c r="K61" s="176">
        <f>AVW_ldv_psgr_no_batt!H9/$D$2*$D$3*$D$4</f>
        <v>67031.328723518818</v>
      </c>
      <c r="L61" s="176">
        <f>AVW_ldv_psgr_no_batt!I9/$D$2*$D$3*$D$4</f>
        <v>63392.708839475999</v>
      </c>
      <c r="M61" s="176">
        <f>AVW_ldv_psgr_no_batt!J9/$D$2*$D$3*$D$4</f>
        <v>64067.455988007576</v>
      </c>
      <c r="N61" s="176">
        <f>AVW_ldv_psgr_no_batt!K9/$D$2*$D$3*$D$4</f>
        <v>64224.611103109673</v>
      </c>
      <c r="O61" s="176">
        <f>AVW_ldv_psgr_no_batt!L9/$D$2*$D$3*$D$4</f>
        <v>64377.15354939946</v>
      </c>
      <c r="P61" s="176">
        <f>AVW_ldv_psgr_no_batt!M9/$D$2*$D$3*$D$4</f>
        <v>64525.083326876927</v>
      </c>
      <c r="Q61" s="176">
        <f>AVW_ldv_psgr_no_batt!N9/$D$2*$D$3*$D$4</f>
        <v>64668.400435542084</v>
      </c>
      <c r="R61" s="176">
        <f>AVW_ldv_psgr_no_batt!O9/$D$2*$D$3*$D$4</f>
        <v>64807.104875394914</v>
      </c>
      <c r="S61" s="176">
        <f>AVW_ldv_psgr_no_batt!P9/$D$2*$D$3*$D$4</f>
        <v>64941.196646435434</v>
      </c>
      <c r="T61" s="176">
        <f>AVW_ldv_psgr_no_batt!Q9/$D$2*$D$3*$D$4</f>
        <v>65070.675748663649</v>
      </c>
      <c r="U61" s="176">
        <f>AVW_ldv_psgr_no_batt!R9/$D$2*$D$3*$D$4</f>
        <v>65195.542182079524</v>
      </c>
      <c r="V61" s="176">
        <f>AVW_ldv_psgr_no_batt!S9/$D$2*$D$3*$D$4</f>
        <v>65315.795946683102</v>
      </c>
      <c r="W61" s="176">
        <f>AVW_ldv_psgr_no_batt!T9/$D$2*$D$3*$D$4</f>
        <v>65431.437042474361</v>
      </c>
      <c r="X61" s="176">
        <f>AVW_ldv_psgr_no_batt!U9/$D$2*$D$3*$D$4</f>
        <v>65542.465469453295</v>
      </c>
      <c r="Y61" s="176">
        <f>AVW_ldv_psgr_no_batt!V9/$D$2*$D$3*$D$4</f>
        <v>65648.881227619917</v>
      </c>
      <c r="Z61" s="176">
        <f>AVW_ldv_psgr_no_batt!W9/$D$2*$D$3*$D$4</f>
        <v>65750.684316974206</v>
      </c>
      <c r="AA61" s="176">
        <f>AVW_ldv_psgr_no_batt!X9/$D$2*$D$3*$D$4</f>
        <v>65847.874737516206</v>
      </c>
      <c r="AB61" s="176">
        <f>AVW_ldv_psgr_no_batt!Y9/$D$2*$D$3*$D$4</f>
        <v>65940.452489245887</v>
      </c>
      <c r="AC61" s="176">
        <f>AVW_ldv_psgr_no_batt!Z9/$D$2*$D$3*$D$4</f>
        <v>66028.417572163235</v>
      </c>
      <c r="AD61" s="176">
        <f>AVW_ldv_psgr_no_batt!AA9/$D$2*$D$3*$D$4</f>
        <v>66111.769986268278</v>
      </c>
      <c r="AE61" s="176">
        <f>AVW_ldv_psgr_no_batt!AB9/$D$2*$D$3*$D$4</f>
        <v>66190.509731561004</v>
      </c>
      <c r="AF61" s="176">
        <f>AVW_ldv_psgr_no_batt!AC9/$D$2*$D$3*$D$4</f>
        <v>66264.63680804141</v>
      </c>
      <c r="AG61" s="176">
        <f>AVW_ldv_psgr_no_batt!AD9/$D$2*$D$3*$D$4</f>
        <v>66334.151215709499</v>
      </c>
      <c r="AH61" s="176">
        <f>AVW_ldv_psgr_no_batt!AE9/$D$2*$D$3*$D$4</f>
        <v>66399.052954565268</v>
      </c>
      <c r="AI61" s="176">
        <f>AVW_ldv_psgr_no_batt!AF9/$D$2*$D$3*$D$4</f>
        <v>66459.342024608733</v>
      </c>
      <c r="AJ61" s="176">
        <f>AVW_ldv_psgr_no_batt!AG9/$D$2*$D$3*$D$4</f>
        <v>66515.01842583988</v>
      </c>
      <c r="AK61" s="176">
        <f>AVW_ldv_psgr_no_batt!AH9/$D$2*$D$3*$D$4</f>
        <v>66566.082158258709</v>
      </c>
    </row>
    <row r="62" spans="1:37" x14ac:dyDescent="0.35">
      <c r="A62" t="s">
        <v>135</v>
      </c>
      <c r="B62" t="s">
        <v>136</v>
      </c>
      <c r="C62" t="s">
        <v>154</v>
      </c>
      <c r="D62" t="s">
        <v>153</v>
      </c>
      <c r="E62" s="176">
        <v>1003043</v>
      </c>
      <c r="F62" s="85">
        <v>0.10310128331184387</v>
      </c>
      <c r="G62" s="85">
        <f t="shared" si="7"/>
        <v>0.18337458018070854</v>
      </c>
      <c r="H62" s="185">
        <f>AVW_ldv_psgr_no_batt!E6/$D$2*$D$3*$D$4</f>
        <v>22289.371146858877</v>
      </c>
      <c r="I62" s="176">
        <f>AVW_ldv_psgr_no_batt!F6/$D$2*$D$3*$D$4</f>
        <v>23265.137763985724</v>
      </c>
      <c r="J62" s="176">
        <f>AVW_ldv_psgr_no_batt!G6/$D$2*$D$3*$D$4</f>
        <v>24355.669390731186</v>
      </c>
      <c r="K62" s="176">
        <f>AVW_ldv_psgr_no_batt!H6/$D$2*$D$3*$D$4</f>
        <v>23101.650116165845</v>
      </c>
      <c r="L62" s="176">
        <f>AVW_ldv_psgr_no_batt!I6/$D$2*$D$3*$D$4</f>
        <v>21847.630841600501</v>
      </c>
      <c r="M62" s="176">
        <f>AVW_ldv_psgr_no_batt!J6/$D$2*$D$3*$D$4</f>
        <v>22080.174829093685</v>
      </c>
      <c r="N62" s="176">
        <f>AVW_ldv_psgr_no_batt!K6/$D$2*$D$3*$D$4</f>
        <v>22134.336470976254</v>
      </c>
      <c r="O62" s="176">
        <f>AVW_ldv_psgr_no_batt!L6/$D$2*$D$3*$D$4</f>
        <v>22186.908370862533</v>
      </c>
      <c r="P62" s="176">
        <f>AVW_ldv_psgr_no_batt!M6/$D$2*$D$3*$D$4</f>
        <v>22237.890528752527</v>
      </c>
      <c r="Q62" s="176">
        <f>AVW_ldv_psgr_no_batt!N6/$D$2*$D$3*$D$4</f>
        <v>22287.282944646227</v>
      </c>
      <c r="R62" s="176">
        <f>AVW_ldv_psgr_no_batt!O6/$D$2*$D$3*$D$4</f>
        <v>22335.085618543642</v>
      </c>
      <c r="S62" s="176">
        <f>AVW_ldv_psgr_no_batt!P6/$D$2*$D$3*$D$4</f>
        <v>22381.298550444768</v>
      </c>
      <c r="T62" s="176">
        <f>AVW_ldv_psgr_no_batt!Q6/$D$2*$D$3*$D$4</f>
        <v>22425.9217403496</v>
      </c>
      <c r="U62" s="176">
        <f>AVW_ldv_psgr_no_batt!R6/$D$2*$D$3*$D$4</f>
        <v>22468.95518825814</v>
      </c>
      <c r="V62" s="176">
        <f>AVW_ldv_psgr_no_batt!S6/$D$2*$D$3*$D$4</f>
        <v>22510.398894170397</v>
      </c>
      <c r="W62" s="176">
        <f>AVW_ldv_psgr_no_batt!T6/$D$2*$D$3*$D$4</f>
        <v>22550.252858086358</v>
      </c>
      <c r="X62" s="176">
        <f>AVW_ldv_psgr_no_batt!U6/$D$2*$D$3*$D$4</f>
        <v>22588.517080006037</v>
      </c>
      <c r="Y62" s="176">
        <f>AVW_ldv_psgr_no_batt!V6/$D$2*$D$3*$D$4</f>
        <v>22625.191559929419</v>
      </c>
      <c r="Z62" s="176">
        <f>AVW_ldv_psgr_no_batt!W6/$D$2*$D$3*$D$4</f>
        <v>22660.276297856519</v>
      </c>
      <c r="AA62" s="176">
        <f>AVW_ldv_psgr_no_batt!X6/$D$2*$D$3*$D$4</f>
        <v>22693.771293787326</v>
      </c>
      <c r="AB62" s="176">
        <f>AVW_ldv_psgr_no_batt!Y6/$D$2*$D$3*$D$4</f>
        <v>22725.67654772184</v>
      </c>
      <c r="AC62" s="176">
        <f>AVW_ldv_psgr_no_batt!Z6/$D$2*$D$3*$D$4</f>
        <v>22755.992059660068</v>
      </c>
      <c r="AD62" s="176">
        <f>AVW_ldv_psgr_no_batt!AA6/$D$2*$D$3*$D$4</f>
        <v>22784.717829602007</v>
      </c>
      <c r="AE62" s="176">
        <f>AVW_ldv_psgr_no_batt!AB6/$D$2*$D$3*$D$4</f>
        <v>22811.853857547656</v>
      </c>
      <c r="AF62" s="176">
        <f>AVW_ldv_psgr_no_batt!AC6/$D$2*$D$3*$D$4</f>
        <v>22837.400143497016</v>
      </c>
      <c r="AG62" s="176">
        <f>AVW_ldv_psgr_no_batt!AD6/$D$2*$D$3*$D$4</f>
        <v>22861.356687450087</v>
      </c>
      <c r="AH62" s="176">
        <f>AVW_ldv_psgr_no_batt!AE6/$D$2*$D$3*$D$4</f>
        <v>22883.723489406864</v>
      </c>
      <c r="AI62" s="176">
        <f>AVW_ldv_psgr_no_batt!AF6/$D$2*$D$3*$D$4</f>
        <v>22904.500549367353</v>
      </c>
      <c r="AJ62" s="176">
        <f>AVW_ldv_psgr_no_batt!AG6/$D$2*$D$3*$D$4</f>
        <v>22923.687867331559</v>
      </c>
      <c r="AK62" s="176">
        <f>AVW_ldv_psgr_no_batt!AH6/$D$2*$D$3*$D$4</f>
        <v>22941.285443299468</v>
      </c>
    </row>
    <row r="63" spans="1:37" x14ac:dyDescent="0.35">
      <c r="A63" t="s">
        <v>137</v>
      </c>
      <c r="B63" t="s">
        <v>138</v>
      </c>
      <c r="C63" t="s">
        <v>154</v>
      </c>
      <c r="D63" t="s">
        <v>153</v>
      </c>
      <c r="E63" s="176">
        <v>507393</v>
      </c>
      <c r="F63" s="85">
        <v>5.2154164761304855E-2</v>
      </c>
      <c r="G63" s="85">
        <f t="shared" si="7"/>
        <v>9.2760707528620659E-2</v>
      </c>
      <c r="H63" s="185">
        <f>AVW_ldv_psgr_no_batt!E4/$D$2*$D$3*$D$4</f>
        <v>10447.545093566781</v>
      </c>
      <c r="I63" s="176">
        <f>AVW_ldv_psgr_no_batt!F4/$D$2*$D$3*$D$4</f>
        <v>10904.809730185039</v>
      </c>
      <c r="J63" s="176">
        <f>AVW_ldv_psgr_no_batt!G4/$D$2*$D$3*$D$4</f>
        <v>11415.874597552232</v>
      </c>
      <c r="K63" s="176">
        <f>AVW_ldv_psgr_no_batt!H4/$D$2*$D$3*$D$4</f>
        <v>10828.165565414005</v>
      </c>
      <c r="L63" s="176">
        <f>AVW_ldv_psgr_no_batt!I4/$D$2*$D$3*$D$4</f>
        <v>10240.456533275783</v>
      </c>
      <c r="M63" s="176">
        <f>AVW_ldv_psgr_no_batt!J4/$D$2*$D$3*$D$4</f>
        <v>10296.446048860029</v>
      </c>
      <c r="N63" s="176">
        <f>AVW_ldv_psgr_no_batt!K4/$D$2*$D$3*$D$4</f>
        <v>10323.323070810084</v>
      </c>
      <c r="O63" s="176">
        <f>AVW_ldv_psgr_no_batt!L4/$D$2*$D$3*$D$4</f>
        <v>10349.454935532091</v>
      </c>
      <c r="P63" s="176">
        <f>AVW_ldv_psgr_no_batt!M4/$D$2*$D$3*$D$4</f>
        <v>10374.841643026051</v>
      </c>
      <c r="Q63" s="176">
        <f>AVW_ldv_psgr_no_batt!N4/$D$2*$D$3*$D$4</f>
        <v>10399.483193291966</v>
      </c>
      <c r="R63" s="176">
        <f>AVW_ldv_psgr_no_batt!O4/$D$2*$D$3*$D$4</f>
        <v>10423.379586329833</v>
      </c>
      <c r="S63" s="176">
        <f>AVW_ldv_psgr_no_batt!P4/$D$2*$D$3*$D$4</f>
        <v>10446.530822139655</v>
      </c>
      <c r="T63" s="176">
        <f>AVW_ldv_psgr_no_batt!Q4/$D$2*$D$3*$D$4</f>
        <v>10468.936900721428</v>
      </c>
      <c r="U63" s="176">
        <f>AVW_ldv_psgr_no_batt!R4/$D$2*$D$3*$D$4</f>
        <v>10490.597822075157</v>
      </c>
      <c r="V63" s="176">
        <f>AVW_ldv_psgr_no_batt!S4/$D$2*$D$3*$D$4</f>
        <v>10511.513586200839</v>
      </c>
      <c r="W63" s="176">
        <f>AVW_ldv_psgr_no_batt!T4/$D$2*$D$3*$D$4</f>
        <v>10531.684193098474</v>
      </c>
      <c r="X63" s="176">
        <f>AVW_ldv_psgr_no_batt!U4/$D$2*$D$3*$D$4</f>
        <v>10551.109642768062</v>
      </c>
      <c r="Y63" s="176">
        <f>AVW_ldv_psgr_no_batt!V4/$D$2*$D$3*$D$4</f>
        <v>10569.789935209603</v>
      </c>
      <c r="Z63" s="176">
        <f>AVW_ldv_psgr_no_batt!W4/$D$2*$D$3*$D$4</f>
        <v>10587.725070423099</v>
      </c>
      <c r="AA63" s="176">
        <f>AVW_ldv_psgr_no_batt!X4/$D$2*$D$3*$D$4</f>
        <v>10604.915048408549</v>
      </c>
      <c r="AB63" s="176">
        <f>AVW_ldv_psgr_no_batt!Y4/$D$2*$D$3*$D$4</f>
        <v>10621.359869165952</v>
      </c>
      <c r="AC63" s="176">
        <f>AVW_ldv_psgr_no_batt!Z4/$D$2*$D$3*$D$4</f>
        <v>10637.059532695308</v>
      </c>
      <c r="AD63" s="176">
        <f>AVW_ldv_psgr_no_batt!AA4/$D$2*$D$3*$D$4</f>
        <v>10652.014038996615</v>
      </c>
      <c r="AE63" s="176">
        <f>AVW_ldv_psgr_no_batt!AB4/$D$2*$D$3*$D$4</f>
        <v>10666.223388069877</v>
      </c>
      <c r="AF63" s="176">
        <f>AVW_ldv_psgr_no_batt!AC4/$D$2*$D$3*$D$4</f>
        <v>10679.687579915093</v>
      </c>
      <c r="AG63" s="176">
        <f>AVW_ldv_psgr_no_batt!AD4/$D$2*$D$3*$D$4</f>
        <v>10692.406614532263</v>
      </c>
      <c r="AH63" s="176">
        <f>AVW_ldv_psgr_no_batt!AE4/$D$2*$D$3*$D$4</f>
        <v>10704.380491921385</v>
      </c>
      <c r="AI63" s="176">
        <f>AVW_ldv_psgr_no_batt!AF4/$D$2*$D$3*$D$4</f>
        <v>10715.609212082463</v>
      </c>
      <c r="AJ63" s="176">
        <f>AVW_ldv_psgr_no_batt!AG4/$D$2*$D$3*$D$4</f>
        <v>10726.092775015491</v>
      </c>
      <c r="AK63" s="176">
        <f>AVW_ldv_psgr_no_batt!AH4/$D$2*$D$3*$D$4</f>
        <v>10735.831180720474</v>
      </c>
    </row>
    <row r="64" spans="1:37" x14ac:dyDescent="0.35">
      <c r="A64" t="s">
        <v>139</v>
      </c>
      <c r="B64" t="s">
        <v>140</v>
      </c>
      <c r="C64" t="s">
        <v>154</v>
      </c>
      <c r="D64" t="s">
        <v>153</v>
      </c>
      <c r="E64" s="176">
        <v>8192</v>
      </c>
      <c r="F64" s="85">
        <v>8.4204337326809764E-4</v>
      </c>
      <c r="G64" s="85">
        <f t="shared" si="7"/>
        <v>1.4976472203488429E-3</v>
      </c>
      <c r="H64" s="185">
        <f>AVW_ldv_psgr_no_batt!E15/$D$2*$D$3*$D$4</f>
        <v>16652.297212363446</v>
      </c>
      <c r="I64" s="176">
        <f>AVW_ldv_psgr_no_batt!F15/$D$2*$D$3*$D$4</f>
        <v>17381.175674949402</v>
      </c>
      <c r="J64" s="176">
        <f>AVW_ldv_psgr_no_batt!G15/$D$2*$D$3*$D$4</f>
        <v>18195.802747657937</v>
      </c>
      <c r="K64" s="176">
        <f>AVW_ldv_psgr_no_batt!H15/$D$2*$D$3*$D$4</f>
        <v>17259.019235975917</v>
      </c>
      <c r="L64" s="176">
        <f>AVW_ldv_psgr_no_batt!I15/$D$2*$D$3*$D$4</f>
        <v>16322.235724293887</v>
      </c>
      <c r="M64" s="176">
        <f>AVW_ldv_psgr_no_batt!J15/$D$2*$D$3*$D$4</f>
        <v>16495.969695069456</v>
      </c>
      <c r="N64" s="176">
        <f>AVW_ldv_psgr_no_batt!K15/$D$2*$D$3*$D$4</f>
        <v>16536.434094643115</v>
      </c>
      <c r="O64" s="176">
        <f>AVW_ldv_psgr_no_batt!L15/$D$2*$D$3*$D$4</f>
        <v>16575.71085696869</v>
      </c>
      <c r="P64" s="176">
        <f>AVW_ldv_psgr_no_batt!M15/$D$2*$D$3*$D$4</f>
        <v>16613.799982046166</v>
      </c>
      <c r="Q64" s="176">
        <f>AVW_ldv_psgr_no_batt!N15/$D$2*$D$3*$D$4</f>
        <v>16650.701469875556</v>
      </c>
      <c r="R64" s="176">
        <f>AVW_ldv_psgr_no_batt!O15/$D$2*$D$3*$D$4</f>
        <v>16686.41532045685</v>
      </c>
      <c r="S64" s="176">
        <f>AVW_ldv_psgr_no_batt!P15/$D$2*$D$3*$D$4</f>
        <v>16720.94153379005</v>
      </c>
      <c r="T64" s="176">
        <f>AVW_ldv_psgr_no_batt!Q15/$D$2*$D$3*$D$4</f>
        <v>16754.280109875166</v>
      </c>
      <c r="U64" s="176">
        <f>AVW_ldv_psgr_no_batt!R15/$D$2*$D$3*$D$4</f>
        <v>16786.431048712184</v>
      </c>
      <c r="V64" s="176">
        <f>AVW_ldv_psgr_no_batt!S15/$D$2*$D$3*$D$4</f>
        <v>16817.394350301111</v>
      </c>
      <c r="W64" s="176">
        <f>AVW_ldv_psgr_no_batt!T15/$D$2*$D$3*$D$4</f>
        <v>16847.170014641946</v>
      </c>
      <c r="X64" s="176">
        <f>AVW_ldv_psgr_no_batt!U15/$D$2*$D$3*$D$4</f>
        <v>16875.758041734691</v>
      </c>
      <c r="Y64" s="176">
        <f>AVW_ldv_psgr_no_batt!V15/$D$2*$D$3*$D$4</f>
        <v>16903.158431579341</v>
      </c>
      <c r="Z64" s="176">
        <f>AVW_ldv_psgr_no_batt!W15/$D$2*$D$3*$D$4</f>
        <v>16929.3711841759</v>
      </c>
      <c r="AA64" s="176">
        <f>AVW_ldv_psgr_no_batt!X15/$D$2*$D$3*$D$4</f>
        <v>16954.396299524367</v>
      </c>
      <c r="AB64" s="176">
        <f>AVW_ldv_psgr_no_batt!Y15/$D$2*$D$3*$D$4</f>
        <v>16978.233777624744</v>
      </c>
      <c r="AC64" s="176">
        <f>AVW_ldv_psgr_no_batt!Z15/$D$2*$D$3*$D$4</f>
        <v>17000.883618477026</v>
      </c>
      <c r="AD64" s="176">
        <f>AVW_ldv_psgr_no_batt!AA15/$D$2*$D$3*$D$4</f>
        <v>17022.345822081221</v>
      </c>
      <c r="AE64" s="176">
        <f>AVW_ldv_psgr_no_batt!AB15/$D$2*$D$3*$D$4</f>
        <v>17042.620388437317</v>
      </c>
      <c r="AF64" s="176">
        <f>AVW_ldv_psgr_no_batt!AC15/$D$2*$D$3*$D$4</f>
        <v>17061.707317545326</v>
      </c>
      <c r="AG64" s="176">
        <f>AVW_ldv_psgr_no_batt!AD15/$D$2*$D$3*$D$4</f>
        <v>17079.60660940524</v>
      </c>
      <c r="AH64" s="176">
        <f>AVW_ldv_psgr_no_batt!AE15/$D$2*$D$3*$D$4</f>
        <v>17096.318264017067</v>
      </c>
      <c r="AI64" s="176">
        <f>AVW_ldv_psgr_no_batt!AF15/$D$2*$D$3*$D$4</f>
        <v>17111.842281380799</v>
      </c>
      <c r="AJ64" s="176">
        <f>AVW_ldv_psgr_no_batt!AG15/$D$2*$D$3*$D$4</f>
        <v>17126.178661496437</v>
      </c>
      <c r="AK64" s="176">
        <f>AVW_ldv_psgr_no_batt!AH15/$D$2*$D$3*$D$4</f>
        <v>17139.327404363987</v>
      </c>
    </row>
    <row r="65" spans="1:37" x14ac:dyDescent="0.35">
      <c r="A65" t="s">
        <v>141</v>
      </c>
      <c r="B65" t="s">
        <v>142</v>
      </c>
      <c r="C65" t="s">
        <v>154</v>
      </c>
      <c r="D65" t="s">
        <v>153</v>
      </c>
      <c r="E65" s="176">
        <v>6964</v>
      </c>
      <c r="F65" s="85">
        <v>7.1581907104700804E-4</v>
      </c>
      <c r="G65" s="85">
        <f t="shared" si="7"/>
        <v>1.2731463919078785E-3</v>
      </c>
      <c r="H65" s="185">
        <f>AVW_ldv_psgr_no_batt!E14/$D$2*$D$3*$D$4</f>
        <v>26558.380444691102</v>
      </c>
      <c r="I65" s="176">
        <f>AVW_ldv_psgr_no_batt!F14/$D$2*$D$3*$D$4</f>
        <v>26999.78292518646</v>
      </c>
      <c r="J65" s="176">
        <f>AVW_ldv_psgr_no_batt!G14/$D$2*$D$3*$D$4</f>
        <v>27630.033184723361</v>
      </c>
      <c r="K65" s="176">
        <f>AVW_ldv_psgr_no_batt!H14/$D$2*$D$3*$D$4</f>
        <v>26667.549524808903</v>
      </c>
      <c r="L65" s="176">
        <f>AVW_ldv_psgr_no_batt!I14/$D$2*$D$3*$D$4</f>
        <v>25705.065864894441</v>
      </c>
      <c r="M65" s="176">
        <f>AVW_ldv_psgr_no_batt!J14/$D$2*$D$3*$D$4</f>
        <v>25990.850278883951</v>
      </c>
      <c r="N65" s="176">
        <f>AVW_ldv_psgr_no_batt!K14/$D$2*$D$3*$D$4</f>
        <v>26057.412210465463</v>
      </c>
      <c r="O65" s="176">
        <f>AVW_ldv_psgr_no_batt!L14/$D$2*$D$3*$D$4</f>
        <v>26122.020473280634</v>
      </c>
      <c r="P65" s="176">
        <f>AVW_ldv_psgr_no_batt!M14/$D$2*$D$3*$D$4</f>
        <v>26184.675067329455</v>
      </c>
      <c r="Q65" s="176">
        <f>AVW_ldv_psgr_no_batt!N14/$D$2*$D$3*$D$4</f>
        <v>26245.375992611935</v>
      </c>
      <c r="R65" s="176">
        <f>AVW_ldv_psgr_no_batt!O14/$D$2*$D$3*$D$4</f>
        <v>26304.123249128068</v>
      </c>
      <c r="S65" s="176">
        <f>AVW_ldv_psgr_no_batt!P14/$D$2*$D$3*$D$4</f>
        <v>26360.916836877852</v>
      </c>
      <c r="T65" s="176">
        <f>AVW_ldv_psgr_no_batt!Q14/$D$2*$D$3*$D$4</f>
        <v>26415.75675586129</v>
      </c>
      <c r="U65" s="176">
        <f>AVW_ldv_psgr_no_batt!R14/$D$2*$D$3*$D$4</f>
        <v>26468.643006078386</v>
      </c>
      <c r="V65" s="176">
        <f>AVW_ldv_psgr_no_batt!S14/$D$2*$D$3*$D$4</f>
        <v>26519.57558752914</v>
      </c>
      <c r="W65" s="176">
        <f>AVW_ldv_psgr_no_batt!T14/$D$2*$D$3*$D$4</f>
        <v>26568.554500213544</v>
      </c>
      <c r="X65" s="176">
        <f>AVW_ldv_psgr_no_batt!U14/$D$2*$D$3*$D$4</f>
        <v>26615.579744131603</v>
      </c>
      <c r="Y65" s="176">
        <f>AVW_ldv_psgr_no_batt!V14/$D$2*$D$3*$D$4</f>
        <v>26660.651319283315</v>
      </c>
      <c r="Z65" s="176">
        <f>AVW_ldv_psgr_no_batt!W14/$D$2*$D$3*$D$4</f>
        <v>26703.769225668686</v>
      </c>
      <c r="AA65" s="176">
        <f>AVW_ldv_psgr_no_batt!X14/$D$2*$D$3*$D$4</f>
        <v>26744.933463287703</v>
      </c>
      <c r="AB65" s="176">
        <f>AVW_ldv_psgr_no_batt!Y14/$D$2*$D$3*$D$4</f>
        <v>26784.144032140382</v>
      </c>
      <c r="AC65" s="176">
        <f>AVW_ldv_psgr_no_batt!Z14/$D$2*$D$3*$D$4</f>
        <v>26821.400932226719</v>
      </c>
      <c r="AD65" s="176">
        <f>AVW_ldv_psgr_no_batt!AA14/$D$2*$D$3*$D$4</f>
        <v>26856.704163546703</v>
      </c>
      <c r="AE65" s="176">
        <f>AVW_ldv_psgr_no_batt!AB14/$D$2*$D$3*$D$4</f>
        <v>26890.053726100348</v>
      </c>
      <c r="AF65" s="176">
        <f>AVW_ldv_psgr_no_batt!AC14/$D$2*$D$3*$D$4</f>
        <v>26921.44961988764</v>
      </c>
      <c r="AG65" s="176">
        <f>AVW_ldv_psgr_no_batt!AD14/$D$2*$D$3*$D$4</f>
        <v>26950.891844908594</v>
      </c>
      <c r="AH65" s="176">
        <f>AVW_ldv_psgr_no_batt!AE14/$D$2*$D$3*$D$4</f>
        <v>26978.380401163198</v>
      </c>
      <c r="AI65" s="176">
        <f>AVW_ldv_psgr_no_batt!AF14/$D$2*$D$3*$D$4</f>
        <v>27003.915288651457</v>
      </c>
      <c r="AJ65" s="176">
        <f>AVW_ldv_psgr_no_batt!AG14/$D$2*$D$3*$D$4</f>
        <v>27027.496507373369</v>
      </c>
      <c r="AK65" s="176">
        <f>AVW_ldv_psgr_no_batt!AH14/$D$2*$D$3*$D$4</f>
        <v>27049.124057328932</v>
      </c>
    </row>
    <row r="66" spans="1:37" x14ac:dyDescent="0.35">
      <c r="A66" t="s">
        <v>143</v>
      </c>
      <c r="B66" t="s">
        <v>144</v>
      </c>
      <c r="C66" t="s">
        <v>154</v>
      </c>
      <c r="D66" t="s">
        <v>153</v>
      </c>
      <c r="E66" s="176">
        <v>1345511</v>
      </c>
      <c r="F66" s="85">
        <v>0.13830305635929108</v>
      </c>
      <c r="G66" s="85">
        <f t="shared" si="7"/>
        <v>0.24598398548569236</v>
      </c>
      <c r="H66" s="185">
        <f>AVW_ldv_psgr_no_batt!E5/$D$2*$D$3*$D$4</f>
        <v>15598.935607476544</v>
      </c>
      <c r="I66" s="176">
        <f>AVW_ldv_psgr_no_batt!F5/$D$2*$D$3*$D$4</f>
        <v>16281.896531758395</v>
      </c>
      <c r="J66" s="176">
        <f>AVW_ldv_psgr_no_batt!G5/$D$2*$D$3*$D$4</f>
        <v>17045.168310101428</v>
      </c>
      <c r="K66" s="176">
        <f>AVW_ldv_psgr_no_batt!H5/$D$2*$D$3*$D$4</f>
        <v>16167.493156133298</v>
      </c>
      <c r="L66" s="176">
        <f>AVW_ldv_psgr_no_batt!I5/$D$2*$D$3*$D$4</f>
        <v>15289.818002165166</v>
      </c>
      <c r="M66" s="176">
        <f>AVW_ldv_psgr_no_batt!J5/$D$2*$D$3*$D$4</f>
        <v>15452.559461853052</v>
      </c>
      <c r="N66" s="176">
        <f>AVW_ldv_psgr_no_batt!K5/$D$2*$D$3*$D$4</f>
        <v>15490.463533601229</v>
      </c>
      <c r="O66" s="176">
        <f>AVW_ldv_psgr_no_batt!L5/$D$2*$D$3*$D$4</f>
        <v>15527.25508807989</v>
      </c>
      <c r="P66" s="176">
        <f>AVW_ldv_psgr_no_batt!M5/$D$2*$D$3*$D$4</f>
        <v>15562.934125289032</v>
      </c>
      <c r="Q66" s="176">
        <f>AVW_ldv_psgr_no_batt!N5/$D$2*$D$3*$D$4</f>
        <v>15597.500645228654</v>
      </c>
      <c r="R66" s="176">
        <f>AVW_ldv_psgr_no_batt!O5/$D$2*$D$3*$D$4</f>
        <v>15630.954647898754</v>
      </c>
      <c r="S66" s="176">
        <f>AVW_ldv_psgr_no_batt!P5/$D$2*$D$3*$D$4</f>
        <v>15663.296133299342</v>
      </c>
      <c r="T66" s="176">
        <f>AVW_ldv_psgr_no_batt!Q5/$D$2*$D$3*$D$4</f>
        <v>15694.52510143041</v>
      </c>
      <c r="U66" s="176">
        <f>AVW_ldv_psgr_no_batt!R5/$D$2*$D$3*$D$4</f>
        <v>15724.64155229196</v>
      </c>
      <c r="V66" s="176">
        <f>AVW_ldv_psgr_no_batt!S5/$D$2*$D$3*$D$4</f>
        <v>15753.645485883992</v>
      </c>
      <c r="W66" s="176">
        <f>AVW_ldv_psgr_no_batt!T5/$D$2*$D$3*$D$4</f>
        <v>15781.536902206506</v>
      </c>
      <c r="X66" s="176">
        <f>AVW_ldv_psgr_no_batt!U5/$D$2*$D$3*$D$4</f>
        <v>15808.315801259501</v>
      </c>
      <c r="Y66" s="176">
        <f>AVW_ldv_psgr_no_batt!V5/$D$2*$D$3*$D$4</f>
        <v>15833.982183042981</v>
      </c>
      <c r="Z66" s="176">
        <f>AVW_ldv_psgr_no_batt!W5/$D$2*$D$3*$D$4</f>
        <v>15858.536047556938</v>
      </c>
      <c r="AA66" s="176">
        <f>AVW_ldv_psgr_no_batt!X5/$D$2*$D$3*$D$4</f>
        <v>15881.977394801383</v>
      </c>
      <c r="AB66" s="176">
        <f>AVW_ldv_psgr_no_batt!Y5/$D$2*$D$3*$D$4</f>
        <v>15904.306224776305</v>
      </c>
      <c r="AC66" s="176">
        <f>AVW_ldv_psgr_no_batt!Z5/$D$2*$D$3*$D$4</f>
        <v>15925.522537481707</v>
      </c>
      <c r="AD66" s="176">
        <f>AVW_ldv_psgr_no_batt!AA5/$D$2*$D$3*$D$4</f>
        <v>15945.626332917594</v>
      </c>
      <c r="AE66" s="176">
        <f>AVW_ldv_psgr_no_batt!AB5/$D$2*$D$3*$D$4</f>
        <v>15964.617611083964</v>
      </c>
      <c r="AF66" s="176">
        <f>AVW_ldv_psgr_no_batt!AC5/$D$2*$D$3*$D$4</f>
        <v>15982.496371980813</v>
      </c>
      <c r="AG66" s="176">
        <f>AVW_ldv_psgr_no_batt!AD5/$D$2*$D$3*$D$4</f>
        <v>15999.262615608146</v>
      </c>
      <c r="AH66" s="176">
        <f>AVW_ldv_psgr_no_batt!AE5/$D$2*$D$3*$D$4</f>
        <v>16014.91634196596</v>
      </c>
      <c r="AI66" s="176">
        <f>AVW_ldv_psgr_no_batt!AF5/$D$2*$D$3*$D$4</f>
        <v>16029.457551054258</v>
      </c>
      <c r="AJ66" s="176">
        <f>AVW_ldv_psgr_no_batt!AG5/$D$2*$D$3*$D$4</f>
        <v>16042.886242873037</v>
      </c>
      <c r="AK66" s="176">
        <f>AVW_ldv_psgr_no_batt!AH5/$D$2*$D$3*$D$4</f>
        <v>16055.202417422295</v>
      </c>
    </row>
    <row r="67" spans="1:37" x14ac:dyDescent="0.35">
      <c r="A67" t="s">
        <v>145</v>
      </c>
      <c r="B67" t="s">
        <v>146</v>
      </c>
      <c r="C67" t="s">
        <v>154</v>
      </c>
      <c r="D67" t="s">
        <v>153</v>
      </c>
      <c r="E67" s="176">
        <v>56624</v>
      </c>
      <c r="F67" s="85">
        <v>5.8202957734465599E-3</v>
      </c>
      <c r="G67" s="85">
        <f t="shared" si="7"/>
        <v>1.0351901392215927E-2</v>
      </c>
      <c r="H67" s="185">
        <f>AVW_ldv_psgr_no_batt!E12/$D$2*$D$3*$D$4</f>
        <v>68020.396389658781</v>
      </c>
      <c r="I67" s="176">
        <f>AVW_ldv_psgr_no_batt!F12/$D$2*$D$3*$D$4</f>
        <v>70998.125658783218</v>
      </c>
      <c r="J67" s="176">
        <f>AVW_ldv_psgr_no_batt!G12/$D$2*$D$3*$D$4</f>
        <v>74326.083943119535</v>
      </c>
      <c r="K67" s="176">
        <f>AVW_ldv_psgr_no_batt!H12/$D$2*$D$3*$D$4</f>
        <v>70499.209005034252</v>
      </c>
      <c r="L67" s="176">
        <f>AVW_ldv_psgr_no_batt!I12/$D$2*$D$3*$D$4</f>
        <v>66672.33406694897</v>
      </c>
      <c r="M67" s="176">
        <f>AVW_ldv_psgr_no_batt!J12/$D$2*$D$3*$D$4</f>
        <v>67381.976436825484</v>
      </c>
      <c r="N67" s="176">
        <f>AVW_ldv_psgr_no_batt!K12/$D$2*$D$3*$D$4</f>
        <v>67547.258654691803</v>
      </c>
      <c r="O67" s="176">
        <f>AVW_ldv_psgr_no_batt!L12/$D$2*$D$3*$D$4</f>
        <v>67707.689522716973</v>
      </c>
      <c r="P67" s="176">
        <f>AVW_ldv_psgr_no_batt!M12/$D$2*$D$3*$D$4</f>
        <v>67863.269040901025</v>
      </c>
      <c r="Q67" s="176">
        <f>AVW_ldv_psgr_no_batt!N12/$D$2*$D$3*$D$4</f>
        <v>68013.997209243928</v>
      </c>
      <c r="R67" s="176">
        <f>AVW_ldv_psgr_no_batt!O12/$D$2*$D$3*$D$4</f>
        <v>68159.874027745711</v>
      </c>
      <c r="S67" s="176">
        <f>AVW_ldv_psgr_no_batt!P12/$D$2*$D$3*$D$4</f>
        <v>68300.89949640636</v>
      </c>
      <c r="T67" s="176">
        <f>AVW_ldv_psgr_no_batt!Q12/$D$2*$D$3*$D$4</f>
        <v>68437.073615225876</v>
      </c>
      <c r="U67" s="176">
        <f>AVW_ldv_psgr_no_batt!R12/$D$2*$D$3*$D$4</f>
        <v>68568.396384204287</v>
      </c>
      <c r="V67" s="176">
        <f>AVW_ldv_psgr_no_batt!S12/$D$2*$D$3*$D$4</f>
        <v>68694.867803341534</v>
      </c>
      <c r="W67" s="176">
        <f>AVW_ldv_psgr_no_batt!T12/$D$2*$D$3*$D$4</f>
        <v>68816.487872637677</v>
      </c>
      <c r="X67" s="176">
        <f>AVW_ldv_psgr_no_batt!U12/$D$2*$D$3*$D$4</f>
        <v>68933.256592092672</v>
      </c>
      <c r="Y67" s="176">
        <f>AVW_ldv_psgr_no_batt!V12/$D$2*$D$3*$D$4</f>
        <v>69045.173961706547</v>
      </c>
      <c r="Z67" s="176">
        <f>AVW_ldv_psgr_no_batt!W12/$D$2*$D$3*$D$4</f>
        <v>69152.239981479288</v>
      </c>
      <c r="AA67" s="176">
        <f>AVW_ldv_psgr_no_batt!X12/$D$2*$D$3*$D$4</f>
        <v>69254.45465141091</v>
      </c>
      <c r="AB67" s="176">
        <f>AVW_ldv_psgr_no_batt!Y12/$D$2*$D$3*$D$4</f>
        <v>69351.817971501383</v>
      </c>
      <c r="AC67" s="176">
        <f>AVW_ldv_psgr_no_batt!Z12/$D$2*$D$3*$D$4</f>
        <v>69444.329941750737</v>
      </c>
      <c r="AD67" s="176">
        <f>AVW_ldv_psgr_no_batt!AA12/$D$2*$D$3*$D$4</f>
        <v>69531.990562158942</v>
      </c>
      <c r="AE67" s="176">
        <f>AVW_ldv_psgr_no_batt!AB12/$D$2*$D$3*$D$4</f>
        <v>69614.799832726043</v>
      </c>
      <c r="AF67" s="176">
        <f>AVW_ldv_psgr_no_batt!AC12/$D$2*$D$3*$D$4</f>
        <v>69692.757753451995</v>
      </c>
      <c r="AG67" s="176">
        <f>AVW_ldv_psgr_no_batt!AD12/$D$2*$D$3*$D$4</f>
        <v>69765.864324336828</v>
      </c>
      <c r="AH67" s="176">
        <f>AVW_ldv_psgr_no_batt!AE12/$D$2*$D$3*$D$4</f>
        <v>69834.119545380527</v>
      </c>
      <c r="AI67" s="176">
        <f>AVW_ldv_psgr_no_batt!AF12/$D$2*$D$3*$D$4</f>
        <v>69897.523416583092</v>
      </c>
      <c r="AJ67" s="176">
        <f>AVW_ldv_psgr_no_batt!AG12/$D$2*$D$3*$D$4</f>
        <v>69956.075937944523</v>
      </c>
      <c r="AK67" s="176">
        <f>AVW_ldv_psgr_no_batt!AH12/$D$2*$D$3*$D$4</f>
        <v>70009.777109464849</v>
      </c>
    </row>
    <row r="68" spans="1:37" x14ac:dyDescent="0.35">
      <c r="A68" t="s">
        <v>147</v>
      </c>
      <c r="B68" t="s">
        <v>147</v>
      </c>
      <c r="C68" t="s">
        <v>154</v>
      </c>
      <c r="D68" t="s">
        <v>153</v>
      </c>
      <c r="E68" s="176">
        <v>2257793</v>
      </c>
      <c r="F68" s="85">
        <v>0.23207515478134155</v>
      </c>
      <c r="G68" s="85">
        <f t="shared" si="7"/>
        <v>0.41276579718909606</v>
      </c>
      <c r="H68" s="185">
        <f>AVW_ldv_psgr_no_batt!E10/$D$2*$D$3*$D$4</f>
        <v>32956.60809930705</v>
      </c>
      <c r="I68" s="176">
        <f>AVW_ldv_psgr_no_batt!F10/$D$2*$D$3*$D$4</f>
        <v>33504.337855516394</v>
      </c>
      <c r="J68" s="176">
        <f>AVW_ldv_psgr_no_batt!G10/$D$2*$D$3*$D$4</f>
        <v>34286.411904328219</v>
      </c>
      <c r="K68" s="176">
        <f>AVW_ldv_psgr_no_batt!H10/$D$2*$D$3*$D$4</f>
        <v>33092.062647371102</v>
      </c>
      <c r="L68" s="176">
        <f>AVW_ldv_psgr_no_batt!I10/$D$2*$D$3*$D$4</f>
        <v>31897.713390413985</v>
      </c>
      <c r="M68" s="176">
        <f>AVW_ldv_psgr_no_batt!J10/$D$2*$D$3*$D$4</f>
        <v>32252.352199974648</v>
      </c>
      <c r="N68" s="176">
        <f>AVW_ldv_psgr_no_batt!K10/$D$2*$D$3*$D$4</f>
        <v>32334.95080500768</v>
      </c>
      <c r="O68" s="176">
        <f>AVW_ldv_psgr_no_batt!L10/$D$2*$D$3*$D$4</f>
        <v>32415.124971097852</v>
      </c>
      <c r="P68" s="176">
        <f>AVW_ldv_psgr_no_batt!M10/$D$2*$D$3*$D$4</f>
        <v>32492.874698245163</v>
      </c>
      <c r="Q68" s="176">
        <f>AVW_ldv_psgr_no_batt!N10/$D$2*$D$3*$D$4</f>
        <v>32568.199986449625</v>
      </c>
      <c r="R68" s="176">
        <f>AVW_ldv_psgr_no_batt!O10/$D$2*$D$3*$D$4</f>
        <v>32641.10083571123</v>
      </c>
      <c r="S68" s="176">
        <f>AVW_ldv_psgr_no_batt!P10/$D$2*$D$3*$D$4</f>
        <v>32711.577246029978</v>
      </c>
      <c r="T68" s="176">
        <f>AVW_ldv_psgr_no_batt!Q10/$D$2*$D$3*$D$4</f>
        <v>32779.629217405869</v>
      </c>
      <c r="U68" s="176">
        <f>AVW_ldv_psgr_no_batt!R10/$D$2*$D$3*$D$4</f>
        <v>32845.256749838911</v>
      </c>
      <c r="V68" s="176">
        <f>AVW_ldv_psgr_no_batt!S10/$D$2*$D$3*$D$4</f>
        <v>32908.459843329088</v>
      </c>
      <c r="W68" s="176">
        <f>AVW_ldv_psgr_no_batt!T10/$D$2*$D$3*$D$4</f>
        <v>32969.238497876424</v>
      </c>
      <c r="X68" s="176">
        <f>AVW_ldv_psgr_no_batt!U10/$D$2*$D$3*$D$4</f>
        <v>33027.592713480888</v>
      </c>
      <c r="Y68" s="176">
        <f>AVW_ldv_psgr_no_batt!V10/$D$2*$D$3*$D$4</f>
        <v>33083.52249014251</v>
      </c>
      <c r="Z68" s="176">
        <f>AVW_ldv_psgr_no_batt!W10/$D$2*$D$3*$D$4</f>
        <v>33137.027827861268</v>
      </c>
      <c r="AA68" s="176">
        <f>AVW_ldv_psgr_no_batt!X10/$D$2*$D$3*$D$4</f>
        <v>33188.108726637176</v>
      </c>
      <c r="AB68" s="176">
        <f>AVW_ldv_psgr_no_batt!Y10/$D$2*$D$3*$D$4</f>
        <v>33236.76518647022</v>
      </c>
      <c r="AC68" s="176">
        <f>AVW_ldv_psgr_no_batt!Z10/$D$2*$D$3*$D$4</f>
        <v>33282.997207360415</v>
      </c>
      <c r="AD68" s="176">
        <f>AVW_ldv_psgr_no_batt!AA10/$D$2*$D$3*$D$4</f>
        <v>33326.804789307753</v>
      </c>
      <c r="AE68" s="176">
        <f>AVW_ldv_psgr_no_batt!AB10/$D$2*$D$3*$D$4</f>
        <v>33368.187932312234</v>
      </c>
      <c r="AF68" s="176">
        <f>AVW_ldv_psgr_no_batt!AC10/$D$2*$D$3*$D$4</f>
        <v>33407.146636373858</v>
      </c>
      <c r="AG68" s="176">
        <f>AVW_ldv_psgr_no_batt!AD10/$D$2*$D$3*$D$4</f>
        <v>33443.680901492633</v>
      </c>
      <c r="AH68" s="176">
        <f>AVW_ldv_psgr_no_batt!AE10/$D$2*$D$3*$D$4</f>
        <v>33477.790727668551</v>
      </c>
      <c r="AI68" s="176">
        <f>AVW_ldv_psgr_no_batt!AF10/$D$2*$D$3*$D$4</f>
        <v>33509.476114901612</v>
      </c>
      <c r="AJ68" s="176">
        <f>AVW_ldv_psgr_no_batt!AG10/$D$2*$D$3*$D$4</f>
        <v>33538.737063191817</v>
      </c>
      <c r="AK68" s="176">
        <f>AVW_ldv_psgr_no_batt!AH10/$D$2*$D$3*$D$4</f>
        <v>33565.573572539164</v>
      </c>
    </row>
    <row r="69" spans="1:37" x14ac:dyDescent="0.35">
      <c r="A69" t="s">
        <v>148</v>
      </c>
      <c r="B69" t="s">
        <v>149</v>
      </c>
      <c r="C69" t="s">
        <v>154</v>
      </c>
      <c r="D69" t="s">
        <v>153</v>
      </c>
      <c r="E69" s="176">
        <v>89832</v>
      </c>
      <c r="F69" s="85">
        <v>9.233696386218071E-3</v>
      </c>
      <c r="G69" s="85">
        <f t="shared" si="7"/>
        <v>1.6422930309860504E-2</v>
      </c>
      <c r="H69" s="185">
        <f>AVW_ldv_psgr_no_batt!E17/$D$2*$D$3*$D$4</f>
        <v>26378.936109052665</v>
      </c>
      <c r="I69" s="176">
        <f>AVW_ldv_psgr_no_batt!F17/$D$2*$D$3*$D$4</f>
        <v>26817.252442127963</v>
      </c>
      <c r="J69" s="176">
        <f>AVW_ldv_psgr_no_batt!G17/$D$2*$D$3*$D$4</f>
        <v>27443.148081523341</v>
      </c>
      <c r="K69" s="176">
        <f>AVW_ldv_psgr_no_batt!H17/$D$2*$D$3*$D$4</f>
        <v>26487.238687559598</v>
      </c>
      <c r="L69" s="176">
        <f>AVW_ldv_psgr_no_batt!I17/$D$2*$D$3*$D$4</f>
        <v>25531.329293595845</v>
      </c>
      <c r="M69" s="176">
        <f>AVW_ldv_psgr_no_batt!J17/$D$2*$D$3*$D$4</f>
        <v>25815.186681005202</v>
      </c>
      <c r="N69" s="176">
        <f>AVW_ldv_psgr_no_batt!K17/$D$2*$D$3*$D$4</f>
        <v>25881.299815347262</v>
      </c>
      <c r="O69" s="176">
        <f>AVW_ldv_psgr_no_batt!L17/$D$2*$D$3*$D$4</f>
        <v>25945.472464685216</v>
      </c>
      <c r="P69" s="176">
        <f>AVW_ldv_psgr_no_batt!M17/$D$2*$D$3*$D$4</f>
        <v>26007.704629019063</v>
      </c>
      <c r="Q69" s="176">
        <f>AVW_ldv_psgr_no_batt!N17/$D$2*$D$3*$D$4</f>
        <v>26067.996308348796</v>
      </c>
      <c r="R69" s="176">
        <f>AVW_ldv_psgr_no_batt!O17/$D$2*$D$3*$D$4</f>
        <v>26126.34750267442</v>
      </c>
      <c r="S69" s="176">
        <f>AVW_ldv_psgr_no_batt!P17/$D$2*$D$3*$D$4</f>
        <v>26182.758211995937</v>
      </c>
      <c r="T69" s="176">
        <f>AVW_ldv_psgr_no_batt!Q17/$D$2*$D$3*$D$4</f>
        <v>26237.228436313344</v>
      </c>
      <c r="U69" s="176">
        <f>AVW_ldv_psgr_no_batt!R17/$D$2*$D$3*$D$4</f>
        <v>26289.758175626641</v>
      </c>
      <c r="V69" s="176">
        <f>AVW_ldv_psgr_no_batt!S17/$D$2*$D$3*$D$4</f>
        <v>26340.347429935831</v>
      </c>
      <c r="W69" s="176">
        <f>AVW_ldv_psgr_no_batt!T17/$D$2*$D$3*$D$4</f>
        <v>26388.996199240912</v>
      </c>
      <c r="X69" s="176">
        <f>AVW_ldv_psgr_no_batt!U17/$D$2*$D$3*$D$4</f>
        <v>26435.704483541878</v>
      </c>
      <c r="Y69" s="176">
        <f>AVW_ldv_psgr_no_batt!V17/$D$2*$D$3*$D$4</f>
        <v>26480.472282838735</v>
      </c>
      <c r="Z69" s="176">
        <f>AVW_ldv_psgr_no_batt!W17/$D$2*$D$3*$D$4</f>
        <v>26523.299597131492</v>
      </c>
      <c r="AA69" s="176">
        <f>AVW_ldv_psgr_no_batt!X17/$D$2*$D$3*$D$4</f>
        <v>26564.186426420132</v>
      </c>
      <c r="AB69" s="176">
        <f>AVW_ldv_psgr_no_batt!Y17/$D$2*$D$3*$D$4</f>
        <v>26603.132770704658</v>
      </c>
      <c r="AC69" s="176">
        <f>AVW_ldv_psgr_no_batt!Z17/$D$2*$D$3*$D$4</f>
        <v>26640.138629985082</v>
      </c>
      <c r="AD69" s="176">
        <f>AVW_ldv_psgr_no_batt!AA17/$D$2*$D$3*$D$4</f>
        <v>26675.204004261395</v>
      </c>
      <c r="AE69" s="176">
        <f>AVW_ldv_psgr_no_batt!AB17/$D$2*$D$3*$D$4</f>
        <v>26708.328893533595</v>
      </c>
      <c r="AF69" s="176">
        <f>AVW_ldv_psgr_no_batt!AC17/$D$2*$D$3*$D$4</f>
        <v>26739.513297801688</v>
      </c>
      <c r="AG69" s="176">
        <f>AVW_ldv_psgr_no_batt!AD17/$D$2*$D$3*$D$4</f>
        <v>26768.757217065675</v>
      </c>
      <c r="AH69" s="176">
        <f>AVW_ldv_psgr_no_batt!AE17/$D$2*$D$3*$D$4</f>
        <v>26796.060651325552</v>
      </c>
      <c r="AI69" s="176">
        <f>AVW_ldv_psgr_no_batt!AF17/$D$2*$D$3*$D$4</f>
        <v>26821.423600581315</v>
      </c>
      <c r="AJ69" s="176">
        <f>AVW_ldv_psgr_no_batt!AG17/$D$2*$D$3*$D$4</f>
        <v>26844.846064832967</v>
      </c>
      <c r="AK69" s="176">
        <f>AVW_ldv_psgr_no_batt!AH17/$D$2*$D$3*$D$4</f>
        <v>26866.328044080514</v>
      </c>
    </row>
    <row r="70" spans="1:37" x14ac:dyDescent="0.35">
      <c r="A70" s="1" t="s">
        <v>150</v>
      </c>
      <c r="E70" s="176"/>
      <c r="H70" s="185">
        <f>SUMPRODUCT($G$58:$G$69,H58:H69)</f>
        <v>24921.092110632999</v>
      </c>
      <c r="I70" s="176">
        <f t="shared" ref="I70:AK70" si="8">SUMPRODUCT($G$58:$G$69,I58:I69)</f>
        <v>25598.576502208911</v>
      </c>
      <c r="J70" s="176">
        <f t="shared" si="8"/>
        <v>26434.246431300508</v>
      </c>
      <c r="K70" s="176">
        <f t="shared" si="8"/>
        <v>25336.994319930694</v>
      </c>
      <c r="L70" s="176">
        <f t="shared" si="8"/>
        <v>24239.742208560885</v>
      </c>
      <c r="M70" s="176">
        <f t="shared" si="8"/>
        <v>24499.8167173193</v>
      </c>
      <c r="N70" s="176">
        <f t="shared" si="8"/>
        <v>24561.673969638181</v>
      </c>
      <c r="O70" s="176">
        <f t="shared" si="8"/>
        <v>24621.719660776118</v>
      </c>
      <c r="P70" s="176">
        <f t="shared" si="8"/>
        <v>24679.953790733103</v>
      </c>
      <c r="Q70" s="176">
        <f t="shared" si="8"/>
        <v>24736.376359509144</v>
      </c>
      <c r="R70" s="176">
        <f t="shared" si="8"/>
        <v>24790.987367104237</v>
      </c>
      <c r="S70" s="176">
        <f t="shared" si="8"/>
        <v>24843.786813518393</v>
      </c>
      <c r="T70" s="176">
        <f t="shared" si="8"/>
        <v>24894.774698751593</v>
      </c>
      <c r="U70" s="176">
        <f t="shared" si="8"/>
        <v>24943.951022803856</v>
      </c>
      <c r="V70" s="176">
        <f t="shared" si="8"/>
        <v>24991.315785675168</v>
      </c>
      <c r="W70" s="176">
        <f t="shared" si="8"/>
        <v>25036.868987365538</v>
      </c>
      <c r="X70" s="176">
        <f t="shared" si="8"/>
        <v>25080.610627874961</v>
      </c>
      <c r="Y70" s="176">
        <f t="shared" si="8"/>
        <v>25122.540707203443</v>
      </c>
      <c r="Z70" s="176">
        <f t="shared" si="8"/>
        <v>25162.65922535097</v>
      </c>
      <c r="AA70" s="176">
        <f t="shared" si="8"/>
        <v>25200.966182317559</v>
      </c>
      <c r="AB70" s="176">
        <f t="shared" si="8"/>
        <v>25237.461578103197</v>
      </c>
      <c r="AC70" s="176">
        <f t="shared" si="8"/>
        <v>25272.145412707891</v>
      </c>
      <c r="AD70" s="176">
        <f t="shared" si="8"/>
        <v>25305.017686131639</v>
      </c>
      <c r="AE70" s="176">
        <f t="shared" si="8"/>
        <v>25336.078398374444</v>
      </c>
      <c r="AF70" s="176">
        <f t="shared" si="8"/>
        <v>25365.327549436301</v>
      </c>
      <c r="AG70" s="176">
        <f t="shared" si="8"/>
        <v>25392.765139317213</v>
      </c>
      <c r="AH70" s="176">
        <f t="shared" si="8"/>
        <v>25418.39116801718</v>
      </c>
      <c r="AI70" s="176">
        <f t="shared" si="8"/>
        <v>25442.2056355362</v>
      </c>
      <c r="AJ70" s="176">
        <f t="shared" si="8"/>
        <v>25464.208541874279</v>
      </c>
      <c r="AK70" s="176">
        <f t="shared" si="8"/>
        <v>25484.39988703141</v>
      </c>
    </row>
    <row r="71" spans="1:37" x14ac:dyDescent="0.35">
      <c r="E71" s="176"/>
      <c r="H71" s="185"/>
    </row>
    <row r="72" spans="1:37" x14ac:dyDescent="0.35">
      <c r="A72" t="s">
        <v>125</v>
      </c>
      <c r="B72" t="s">
        <v>126</v>
      </c>
      <c r="C72" t="s">
        <v>154</v>
      </c>
      <c r="D72" t="s">
        <v>156</v>
      </c>
      <c r="E72" s="176">
        <v>306</v>
      </c>
      <c r="F72" s="85">
        <v>3.1453280826099217E-5</v>
      </c>
      <c r="G72" s="85">
        <f t="shared" ref="G72:G79" si="9">E72/SUM($E$72:$E$79)</f>
        <v>6.5418163160595177E-3</v>
      </c>
      <c r="H72" s="185">
        <f>AVW_ldv_psgr_no_batt!E41/$D$2*$D$3*$D$4</f>
        <v>29173.069067780027</v>
      </c>
      <c r="I72" s="185">
        <f>AVW_ldv_psgr_no_batt!F41/$D$2*$D$3*$D$4</f>
        <v>29592.71950082088</v>
      </c>
      <c r="J72" s="185">
        <f>AVW_ldv_psgr_no_batt!G41/$D$2*$D$3*$D$4</f>
        <v>30224.520467756702</v>
      </c>
      <c r="K72" s="185">
        <f>AVW_ldv_psgr_no_batt!H41/$D$2*$D$3*$D$4</f>
        <v>29211.723503682177</v>
      </c>
      <c r="L72" s="185">
        <f>AVW_ldv_psgr_no_batt!I41/$D$2*$D$3*$D$4</f>
        <v>28198.926539607648</v>
      </c>
      <c r="M72" s="185">
        <f>AVW_ldv_psgr_no_batt!J41/$D$2*$D$3*$D$4</f>
        <v>28278.513066962321</v>
      </c>
      <c r="N72" s="185">
        <f>AVW_ldv_psgr_no_batt!K41/$D$2*$D$3*$D$4</f>
        <v>28306.791344307949</v>
      </c>
      <c r="O72" s="185">
        <f>AVW_ldv_psgr_no_batt!L41/$D$2*$D$3*$D$4</f>
        <v>28338.422279856364</v>
      </c>
      <c r="P72" s="185">
        <f>AVW_ldv_psgr_no_batt!M41/$D$2*$D$3*$D$4</f>
        <v>28373.405873607553</v>
      </c>
      <c r="Q72" s="185">
        <f>AVW_ldv_psgr_no_batt!N41/$D$2*$D$3*$D$4</f>
        <v>28411.742125561523</v>
      </c>
      <c r="R72" s="185">
        <f>AVW_ldv_psgr_no_batt!O41/$D$2*$D$3*$D$4</f>
        <v>28453.43103571828</v>
      </c>
      <c r="S72" s="185">
        <f>AVW_ldv_psgr_no_batt!P41/$D$2*$D$3*$D$4</f>
        <v>28498.472604077826</v>
      </c>
      <c r="T72" s="185">
        <f>AVW_ldv_psgr_no_batt!Q41/$D$2*$D$3*$D$4</f>
        <v>28546.866830640149</v>
      </c>
      <c r="U72" s="185">
        <f>AVW_ldv_psgr_no_batt!R41/$D$2*$D$3*$D$4</f>
        <v>28598.613715405252</v>
      </c>
      <c r="V72" s="185">
        <f>AVW_ldv_psgr_no_batt!S41/$D$2*$D$3*$D$4</f>
        <v>28653.713258373147</v>
      </c>
      <c r="W72" s="185">
        <f>AVW_ldv_psgr_no_batt!T41/$D$2*$D$3*$D$4</f>
        <v>28712.165459543819</v>
      </c>
      <c r="X72" s="185">
        <f>AVW_ldv_psgr_no_batt!U41/$D$2*$D$3*$D$4</f>
        <v>28773.970318917272</v>
      </c>
      <c r="Y72" s="185">
        <f>AVW_ldv_psgr_no_batt!V41/$D$2*$D$3*$D$4</f>
        <v>28839.127836493513</v>
      </c>
      <c r="Z72" s="185">
        <f>AVW_ldv_psgr_no_batt!W41/$D$2*$D$3*$D$4</f>
        <v>28907.638012272539</v>
      </c>
      <c r="AA72" s="185">
        <f>AVW_ldv_psgr_no_batt!X41/$D$2*$D$3*$D$4</f>
        <v>28979.500846254337</v>
      </c>
      <c r="AB72" s="185">
        <f>AVW_ldv_psgr_no_batt!Y41/$D$2*$D$3*$D$4</f>
        <v>29054.716338438931</v>
      </c>
      <c r="AC72" s="185">
        <f>AVW_ldv_psgr_no_batt!Z41/$D$2*$D$3*$D$4</f>
        <v>29133.284488826303</v>
      </c>
      <c r="AD72" s="185">
        <f>AVW_ldv_psgr_no_batt!AA41/$D$2*$D$3*$D$4</f>
        <v>29215.205297416462</v>
      </c>
      <c r="AE72" s="185">
        <f>AVW_ldv_psgr_no_batt!AB41/$D$2*$D$3*$D$4</f>
        <v>29300.478764209394</v>
      </c>
      <c r="AF72" s="185">
        <f>AVW_ldv_psgr_no_batt!AC41/$D$2*$D$3*$D$4</f>
        <v>29389.104889205119</v>
      </c>
      <c r="AG72" s="185">
        <f>AVW_ldv_psgr_no_batt!AD41/$D$2*$D$3*$D$4</f>
        <v>29481.08367240362</v>
      </c>
      <c r="AH72" s="185">
        <f>AVW_ldv_psgr_no_batt!AE41/$D$2*$D$3*$D$4</f>
        <v>29576.415113804909</v>
      </c>
      <c r="AI72" s="185">
        <f>AVW_ldv_psgr_no_batt!AF41/$D$2*$D$3*$D$4</f>
        <v>29675.099213408976</v>
      </c>
      <c r="AJ72" s="185">
        <f>AVW_ldv_psgr_no_batt!AG41/$D$2*$D$3*$D$4</f>
        <v>29777.135971215834</v>
      </c>
      <c r="AK72" s="185">
        <f>AVW_ldv_psgr_no_batt!AH41/$D$2*$D$3*$D$4</f>
        <v>29882.525387225465</v>
      </c>
    </row>
    <row r="73" spans="1:37" x14ac:dyDescent="0.35">
      <c r="A73" t="s">
        <v>131</v>
      </c>
      <c r="B73" t="s">
        <v>132</v>
      </c>
      <c r="C73" t="s">
        <v>154</v>
      </c>
      <c r="D73" t="s">
        <v>156</v>
      </c>
      <c r="E73" s="176">
        <v>482</v>
      </c>
      <c r="F73" s="85">
        <v>4.9544054490979761E-5</v>
      </c>
      <c r="G73" s="85">
        <f t="shared" si="9"/>
        <v>1.0304429622028391E-2</v>
      </c>
      <c r="H73" s="185">
        <f>AVW_ldv_psgr_no_batt!E35/$D$2*$D$3*$D$4</f>
        <v>39070.233771407053</v>
      </c>
      <c r="I73" s="185">
        <f>AVW_ldv_psgr_no_batt!F35/$D$2*$D$3*$D$4</f>
        <v>41688.6697572638</v>
      </c>
      <c r="J73" s="185">
        <f>AVW_ldv_psgr_no_batt!G35/$D$2*$D$3*$D$4</f>
        <v>44442.67673365154</v>
      </c>
      <c r="K73" s="185">
        <f>AVW_ldv_psgr_no_batt!H35/$D$2*$D$3*$D$4</f>
        <v>41483.060006075546</v>
      </c>
      <c r="L73" s="185">
        <f>AVW_ldv_psgr_no_batt!I35/$D$2*$D$3*$D$4</f>
        <v>38523.443278499552</v>
      </c>
      <c r="M73" s="185">
        <f>AVW_ldv_psgr_no_batt!J35/$D$2*$D$3*$D$4</f>
        <v>38623.749736178361</v>
      </c>
      <c r="N73" s="185">
        <f>AVW_ldv_psgr_no_batt!K35/$D$2*$D$3*$D$4</f>
        <v>38659.390526743933</v>
      </c>
      <c r="O73" s="185">
        <f>AVW_ldv_psgr_no_batt!L35/$D$2*$D$3*$D$4</f>
        <v>38699.256987767854</v>
      </c>
      <c r="P73" s="185">
        <f>AVW_ldv_psgr_no_batt!M35/$D$2*$D$3*$D$4</f>
        <v>38743.349119250117</v>
      </c>
      <c r="Q73" s="185">
        <f>AVW_ldv_psgr_no_batt!N35/$D$2*$D$3*$D$4</f>
        <v>38791.666921190721</v>
      </c>
      <c r="R73" s="185">
        <f>AVW_ldv_psgr_no_batt!O35/$D$2*$D$3*$D$4</f>
        <v>38844.210393589688</v>
      </c>
      <c r="S73" s="185">
        <f>AVW_ldv_psgr_no_batt!P35/$D$2*$D$3*$D$4</f>
        <v>38900.979536446997</v>
      </c>
      <c r="T73" s="185">
        <f>AVW_ldv_psgr_no_batt!Q35/$D$2*$D$3*$D$4</f>
        <v>38961.974349762648</v>
      </c>
      <c r="U73" s="185">
        <f>AVW_ldv_psgr_no_batt!R35/$D$2*$D$3*$D$4</f>
        <v>39027.194833536647</v>
      </c>
      <c r="V73" s="185">
        <f>AVW_ldv_psgr_no_batt!S35/$D$2*$D$3*$D$4</f>
        <v>39096.640987769002</v>
      </c>
      <c r="W73" s="185">
        <f>AVW_ldv_psgr_no_batt!T35/$D$2*$D$3*$D$4</f>
        <v>39170.312812459699</v>
      </c>
      <c r="X73" s="185">
        <f>AVW_ldv_psgr_no_batt!U35/$D$2*$D$3*$D$4</f>
        <v>39248.210307608737</v>
      </c>
      <c r="Y73" s="185">
        <f>AVW_ldv_psgr_no_batt!V35/$D$2*$D$3*$D$4</f>
        <v>39330.333473216131</v>
      </c>
      <c r="Z73" s="185">
        <f>AVW_ldv_psgr_no_batt!W35/$D$2*$D$3*$D$4</f>
        <v>39416.682309281867</v>
      </c>
      <c r="AA73" s="185">
        <f>AVW_ldv_psgr_no_batt!X35/$D$2*$D$3*$D$4</f>
        <v>39507.256815805958</v>
      </c>
      <c r="AB73" s="185">
        <f>AVW_ldv_psgr_no_batt!Y35/$D$2*$D$3*$D$4</f>
        <v>39602.056992788392</v>
      </c>
      <c r="AC73" s="185">
        <f>AVW_ldv_psgr_no_batt!Z35/$D$2*$D$3*$D$4</f>
        <v>39701.082840229174</v>
      </c>
      <c r="AD73" s="185">
        <f>AVW_ldv_psgr_no_batt!AA35/$D$2*$D$3*$D$4</f>
        <v>39804.334358128297</v>
      </c>
      <c r="AE73" s="185">
        <f>AVW_ldv_psgr_no_batt!AB35/$D$2*$D$3*$D$4</f>
        <v>39911.811546485776</v>
      </c>
      <c r="AF73" s="185">
        <f>AVW_ldv_psgr_no_batt!AC35/$D$2*$D$3*$D$4</f>
        <v>40023.514405301597</v>
      </c>
      <c r="AG73" s="185">
        <f>AVW_ldv_psgr_no_batt!AD35/$D$2*$D$3*$D$4</f>
        <v>40139.442934575774</v>
      </c>
      <c r="AH73" s="185">
        <f>AVW_ldv_psgr_no_batt!AE35/$D$2*$D$3*$D$4</f>
        <v>40259.597134308286</v>
      </c>
      <c r="AI73" s="185">
        <f>AVW_ldv_psgr_no_batt!AF35/$D$2*$D$3*$D$4</f>
        <v>40383.977004499153</v>
      </c>
      <c r="AJ73" s="185">
        <f>AVW_ldv_psgr_no_batt!AG35/$D$2*$D$3*$D$4</f>
        <v>40512.582545148362</v>
      </c>
      <c r="AK73" s="185">
        <f>AVW_ldv_psgr_no_batt!AH35/$D$2*$D$3*$D$4</f>
        <v>40645.413756255919</v>
      </c>
    </row>
    <row r="74" spans="1:37" x14ac:dyDescent="0.35">
      <c r="A74" t="s">
        <v>135</v>
      </c>
      <c r="B74" t="s">
        <v>136</v>
      </c>
      <c r="C74" t="s">
        <v>154</v>
      </c>
      <c r="D74" t="s">
        <v>156</v>
      </c>
      <c r="E74" s="176">
        <v>10935</v>
      </c>
      <c r="F74" s="85">
        <v>1.1239922605454922E-3</v>
      </c>
      <c r="G74" s="85">
        <f t="shared" si="9"/>
        <v>0.23377373011800923</v>
      </c>
      <c r="H74" s="185">
        <f>AVW_ldv_psgr_no_batt!E34/$D$2*$D$3*$D$4</f>
        <v>27111.771285103274</v>
      </c>
      <c r="I74" s="185">
        <f>AVW_ldv_psgr_no_batt!F34/$D$2*$D$3*$D$4</f>
        <v>28236.891651379025</v>
      </c>
      <c r="J74" s="185">
        <f>AVW_ldv_psgr_no_batt!G34/$D$2*$D$3*$D$4</f>
        <v>29506.06821356302</v>
      </c>
      <c r="K74" s="185">
        <f>AVW_ldv_psgr_no_batt!H34/$D$2*$D$3*$D$4</f>
        <v>28029.264864480687</v>
      </c>
      <c r="L74" s="185">
        <f>AVW_ldv_psgr_no_batt!I34/$D$2*$D$3*$D$4</f>
        <v>26552.461515398361</v>
      </c>
      <c r="M74" s="185">
        <f>AVW_ldv_psgr_no_batt!J34/$D$2*$D$3*$D$4</f>
        <v>26624.178435345006</v>
      </c>
      <c r="N74" s="185">
        <f>AVW_ldv_psgr_no_batt!K34/$D$2*$D$3*$D$4</f>
        <v>26649.660862446031</v>
      </c>
      <c r="O74" s="185">
        <f>AVW_ldv_psgr_no_batt!L34/$D$2*$D$3*$D$4</f>
        <v>26678.164568392804</v>
      </c>
      <c r="P74" s="185">
        <f>AVW_ldv_psgr_no_batt!M34/$D$2*$D$3*$D$4</f>
        <v>26709.689553185326</v>
      </c>
      <c r="Q74" s="185">
        <f>AVW_ldv_psgr_no_batt!N34/$D$2*$D$3*$D$4</f>
        <v>26744.235816823599</v>
      </c>
      <c r="R74" s="185">
        <f>AVW_ldv_psgr_no_batt!O34/$D$2*$D$3*$D$4</f>
        <v>26781.803359307622</v>
      </c>
      <c r="S74" s="185">
        <f>AVW_ldv_psgr_no_batt!P34/$D$2*$D$3*$D$4</f>
        <v>26822.39218063738</v>
      </c>
      <c r="T74" s="185">
        <f>AVW_ldv_psgr_no_batt!Q34/$D$2*$D$3*$D$4</f>
        <v>26866.002280812892</v>
      </c>
      <c r="U74" s="185">
        <f>AVW_ldv_psgr_no_batt!R34/$D$2*$D$3*$D$4</f>
        <v>26912.633659834151</v>
      </c>
      <c r="V74" s="185">
        <f>AVW_ldv_psgr_no_batt!S34/$D$2*$D$3*$D$4</f>
        <v>26962.286317701157</v>
      </c>
      <c r="W74" s="185">
        <f>AVW_ldv_psgr_no_batt!T34/$D$2*$D$3*$D$4</f>
        <v>27014.96025441392</v>
      </c>
      <c r="X74" s="185">
        <f>AVW_ldv_psgr_no_batt!U34/$D$2*$D$3*$D$4</f>
        <v>27070.655469972415</v>
      </c>
      <c r="Y74" s="185">
        <f>AVW_ldv_psgr_no_batt!V34/$D$2*$D$3*$D$4</f>
        <v>27129.371964376667</v>
      </c>
      <c r="Z74" s="185">
        <f>AVW_ldv_psgr_no_batt!W34/$D$2*$D$3*$D$4</f>
        <v>27191.109737626659</v>
      </c>
      <c r="AA74" s="185">
        <f>AVW_ldv_psgr_no_batt!X34/$D$2*$D$3*$D$4</f>
        <v>27255.868789722397</v>
      </c>
      <c r="AB74" s="185">
        <f>AVW_ldv_psgr_no_batt!Y34/$D$2*$D$3*$D$4</f>
        <v>27323.649120663889</v>
      </c>
      <c r="AC74" s="185">
        <f>AVW_ldv_psgr_no_batt!Z34/$D$2*$D$3*$D$4</f>
        <v>27394.450730451124</v>
      </c>
      <c r="AD74" s="185">
        <f>AVW_ldv_psgr_no_batt!AA34/$D$2*$D$3*$D$4</f>
        <v>27468.27361908411</v>
      </c>
      <c r="AE74" s="185">
        <f>AVW_ldv_psgr_no_batt!AB34/$D$2*$D$3*$D$4</f>
        <v>27545.117786562838</v>
      </c>
      <c r="AF74" s="185">
        <f>AVW_ldv_psgr_no_batt!AC34/$D$2*$D$3*$D$4</f>
        <v>27624.983232887324</v>
      </c>
      <c r="AG74" s="185">
        <f>AVW_ldv_psgr_no_batt!AD34/$D$2*$D$3*$D$4</f>
        <v>27707.869958057541</v>
      </c>
      <c r="AH74" s="185">
        <f>AVW_ldv_psgr_no_batt!AE34/$D$2*$D$3*$D$4</f>
        <v>27793.77796207352</v>
      </c>
      <c r="AI74" s="185">
        <f>AVW_ldv_psgr_no_batt!AF34/$D$2*$D$3*$D$4</f>
        <v>27882.707244935238</v>
      </c>
      <c r="AJ74" s="185">
        <f>AVW_ldv_psgr_no_batt!AG34/$D$2*$D$3*$D$4</f>
        <v>27974.657806642706</v>
      </c>
      <c r="AK74" s="185">
        <f>AVW_ldv_psgr_no_batt!AH34/$D$2*$D$3*$D$4</f>
        <v>28069.629647195921</v>
      </c>
    </row>
    <row r="75" spans="1:37" x14ac:dyDescent="0.35">
      <c r="A75" t="s">
        <v>137</v>
      </c>
      <c r="B75" t="s">
        <v>138</v>
      </c>
      <c r="C75" t="s">
        <v>154</v>
      </c>
      <c r="D75" t="s">
        <v>156</v>
      </c>
      <c r="E75" s="176">
        <v>6979</v>
      </c>
      <c r="F75" s="85">
        <v>7.1736093377694488E-4</v>
      </c>
      <c r="G75" s="85">
        <f t="shared" si="9"/>
        <v>0.14920044467248161</v>
      </c>
      <c r="H75" s="185">
        <f>AVW_ldv_psgr_no_batt!E32/$D$2*$D$3*$D$4</f>
        <v>12353.683938845557</v>
      </c>
      <c r="I75" s="185">
        <f>AVW_ldv_psgr_no_batt!F32/$D$2*$D$3*$D$4</f>
        <v>12866.392001429016</v>
      </c>
      <c r="J75" s="185">
        <f>AVW_ldv_psgr_no_batt!G32/$D$2*$D$3*$D$4</f>
        <v>13444.737583532587</v>
      </c>
      <c r="K75" s="185">
        <f>AVW_ldv_psgr_no_batt!H32/$D$2*$D$3*$D$4</f>
        <v>12771.790917255346</v>
      </c>
      <c r="L75" s="185">
        <f>AVW_ldv_psgr_no_batt!I32/$D$2*$D$3*$D$4</f>
        <v>12098.844250978107</v>
      </c>
      <c r="M75" s="185">
        <f>AVW_ldv_psgr_no_batt!J32/$D$2*$D$3*$D$4</f>
        <v>12131.522677635423</v>
      </c>
      <c r="N75" s="185">
        <f>AVW_ldv_psgr_no_batt!K32/$D$2*$D$3*$D$4</f>
        <v>12143.133795566768</v>
      </c>
      <c r="O75" s="185">
        <f>AVW_ldv_psgr_no_batt!L32/$D$2*$D$3*$D$4</f>
        <v>12156.121518004926</v>
      </c>
      <c r="P75" s="185">
        <f>AVW_ldv_psgr_no_batt!M32/$D$2*$D$3*$D$4</f>
        <v>12170.485844949888</v>
      </c>
      <c r="Q75" s="185">
        <f>AVW_ldv_psgr_no_batt!N32/$D$2*$D$3*$D$4</f>
        <v>12186.22677640166</v>
      </c>
      <c r="R75" s="185">
        <f>AVW_ldv_psgr_no_batt!O32/$D$2*$D$3*$D$4</f>
        <v>12203.344312360239</v>
      </c>
      <c r="S75" s="185">
        <f>AVW_ldv_psgr_no_batt!P32/$D$2*$D$3*$D$4</f>
        <v>12221.838452825625</v>
      </c>
      <c r="T75" s="185">
        <f>AVW_ldv_psgr_no_batt!Q32/$D$2*$D$3*$D$4</f>
        <v>12241.70919779782</v>
      </c>
      <c r="U75" s="185">
        <f>AVW_ldv_psgr_no_batt!R32/$D$2*$D$3*$D$4</f>
        <v>12262.956547276823</v>
      </c>
      <c r="V75" s="185">
        <f>AVW_ldv_psgr_no_batt!S32/$D$2*$D$3*$D$4</f>
        <v>12285.580501262632</v>
      </c>
      <c r="W75" s="185">
        <f>AVW_ldv_psgr_no_batt!T32/$D$2*$D$3*$D$4</f>
        <v>12309.58105975525</v>
      </c>
      <c r="X75" s="185">
        <f>AVW_ldv_psgr_no_batt!U32/$D$2*$D$3*$D$4</f>
        <v>12334.958222754676</v>
      </c>
      <c r="Y75" s="185">
        <f>AVW_ldv_psgr_no_batt!V32/$D$2*$D$3*$D$4</f>
        <v>12361.711990260908</v>
      </c>
      <c r="Z75" s="185">
        <f>AVW_ldv_psgr_no_batt!W32/$D$2*$D$3*$D$4</f>
        <v>12389.842362273952</v>
      </c>
      <c r="AA75" s="185">
        <f>AVW_ldv_psgr_no_batt!X32/$D$2*$D$3*$D$4</f>
        <v>12419.349338793798</v>
      </c>
      <c r="AB75" s="185">
        <f>AVW_ldv_psgr_no_batt!Y32/$D$2*$D$3*$D$4</f>
        <v>12450.232919820457</v>
      </c>
      <c r="AC75" s="185">
        <f>AVW_ldv_psgr_no_batt!Z32/$D$2*$D$3*$D$4</f>
        <v>12482.493105353922</v>
      </c>
      <c r="AD75" s="185">
        <f>AVW_ldv_psgr_no_batt!AA32/$D$2*$D$3*$D$4</f>
        <v>12516.129895394191</v>
      </c>
      <c r="AE75" s="185">
        <f>AVW_ldv_psgr_no_batt!AB32/$D$2*$D$3*$D$4</f>
        <v>12551.14328994127</v>
      </c>
      <c r="AF75" s="185">
        <f>AVW_ldv_psgr_no_batt!AC32/$D$2*$D$3*$D$4</f>
        <v>12587.533288995157</v>
      </c>
      <c r="AG75" s="185">
        <f>AVW_ldv_psgr_no_batt!AD32/$D$2*$D$3*$D$4</f>
        <v>12625.299892555855</v>
      </c>
      <c r="AH75" s="185">
        <f>AVW_ldv_psgr_no_batt!AE32/$D$2*$D$3*$D$4</f>
        <v>12664.443100623355</v>
      </c>
      <c r="AI75" s="185">
        <f>AVW_ldv_psgr_no_batt!AF32/$D$2*$D$3*$D$4</f>
        <v>12704.962913197665</v>
      </c>
      <c r="AJ75" s="185">
        <f>AVW_ldv_psgr_no_batt!AG32/$D$2*$D$3*$D$4</f>
        <v>12746.859330278783</v>
      </c>
      <c r="AK75" s="185">
        <f>AVW_ldv_psgr_no_batt!AH32/$D$2*$D$3*$D$4</f>
        <v>12790.13235186671</v>
      </c>
    </row>
    <row r="76" spans="1:37" x14ac:dyDescent="0.35">
      <c r="A76" t="s">
        <v>141</v>
      </c>
      <c r="B76" t="s">
        <v>142</v>
      </c>
      <c r="C76" t="s">
        <v>154</v>
      </c>
      <c r="D76" t="s">
        <v>156</v>
      </c>
      <c r="E76" s="176">
        <v>12</v>
      </c>
      <c r="F76" s="85">
        <v>1.2334619441389805E-6</v>
      </c>
      <c r="G76" s="85">
        <f t="shared" si="9"/>
        <v>2.565418163160595E-4</v>
      </c>
      <c r="H76" s="185">
        <f>AVW_ldv_psgr_no_batt!E42/$D$2*$D$3*$D$4</f>
        <v>32308.550048242549</v>
      </c>
      <c r="I76" s="185">
        <f>AVW_ldv_psgr_no_batt!F42/$D$2*$D$3*$D$4</f>
        <v>32773.321731499309</v>
      </c>
      <c r="J76" s="185">
        <f>AVW_ldv_psgr_no_batt!G42/$D$2*$D$3*$D$4</f>
        <v>33473.044307495715</v>
      </c>
      <c r="K76" s="185">
        <f>AVW_ldv_psgr_no_batt!H42/$D$2*$D$3*$D$4</f>
        <v>32351.38126940533</v>
      </c>
      <c r="L76" s="185">
        <f>AVW_ldv_psgr_no_batt!I42/$D$2*$D$3*$D$4</f>
        <v>31229.718231314935</v>
      </c>
      <c r="M76" s="185">
        <f>AVW_ldv_psgr_no_batt!J42/$D$2*$D$3*$D$4</f>
        <v>31317.856625773351</v>
      </c>
      <c r="N76" s="185">
        <f>AVW_ldv_psgr_no_batt!K42/$D$2*$D$3*$D$4</f>
        <v>31349.173760314374</v>
      </c>
      <c r="O76" s="185">
        <f>AVW_ldv_psgr_no_batt!L42/$D$2*$D$3*$D$4</f>
        <v>31384.203909225962</v>
      </c>
      <c r="P76" s="185">
        <f>AVW_ldv_psgr_no_batt!M42/$D$2*$D$3*$D$4</f>
        <v>31422.947072508116</v>
      </c>
      <c r="Q76" s="185">
        <f>AVW_ldv_psgr_no_batt!N42/$D$2*$D$3*$D$4</f>
        <v>31465.403250160834</v>
      </c>
      <c r="R76" s="185">
        <f>AVW_ldv_psgr_no_batt!O42/$D$2*$D$3*$D$4</f>
        <v>31511.572442184122</v>
      </c>
      <c r="S76" s="185">
        <f>AVW_ldv_psgr_no_batt!P42/$D$2*$D$3*$D$4</f>
        <v>31561.454648577979</v>
      </c>
      <c r="T76" s="185">
        <f>AVW_ldv_psgr_no_batt!Q42/$D$2*$D$3*$D$4</f>
        <v>31615.049869342402</v>
      </c>
      <c r="U76" s="185">
        <f>AVW_ldv_psgr_no_batt!R42/$D$2*$D$3*$D$4</f>
        <v>31672.358104477389</v>
      </c>
      <c r="V76" s="185">
        <f>AVW_ldv_psgr_no_batt!S42/$D$2*$D$3*$D$4</f>
        <v>31733.379353982942</v>
      </c>
      <c r="W76" s="185">
        <f>AVW_ldv_psgr_no_batt!T42/$D$2*$D$3*$D$4</f>
        <v>31798.113617859071</v>
      </c>
      <c r="X76" s="185">
        <f>AVW_ldv_psgr_no_batt!U42/$D$2*$D$3*$D$4</f>
        <v>31866.560896105751</v>
      </c>
      <c r="Y76" s="185">
        <f>AVW_ldv_psgr_no_batt!V42/$D$2*$D$3*$D$4</f>
        <v>31938.721188723011</v>
      </c>
      <c r="Z76" s="185">
        <f>AVW_ldv_psgr_no_batt!W42/$D$2*$D$3*$D$4</f>
        <v>32014.594495710837</v>
      </c>
      <c r="AA76" s="185">
        <f>AVW_ldv_psgr_no_batt!X42/$D$2*$D$3*$D$4</f>
        <v>32094.18081706922</v>
      </c>
      <c r="AB76" s="185">
        <f>AVW_ldv_psgr_no_batt!Y42/$D$2*$D$3*$D$4</f>
        <v>32177.480152798176</v>
      </c>
      <c r="AC76" s="185">
        <f>AVW_ldv_psgr_no_batt!Z42/$D$2*$D$3*$D$4</f>
        <v>32264.492502897701</v>
      </c>
      <c r="AD76" s="185">
        <f>AVW_ldv_psgr_no_batt!AA42/$D$2*$D$3*$D$4</f>
        <v>32355.217867367781</v>
      </c>
      <c r="AE76" s="185">
        <f>AVW_ldv_psgr_no_batt!AB42/$D$2*$D$3*$D$4</f>
        <v>32449.65624620844</v>
      </c>
      <c r="AF76" s="185">
        <f>AVW_ldv_psgr_no_batt!AC42/$D$2*$D$3*$D$4</f>
        <v>32547.807639419661</v>
      </c>
      <c r="AG76" s="185">
        <f>AVW_ldv_psgr_no_batt!AD42/$D$2*$D$3*$D$4</f>
        <v>32649.672047001452</v>
      </c>
      <c r="AH76" s="185">
        <f>AVW_ldv_psgr_no_batt!AE42/$D$2*$D$3*$D$4</f>
        <v>32755.249468953807</v>
      </c>
      <c r="AI76" s="185">
        <f>AVW_ldv_psgr_no_batt!AF42/$D$2*$D$3*$D$4</f>
        <v>32864.539905276724</v>
      </c>
      <c r="AJ76" s="185">
        <f>AVW_ldv_psgr_no_batt!AG42/$D$2*$D$3*$D$4</f>
        <v>32977.543355970221</v>
      </c>
      <c r="AK76" s="185">
        <f>AVW_ldv_psgr_no_batt!AH42/$D$2*$D$3*$D$4</f>
        <v>33094.259821034277</v>
      </c>
    </row>
    <row r="77" spans="1:37" x14ac:dyDescent="0.35">
      <c r="A77" t="s">
        <v>143</v>
      </c>
      <c r="B77" t="s">
        <v>144</v>
      </c>
      <c r="C77" t="s">
        <v>154</v>
      </c>
      <c r="D77" t="s">
        <v>156</v>
      </c>
      <c r="E77" s="176">
        <v>12237</v>
      </c>
      <c r="F77" s="85">
        <v>1.2578228488564491E-3</v>
      </c>
      <c r="G77" s="85">
        <f t="shared" si="9"/>
        <v>0.26160851718830169</v>
      </c>
      <c r="H77" s="185">
        <f>AVW_ldv_psgr_no_batt!E33/$D$2*$D$3*$D$4</f>
        <v>18106.721514259294</v>
      </c>
      <c r="I77" s="185">
        <f>AVW_ldv_psgr_no_batt!F33/$D$2*$D$3*$D$4</f>
        <v>18858.226274422243</v>
      </c>
      <c r="J77" s="185">
        <f>AVW_ldv_psgr_no_batt!G33/$D$2*$D$3*$D$4</f>
        <v>19705.933277309236</v>
      </c>
      <c r="K77" s="185">
        <f>AVW_ldv_psgr_no_batt!H33/$D$2*$D$3*$D$4</f>
        <v>18719.574652697145</v>
      </c>
      <c r="L77" s="185">
        <f>AVW_ldv_psgr_no_batt!I33/$D$2*$D$3*$D$4</f>
        <v>17733.216028085055</v>
      </c>
      <c r="M77" s="185">
        <f>AVW_ldv_psgr_no_batt!J33/$D$2*$D$3*$D$4</f>
        <v>17781.112086964971</v>
      </c>
      <c r="N77" s="185">
        <f>AVW_ldv_psgr_no_batt!K33/$D$2*$D$3*$D$4</f>
        <v>17798.130607375922</v>
      </c>
      <c r="O77" s="185">
        <f>AVW_ldv_psgr_no_batt!L33/$D$2*$D$3*$D$4</f>
        <v>17817.166930063264</v>
      </c>
      <c r="P77" s="185">
        <f>AVW_ldv_psgr_no_batt!M33/$D$2*$D$3*$D$4</f>
        <v>17838.221055026996</v>
      </c>
      <c r="Q77" s="185">
        <f>AVW_ldv_psgr_no_batt!N33/$D$2*$D$3*$D$4</f>
        <v>17861.292982267114</v>
      </c>
      <c r="R77" s="185">
        <f>AVW_ldv_psgr_no_batt!O33/$D$2*$D$3*$D$4</f>
        <v>17886.382711783626</v>
      </c>
      <c r="S77" s="185">
        <f>AVW_ldv_psgr_no_batt!P33/$D$2*$D$3*$D$4</f>
        <v>17913.490243576525</v>
      </c>
      <c r="T77" s="185">
        <f>AVW_ldv_psgr_no_batt!Q33/$D$2*$D$3*$D$4</f>
        <v>17942.615577645814</v>
      </c>
      <c r="U77" s="185">
        <f>AVW_ldv_psgr_no_batt!R33/$D$2*$D$3*$D$4</f>
        <v>17973.75871399149</v>
      </c>
      <c r="V77" s="185">
        <f>AVW_ldv_psgr_no_batt!S33/$D$2*$D$3*$D$4</f>
        <v>18006.91965261356</v>
      </c>
      <c r="W77" s="185">
        <f>AVW_ldv_psgr_no_batt!T33/$D$2*$D$3*$D$4</f>
        <v>18042.098393512017</v>
      </c>
      <c r="X77" s="185">
        <f>AVW_ldv_psgr_no_batt!U33/$D$2*$D$3*$D$4</f>
        <v>18079.29493668686</v>
      </c>
      <c r="Y77" s="185">
        <f>AVW_ldv_psgr_no_batt!V33/$D$2*$D$3*$D$4</f>
        <v>18118.509282138093</v>
      </c>
      <c r="Z77" s="185">
        <f>AVW_ldv_psgr_no_batt!W33/$D$2*$D$3*$D$4</f>
        <v>18159.741429865717</v>
      </c>
      <c r="AA77" s="185">
        <f>AVW_ldv_psgr_no_batt!X33/$D$2*$D$3*$D$4</f>
        <v>18202.991379869731</v>
      </c>
      <c r="AB77" s="185">
        <f>AVW_ldv_psgr_no_batt!Y33/$D$2*$D$3*$D$4</f>
        <v>18248.259132150131</v>
      </c>
      <c r="AC77" s="185">
        <f>AVW_ldv_psgr_no_batt!Z33/$D$2*$D$3*$D$4</f>
        <v>18295.544686706922</v>
      </c>
      <c r="AD77" s="185">
        <f>AVW_ldv_psgr_no_batt!AA33/$D$2*$D$3*$D$4</f>
        <v>18344.848043540107</v>
      </c>
      <c r="AE77" s="185">
        <f>AVW_ldv_psgr_no_batt!AB33/$D$2*$D$3*$D$4</f>
        <v>18396.169202649675</v>
      </c>
      <c r="AF77" s="185">
        <f>AVW_ldv_psgr_no_batt!AC33/$D$2*$D$3*$D$4</f>
        <v>18449.508164035637</v>
      </c>
      <c r="AG77" s="185">
        <f>AVW_ldv_psgr_no_batt!AD33/$D$2*$D$3*$D$4</f>
        <v>18504.864927697985</v>
      </c>
      <c r="AH77" s="185">
        <f>AVW_ldv_psgr_no_batt!AE33/$D$2*$D$3*$D$4</f>
        <v>18562.239493636724</v>
      </c>
      <c r="AI77" s="185">
        <f>AVW_ldv_psgr_no_batt!AF33/$D$2*$D$3*$D$4</f>
        <v>18621.631861851849</v>
      </c>
      <c r="AJ77" s="185">
        <f>AVW_ldv_psgr_no_batt!AG33/$D$2*$D$3*$D$4</f>
        <v>18683.042032343368</v>
      </c>
      <c r="AK77" s="185">
        <f>AVW_ldv_psgr_no_batt!AH33/$D$2*$D$3*$D$4</f>
        <v>18746.470005111274</v>
      </c>
    </row>
    <row r="78" spans="1:37" x14ac:dyDescent="0.35">
      <c r="A78" t="s">
        <v>147</v>
      </c>
      <c r="B78" t="s">
        <v>147</v>
      </c>
      <c r="C78" t="s">
        <v>154</v>
      </c>
      <c r="D78" t="s">
        <v>156</v>
      </c>
      <c r="E78" s="176">
        <v>15777</v>
      </c>
      <c r="F78" s="85">
        <v>1.6216940712183714E-3</v>
      </c>
      <c r="G78" s="85">
        <f t="shared" si="9"/>
        <v>0.33728835300153925</v>
      </c>
      <c r="H78" s="185">
        <f>AVW_ldv_psgr_no_batt!E38/$D$2*$D$3*$D$4</f>
        <v>38259.790146664935</v>
      </c>
      <c r="I78" s="185">
        <f>AVW_ldv_psgr_no_batt!F38/$D$2*$D$3*$D$4</f>
        <v>38810.094339150433</v>
      </c>
      <c r="J78" s="185">
        <f>AVW_ldv_psgr_no_batt!G38/$D$2*$D$3*$D$4</f>
        <v>39638.633087905793</v>
      </c>
      <c r="K78" s="185">
        <f>AVW_ldv_psgr_no_batt!H38/$D$2*$D$3*$D$4</f>
        <v>38310.412726202201</v>
      </c>
      <c r="L78" s="185">
        <f>AVW_ldv_psgr_no_batt!I38/$D$2*$D$3*$D$4</f>
        <v>36982.192364498624</v>
      </c>
      <c r="M78" s="185">
        <f>AVW_ldv_psgr_no_batt!J38/$D$2*$D$3*$D$4</f>
        <v>37086.567111474084</v>
      </c>
      <c r="N78" s="185">
        <f>AVW_ldv_psgr_no_batt!K38/$D$2*$D$3*$D$4</f>
        <v>37123.653446636483</v>
      </c>
      <c r="O78" s="185">
        <f>AVW_ldv_psgr_no_batt!L38/$D$2*$D$3*$D$4</f>
        <v>37165.136841166306</v>
      </c>
      <c r="P78" s="185">
        <f>AVW_ldv_psgr_no_batt!M38/$D$2*$D$3*$D$4</f>
        <v>37211.017295063531</v>
      </c>
      <c r="Q78" s="185">
        <f>AVW_ldv_psgr_no_batt!N38/$D$2*$D$3*$D$4</f>
        <v>37261.294808328181</v>
      </c>
      <c r="R78" s="185">
        <f>AVW_ldv_psgr_no_batt!O38/$D$2*$D$3*$D$4</f>
        <v>37315.969380960254</v>
      </c>
      <c r="S78" s="185">
        <f>AVW_ldv_psgr_no_batt!P38/$D$2*$D$3*$D$4</f>
        <v>37375.041012959729</v>
      </c>
      <c r="T78" s="185">
        <f>AVW_ldv_psgr_no_batt!Q38/$D$2*$D$3*$D$4</f>
        <v>37438.509704326621</v>
      </c>
      <c r="U78" s="185">
        <f>AVW_ldv_psgr_no_batt!R38/$D$2*$D$3*$D$4</f>
        <v>37506.375455060937</v>
      </c>
      <c r="V78" s="185">
        <f>AVW_ldv_psgr_no_batt!S38/$D$2*$D$3*$D$4</f>
        <v>37578.638265162663</v>
      </c>
      <c r="W78" s="185">
        <f>AVW_ldv_psgr_no_batt!T38/$D$2*$D$3*$D$4</f>
        <v>37655.298134631797</v>
      </c>
      <c r="X78" s="185">
        <f>AVW_ldv_psgr_no_batt!U38/$D$2*$D$3*$D$4</f>
        <v>37736.355063468356</v>
      </c>
      <c r="Y78" s="185">
        <f>AVW_ldv_psgr_no_batt!V38/$D$2*$D$3*$D$4</f>
        <v>37821.809051672331</v>
      </c>
      <c r="Z78" s="185">
        <f>AVW_ldv_psgr_no_batt!W38/$D$2*$D$3*$D$4</f>
        <v>37911.660099243716</v>
      </c>
      <c r="AA78" s="185">
        <f>AVW_ldv_psgr_no_batt!X38/$D$2*$D$3*$D$4</f>
        <v>38005.908206182517</v>
      </c>
      <c r="AB78" s="185">
        <f>AVW_ldv_psgr_no_batt!Y38/$D$2*$D$3*$D$4</f>
        <v>38104.553372488728</v>
      </c>
      <c r="AC78" s="185">
        <f>AVW_ldv_psgr_no_batt!Z38/$D$2*$D$3*$D$4</f>
        <v>38207.59559816237</v>
      </c>
      <c r="AD78" s="185">
        <f>AVW_ldv_psgr_no_batt!AA38/$D$2*$D$3*$D$4</f>
        <v>38315.034883203414</v>
      </c>
      <c r="AE78" s="185">
        <f>AVW_ldv_psgr_no_batt!AB38/$D$2*$D$3*$D$4</f>
        <v>38426.871227611875</v>
      </c>
      <c r="AF78" s="185">
        <f>AVW_ldv_psgr_no_batt!AC38/$D$2*$D$3*$D$4</f>
        <v>38543.104631387752</v>
      </c>
      <c r="AG78" s="185">
        <f>AVW_ldv_psgr_no_batt!AD38/$D$2*$D$3*$D$4</f>
        <v>38663.735094531046</v>
      </c>
      <c r="AH78" s="185">
        <f>AVW_ldv_psgr_no_batt!AE38/$D$2*$D$3*$D$4</f>
        <v>38788.762617041757</v>
      </c>
      <c r="AI78" s="185">
        <f>AVW_ldv_psgr_no_batt!AF38/$D$2*$D$3*$D$4</f>
        <v>38918.187198919877</v>
      </c>
      <c r="AJ78" s="185">
        <f>AVW_ldv_psgr_no_batt!AG38/$D$2*$D$3*$D$4</f>
        <v>39052.008840165421</v>
      </c>
      <c r="AK78" s="185">
        <f>AVW_ldv_psgr_no_batt!AH38/$D$2*$D$3*$D$4</f>
        <v>39190.227540778367</v>
      </c>
    </row>
    <row r="79" spans="1:37" x14ac:dyDescent="0.35">
      <c r="A79" t="s">
        <v>148</v>
      </c>
      <c r="B79" t="s">
        <v>149</v>
      </c>
      <c r="C79" t="s">
        <v>154</v>
      </c>
      <c r="D79" t="s">
        <v>156</v>
      </c>
      <c r="E79" s="176">
        <v>48</v>
      </c>
      <c r="F79" s="85">
        <v>4.9338477765559219E-6</v>
      </c>
      <c r="G79" s="85">
        <f t="shared" si="9"/>
        <v>1.026167265264238E-3</v>
      </c>
      <c r="H79" s="185">
        <f>AVW_ldv_psgr_no_batt!E45/$D$2*$D$3*$D$4</f>
        <v>32090.525551617699</v>
      </c>
      <c r="I79" s="185">
        <f>AVW_ldv_psgr_no_batt!F45/$D$2*$D$3*$D$4</f>
        <v>32552.276815322901</v>
      </c>
      <c r="J79" s="185">
        <f>AVW_ldv_psgr_no_batt!G45/$D$2*$D$3*$D$4</f>
        <v>33247.385100371554</v>
      </c>
      <c r="K79" s="185">
        <f>AVW_ldv_psgr_no_batt!H45/$D$2*$D$3*$D$4</f>
        <v>32133.21271143619</v>
      </c>
      <c r="L79" s="185">
        <f>AVW_ldv_psgr_no_batt!I45/$D$2*$D$3*$D$4</f>
        <v>31019.04032250083</v>
      </c>
      <c r="M79" s="185">
        <f>AVW_ldv_psgr_no_batt!J45/$D$2*$D$3*$D$4</f>
        <v>31106.585996982059</v>
      </c>
      <c r="N79" s="185">
        <f>AVW_ldv_psgr_no_batt!K45/$D$2*$D$3*$D$4</f>
        <v>31137.692465989014</v>
      </c>
      <c r="O79" s="185">
        <f>AVW_ldv_psgr_no_batt!L45/$D$2*$D$3*$D$4</f>
        <v>31172.486955150638</v>
      </c>
      <c r="P79" s="185">
        <f>AVW_ldv_psgr_no_batt!M45/$D$2*$D$3*$D$4</f>
        <v>31210.969464466918</v>
      </c>
      <c r="Q79" s="185">
        <f>AVW_ldv_psgr_no_batt!N45/$D$2*$D$3*$D$4</f>
        <v>31253.139993937861</v>
      </c>
      <c r="R79" s="185">
        <f>AVW_ldv_psgr_no_batt!O45/$D$2*$D$3*$D$4</f>
        <v>31298.998543563455</v>
      </c>
      <c r="S79" s="185">
        <f>AVW_ldv_psgr_no_batt!P45/$D$2*$D$3*$D$4</f>
        <v>31348.545113343731</v>
      </c>
      <c r="T79" s="185">
        <f>AVW_ldv_psgr_no_batt!Q45/$D$2*$D$3*$D$4</f>
        <v>31401.779703278648</v>
      </c>
      <c r="U79" s="185">
        <f>AVW_ldv_psgr_no_batt!R45/$D$2*$D$3*$D$4</f>
        <v>31458.702313368238</v>
      </c>
      <c r="V79" s="185">
        <f>AVW_ldv_psgr_no_batt!S45/$D$2*$D$3*$D$4</f>
        <v>31519.312943612476</v>
      </c>
      <c r="W79" s="185">
        <f>AVW_ldv_psgr_no_batt!T45/$D$2*$D$3*$D$4</f>
        <v>31583.611594011389</v>
      </c>
      <c r="X79" s="185">
        <f>AVW_ldv_psgr_no_batt!U45/$D$2*$D$3*$D$4</f>
        <v>31651.598264564956</v>
      </c>
      <c r="Y79" s="185">
        <f>AVW_ldv_psgr_no_batt!V45/$D$2*$D$3*$D$4</f>
        <v>31723.272955273187</v>
      </c>
      <c r="Z79" s="185">
        <f>AVW_ldv_psgr_no_batt!W45/$D$2*$D$3*$D$4</f>
        <v>31798.635666136077</v>
      </c>
      <c r="AA79" s="185">
        <f>AVW_ldv_psgr_no_batt!X45/$D$2*$D$3*$D$4</f>
        <v>31877.68639715363</v>
      </c>
      <c r="AB79" s="185">
        <f>AVW_ldv_psgr_no_batt!Y45/$D$2*$D$3*$D$4</f>
        <v>31960.425148325841</v>
      </c>
      <c r="AC79" s="185">
        <f>AVW_ldv_psgr_no_batt!Z45/$D$2*$D$3*$D$4</f>
        <v>32046.85191965272</v>
      </c>
      <c r="AD79" s="185">
        <f>AVW_ldv_psgr_no_batt!AA45/$D$2*$D$3*$D$4</f>
        <v>32136.966711134246</v>
      </c>
      <c r="AE79" s="185">
        <f>AVW_ldv_psgr_no_batt!AB45/$D$2*$D$3*$D$4</f>
        <v>32230.769522770443</v>
      </c>
      <c r="AF79" s="185">
        <f>AVW_ldv_psgr_no_batt!AC45/$D$2*$D$3*$D$4</f>
        <v>32328.260354561306</v>
      </c>
      <c r="AG79" s="185">
        <f>AVW_ldv_psgr_no_batt!AD45/$D$2*$D$3*$D$4</f>
        <v>32429.439206506824</v>
      </c>
      <c r="AH79" s="185">
        <f>AVW_ldv_psgr_no_batt!AE45/$D$2*$D$3*$D$4</f>
        <v>32534.306078607002</v>
      </c>
      <c r="AI79" s="185">
        <f>AVW_ldv_psgr_no_batt!AF45/$D$2*$D$3*$D$4</f>
        <v>32642.860970861839</v>
      </c>
      <c r="AJ79" s="185">
        <f>AVW_ldv_psgr_no_batt!AG45/$D$2*$D$3*$D$4</f>
        <v>32755.103883271338</v>
      </c>
      <c r="AK79" s="185">
        <f>AVW_ldv_psgr_no_batt!AH45/$D$2*$D$3*$D$4</f>
        <v>32871.034815835497</v>
      </c>
    </row>
    <row r="80" spans="1:37" x14ac:dyDescent="0.35">
      <c r="A80" s="1" t="s">
        <v>150</v>
      </c>
      <c r="E80" s="176"/>
      <c r="H80" s="185">
        <f t="shared" ref="H80:AK80" si="10">SUMPRODUCT($G$72:$G$79,H72:H79)</f>
        <v>26457.309286072912</v>
      </c>
      <c r="I80" s="185">
        <f t="shared" si="10"/>
        <v>27209.360215342265</v>
      </c>
      <c r="J80" s="185">
        <f t="shared" si="10"/>
        <v>28126.978016896908</v>
      </c>
      <c r="K80" s="185">
        <f t="shared" si="10"/>
        <v>26936.749397370564</v>
      </c>
      <c r="L80" s="185">
        <f t="shared" si="10"/>
        <v>25746.520777844227</v>
      </c>
      <c r="M80" s="185">
        <f t="shared" si="10"/>
        <v>25817.563037932381</v>
      </c>
      <c r="N80" s="185">
        <f t="shared" si="10"/>
        <v>25842.805726630984</v>
      </c>
      <c r="O80" s="185">
        <f t="shared" si="10"/>
        <v>25871.041264800209</v>
      </c>
      <c r="P80" s="185">
        <f t="shared" si="10"/>
        <v>25902.26965244006</v>
      </c>
      <c r="Q80" s="185">
        <f t="shared" si="10"/>
        <v>25936.490889550547</v>
      </c>
      <c r="R80" s="185">
        <f t="shared" si="10"/>
        <v>25973.704976131659</v>
      </c>
      <c r="S80" s="185">
        <f t="shared" si="10"/>
        <v>26013.911912183386</v>
      </c>
      <c r="T80" s="185">
        <f t="shared" si="10"/>
        <v>26057.111697705743</v>
      </c>
      <c r="U80" s="185">
        <f t="shared" si="10"/>
        <v>26103.304332698724</v>
      </c>
      <c r="V80" s="185">
        <f t="shared" si="10"/>
        <v>26152.489817162335</v>
      </c>
      <c r="W80" s="185">
        <f t="shared" si="10"/>
        <v>26204.668151096575</v>
      </c>
      <c r="X80" s="185">
        <f t="shared" si="10"/>
        <v>26259.839334501434</v>
      </c>
      <c r="Y80" s="185">
        <f t="shared" si="10"/>
        <v>26318.003367376925</v>
      </c>
      <c r="Z80" s="185">
        <f t="shared" si="10"/>
        <v>26379.160249723034</v>
      </c>
      <c r="AA80" s="185">
        <f t="shared" si="10"/>
        <v>26443.309981539769</v>
      </c>
      <c r="AB80" s="185">
        <f t="shared" si="10"/>
        <v>26510.452562827133</v>
      </c>
      <c r="AC80" s="185">
        <f t="shared" si="10"/>
        <v>26580.587993585123</v>
      </c>
      <c r="AD80" s="185">
        <f t="shared" si="10"/>
        <v>26653.716273813738</v>
      </c>
      <c r="AE80" s="185">
        <f t="shared" si="10"/>
        <v>26729.837403512982</v>
      </c>
      <c r="AF80" s="185">
        <f t="shared" si="10"/>
        <v>26808.951382682844</v>
      </c>
      <c r="AG80" s="185">
        <f t="shared" si="10"/>
        <v>26891.058211323339</v>
      </c>
      <c r="AH80" s="185">
        <f t="shared" si="10"/>
        <v>26976.157889434457</v>
      </c>
      <c r="AI80" s="185">
        <f t="shared" si="10"/>
        <v>27064.250417016199</v>
      </c>
      <c r="AJ80" s="185">
        <f t="shared" si="10"/>
        <v>27155.335794068571</v>
      </c>
      <c r="AK80" s="185">
        <f t="shared" si="10"/>
        <v>27249.414020591561</v>
      </c>
    </row>
    <row r="81" spans="1:37" x14ac:dyDescent="0.35">
      <c r="E81" s="176"/>
      <c r="H81" s="185"/>
    </row>
    <row r="82" spans="1:37" x14ac:dyDescent="0.35">
      <c r="E82" s="176"/>
      <c r="H82" s="185"/>
    </row>
    <row r="83" spans="1:37" x14ac:dyDescent="0.35">
      <c r="A83" t="s">
        <v>147</v>
      </c>
      <c r="B83" t="s">
        <v>147</v>
      </c>
      <c r="C83" t="s">
        <v>157</v>
      </c>
      <c r="D83" t="s">
        <v>158</v>
      </c>
      <c r="E83" s="176">
        <v>10</v>
      </c>
      <c r="F83" s="85">
        <v>1.027884991344763E-6</v>
      </c>
      <c r="G83" s="85">
        <f>E83/SUM($E$83:$E$84)</f>
        <v>2.4509803921568627E-2</v>
      </c>
      <c r="H83" s="185">
        <f>AVW_ldv_psgr_no_batt!E52/$D$2*$D$3*$D$4</f>
        <v>58578.766877831491</v>
      </c>
      <c r="I83" s="185">
        <f>AVW_ldv_psgr_no_batt!F52/$D$2*$D$3*$D$4</f>
        <v>58723.733065090848</v>
      </c>
      <c r="J83" s="185">
        <f>AVW_ldv_psgr_no_batt!G52/$D$2*$D$3*$D$4</f>
        <v>59345.091677701203</v>
      </c>
      <c r="K83" s="185">
        <f>AVW_ldv_psgr_no_batt!H52/$D$2*$D$3*$D$4</f>
        <v>54547.379279702545</v>
      </c>
      <c r="L83" s="185">
        <f>AVW_ldv_psgr_no_batt!I52/$D$2*$D$3*$D$4</f>
        <v>51693.618803288868</v>
      </c>
      <c r="M83" s="185">
        <f>AVW_ldv_psgr_no_batt!J52/$D$2*$D$3*$D$4</f>
        <v>51188.791150040677</v>
      </c>
      <c r="N83" s="185">
        <f>AVW_ldv_psgr_no_batt!K52/$D$2*$D$3*$D$4</f>
        <v>50402.102910382731</v>
      </c>
      <c r="O83" s="185">
        <f>AVW_ldv_psgr_no_batt!L52/$D$2*$D$3*$D$4</f>
        <v>49612.902722879138</v>
      </c>
      <c r="P83" s="185">
        <f>AVW_ldv_psgr_no_batt!M52/$D$2*$D$3*$D$4</f>
        <v>48821.190587529898</v>
      </c>
      <c r="Q83" s="185">
        <f>AVW_ldv_psgr_no_batt!N52/$D$2*$D$3*$D$4</f>
        <v>48026.966504334989</v>
      </c>
      <c r="R83" s="185">
        <f>AVW_ldv_psgr_no_batt!O52/$D$2*$D$3*$D$4</f>
        <v>47794.882770010408</v>
      </c>
      <c r="S83" s="185">
        <f>AVW_ldv_psgr_no_batt!P52/$D$2*$D$3*$D$4</f>
        <v>47560.287087840181</v>
      </c>
      <c r="T83" s="185">
        <f>AVW_ldv_psgr_no_batt!Q52/$D$2*$D$3*$D$4</f>
        <v>47323.179457824292</v>
      </c>
      <c r="U83" s="185">
        <f>AVW_ldv_psgr_no_batt!R52/$D$2*$D$3*$D$4</f>
        <v>47083.559879962762</v>
      </c>
      <c r="V83" s="185">
        <f>AVW_ldv_psgr_no_batt!S52/$D$2*$D$3*$D$4</f>
        <v>46841.428354255579</v>
      </c>
      <c r="W83" s="185">
        <f>AVW_ldv_psgr_no_batt!T52/$D$2*$D$3*$D$4</f>
        <v>46596.78488070274</v>
      </c>
      <c r="X83" s="185">
        <f>AVW_ldv_psgr_no_batt!U52/$D$2*$D$3*$D$4</f>
        <v>46349.629459304255</v>
      </c>
      <c r="Y83" s="185">
        <f>AVW_ldv_psgr_no_batt!V52/$D$2*$D$3*$D$4</f>
        <v>46099.962090060122</v>
      </c>
      <c r="Z83" s="185">
        <f>AVW_ldv_psgr_no_batt!W52/$D$2*$D$3*$D$4</f>
        <v>45847.782772970342</v>
      </c>
      <c r="AA83" s="185">
        <f>AVW_ldv_psgr_no_batt!X52/$D$2*$D$3*$D$4</f>
        <v>45593.091508034908</v>
      </c>
      <c r="AB83" s="185">
        <f>AVW_ldv_psgr_no_batt!Y52/$D$2*$D$3*$D$4</f>
        <v>45453.876787377361</v>
      </c>
      <c r="AC83" s="185">
        <f>AVW_ldv_psgr_no_batt!Z52/$D$2*$D$3*$D$4</f>
        <v>45312.15011887416</v>
      </c>
      <c r="AD83" s="185">
        <f>AVW_ldv_psgr_no_batt!AA52/$D$2*$D$3*$D$4</f>
        <v>45167.911502525334</v>
      </c>
      <c r="AE83" s="185">
        <f>AVW_ldv_psgr_no_batt!AB52/$D$2*$D$3*$D$4</f>
        <v>45021.160938330831</v>
      </c>
      <c r="AF83" s="185">
        <f>AVW_ldv_psgr_no_batt!AC52/$D$2*$D$3*$D$4</f>
        <v>44871.898426290689</v>
      </c>
      <c r="AG83" s="185">
        <f>AVW_ldv_psgr_no_batt!AD52/$D$2*$D$3*$D$4</f>
        <v>44720.123966404899</v>
      </c>
      <c r="AH83" s="185">
        <f>AVW_ldv_psgr_no_batt!AE52/$D$2*$D$3*$D$4</f>
        <v>44565.837558673462</v>
      </c>
      <c r="AI83" s="185">
        <f>AVW_ldv_psgr_no_batt!AF52/$D$2*$D$3*$D$4</f>
        <v>44409.03920309637</v>
      </c>
      <c r="AJ83" s="185">
        <f>AVW_ldv_psgr_no_batt!AG52/$D$2*$D$3*$D$4</f>
        <v>44249.728899673617</v>
      </c>
      <c r="AK83" s="185">
        <f>AVW_ldv_psgr_no_batt!AH52/$D$2*$D$3*$D$4</f>
        <v>44087.906648405231</v>
      </c>
    </row>
    <row r="84" spans="1:37" x14ac:dyDescent="0.35">
      <c r="A84" t="s">
        <v>148</v>
      </c>
      <c r="B84" t="s">
        <v>149</v>
      </c>
      <c r="C84" t="s">
        <v>157</v>
      </c>
      <c r="D84" t="s">
        <v>158</v>
      </c>
      <c r="E84" s="176">
        <v>398</v>
      </c>
      <c r="F84" s="85">
        <v>4.0909821109380573E-5</v>
      </c>
      <c r="G84" s="85">
        <f>E84/SUM($E$83:$E$84)</f>
        <v>0.97549019607843135</v>
      </c>
      <c r="H84" s="185">
        <f>AVW_ldv_psgr_no_batt!E59/$D$2*$D$3*$D$4</f>
        <v>46995.894571531528</v>
      </c>
      <c r="I84" s="185">
        <f>AVW_ldv_psgr_no_batt!F59/$D$2*$D$3*$D$4</f>
        <v>47210.362988337176</v>
      </c>
      <c r="J84" s="185">
        <f>AVW_ldv_psgr_no_batt!G59/$D$2*$D$3*$D$4</f>
        <v>47799.934561521281</v>
      </c>
      <c r="K84" s="185">
        <f>AVW_ldv_psgr_no_batt!H59/$D$2*$D$3*$D$4</f>
        <v>44447.179124297589</v>
      </c>
      <c r="L84" s="185">
        <f>AVW_ldv_psgr_no_batt!I59/$D$2*$D$3*$D$4</f>
        <v>42192.247928241704</v>
      </c>
      <c r="M84" s="185">
        <f>AVW_ldv_psgr_no_batt!J59/$D$2*$D$3*$D$4</f>
        <v>41417.958222271111</v>
      </c>
      <c r="N84" s="185">
        <f>AVW_ldv_psgr_no_batt!K59/$D$2*$D$3*$D$4</f>
        <v>40642.304244979059</v>
      </c>
      <c r="O84" s="185">
        <f>AVW_ldv_psgr_no_batt!L59/$D$2*$D$3*$D$4</f>
        <v>39870.160687012663</v>
      </c>
      <c r="P84" s="185">
        <f>AVW_ldv_psgr_no_batt!M59/$D$2*$D$3*$D$4</f>
        <v>39101.527548371916</v>
      </c>
      <c r="Q84" s="185">
        <f>AVW_ldv_psgr_no_batt!N59/$D$2*$D$3*$D$4</f>
        <v>38336.404829056839</v>
      </c>
      <c r="R84" s="185">
        <f>AVW_ldv_psgr_no_batt!O59/$D$2*$D$3*$D$4</f>
        <v>38083.825828850291</v>
      </c>
      <c r="S84" s="185">
        <f>AVW_ldv_psgr_no_batt!P59/$D$2*$D$3*$D$4</f>
        <v>37834.757247969414</v>
      </c>
      <c r="T84" s="185">
        <f>AVW_ldv_psgr_no_batt!Q59/$D$2*$D$3*$D$4</f>
        <v>37589.199086414199</v>
      </c>
      <c r="U84" s="185">
        <f>AVW_ldv_psgr_no_batt!R59/$D$2*$D$3*$D$4</f>
        <v>37347.15134418464</v>
      </c>
      <c r="V84" s="185">
        <f>AVW_ldv_psgr_no_batt!S59/$D$2*$D$3*$D$4</f>
        <v>37108.61402128073</v>
      </c>
      <c r="W84" s="185">
        <f>AVW_ldv_psgr_no_batt!T59/$D$2*$D$3*$D$4</f>
        <v>36873.587117702489</v>
      </c>
      <c r="X84" s="185">
        <f>AVW_ldv_psgr_no_batt!U59/$D$2*$D$3*$D$4</f>
        <v>36642.07063344989</v>
      </c>
      <c r="Y84" s="185">
        <f>AVW_ldv_psgr_no_batt!V59/$D$2*$D$3*$D$4</f>
        <v>36414.064568522961</v>
      </c>
      <c r="Z84" s="185">
        <f>AVW_ldv_psgr_no_batt!W59/$D$2*$D$3*$D$4</f>
        <v>36189.56892292168</v>
      </c>
      <c r="AA84" s="185">
        <f>AVW_ldv_psgr_no_batt!X59/$D$2*$D$3*$D$4</f>
        <v>35968.583696646056</v>
      </c>
      <c r="AB84" s="185">
        <f>AVW_ldv_psgr_no_batt!Y59/$D$2*$D$3*$D$4</f>
        <v>35857.767586148089</v>
      </c>
      <c r="AC84" s="185">
        <f>AVW_ldv_psgr_no_batt!Z59/$D$2*$D$3*$D$4</f>
        <v>35750.461894975786</v>
      </c>
      <c r="AD84" s="185">
        <f>AVW_ldv_psgr_no_batt!AA59/$D$2*$D$3*$D$4</f>
        <v>35646.666623129131</v>
      </c>
      <c r="AE84" s="185">
        <f>AVW_ldv_psgr_no_batt!AB59/$D$2*$D$3*$D$4</f>
        <v>35546.381770608139</v>
      </c>
      <c r="AF84" s="185">
        <f>AVW_ldv_psgr_no_batt!AC59/$D$2*$D$3*$D$4</f>
        <v>35449.607337412795</v>
      </c>
      <c r="AG84" s="185">
        <f>AVW_ldv_psgr_no_batt!AD59/$D$2*$D$3*$D$4</f>
        <v>35356.343323543115</v>
      </c>
      <c r="AH84" s="185">
        <f>AVW_ldv_psgr_no_batt!AE59/$D$2*$D$3*$D$4</f>
        <v>35266.58972899909</v>
      </c>
      <c r="AI84" s="185">
        <f>AVW_ldv_psgr_no_batt!AF59/$D$2*$D$3*$D$4</f>
        <v>35180.346553780721</v>
      </c>
      <c r="AJ84" s="185">
        <f>AVW_ldv_psgr_no_batt!AG59/$D$2*$D$3*$D$4</f>
        <v>35097.613797888007</v>
      </c>
      <c r="AK84" s="185">
        <f>AVW_ldv_psgr_no_batt!AH59/$D$2*$D$3*$D$4</f>
        <v>35018.391461320964</v>
      </c>
    </row>
    <row r="85" spans="1:37" x14ac:dyDescent="0.35">
      <c r="A85" s="1" t="s">
        <v>150</v>
      </c>
      <c r="E85" s="176"/>
      <c r="H85" s="185">
        <f>SUMPRODUCT($G$83:$G$84,H83:H84)</f>
        <v>47279.788500607508</v>
      </c>
      <c r="I85" s="185">
        <f t="shared" ref="I85:AK85" si="11">SUMPRODUCT($G$83:$G$84,I83:I84)</f>
        <v>47492.553431394859</v>
      </c>
      <c r="J85" s="185">
        <f t="shared" si="11"/>
        <v>48082.904098682549</v>
      </c>
      <c r="K85" s="185">
        <f t="shared" si="11"/>
        <v>44694.73304967516</v>
      </c>
      <c r="L85" s="185">
        <f t="shared" si="11"/>
        <v>42425.124665375217</v>
      </c>
      <c r="M85" s="185">
        <f t="shared" si="11"/>
        <v>41657.439421481147</v>
      </c>
      <c r="N85" s="185">
        <f t="shared" si="11"/>
        <v>40881.514996582089</v>
      </c>
      <c r="O85" s="185">
        <f t="shared" si="11"/>
        <v>40108.953383970176</v>
      </c>
      <c r="P85" s="185">
        <f t="shared" si="11"/>
        <v>39339.754583645394</v>
      </c>
      <c r="Q85" s="185">
        <f t="shared" si="11"/>
        <v>38573.918595607778</v>
      </c>
      <c r="R85" s="185">
        <f t="shared" si="11"/>
        <v>38321.841930349314</v>
      </c>
      <c r="S85" s="185">
        <f t="shared" si="11"/>
        <v>38073.128077378009</v>
      </c>
      <c r="T85" s="185">
        <f t="shared" si="11"/>
        <v>37827.777036693857</v>
      </c>
      <c r="U85" s="185">
        <f t="shared" si="11"/>
        <v>37585.788808296849</v>
      </c>
      <c r="V85" s="185">
        <f t="shared" si="11"/>
        <v>37347.16339218698</v>
      </c>
      <c r="W85" s="185">
        <f t="shared" si="11"/>
        <v>37111.900788364263</v>
      </c>
      <c r="X85" s="185">
        <f t="shared" si="11"/>
        <v>36880.000996828676</v>
      </c>
      <c r="Y85" s="185">
        <f t="shared" si="11"/>
        <v>36651.464017580241</v>
      </c>
      <c r="Z85" s="185">
        <f t="shared" si="11"/>
        <v>36426.289850618952</v>
      </c>
      <c r="AA85" s="185">
        <f t="shared" si="11"/>
        <v>36204.478495944801</v>
      </c>
      <c r="AB85" s="185">
        <f t="shared" si="11"/>
        <v>36092.96634108018</v>
      </c>
      <c r="AC85" s="185">
        <f t="shared" si="11"/>
        <v>35984.816998502705</v>
      </c>
      <c r="AD85" s="185">
        <f t="shared" si="11"/>
        <v>35880.030468212368</v>
      </c>
      <c r="AE85" s="185">
        <f t="shared" si="11"/>
        <v>35778.60675020919</v>
      </c>
      <c r="AF85" s="185">
        <f t="shared" si="11"/>
        <v>35680.545844493136</v>
      </c>
      <c r="AG85" s="185">
        <f t="shared" si="11"/>
        <v>35585.847751064233</v>
      </c>
      <c r="AH85" s="185">
        <f t="shared" si="11"/>
        <v>35494.512469922483</v>
      </c>
      <c r="AI85" s="185">
        <f t="shared" si="11"/>
        <v>35406.540001067871</v>
      </c>
      <c r="AJ85" s="185">
        <f t="shared" si="11"/>
        <v>35321.930344500397</v>
      </c>
      <c r="AK85" s="185">
        <f t="shared" si="11"/>
        <v>35240.68350022009</v>
      </c>
    </row>
    <row r="86" spans="1:37" x14ac:dyDescent="0.35">
      <c r="E86" s="176"/>
      <c r="H86" s="185"/>
    </row>
    <row r="89" spans="1:37" x14ac:dyDescent="0.35">
      <c r="K89" s="142" t="s">
        <v>137</v>
      </c>
      <c r="L89" s="173" t="s">
        <v>159</v>
      </c>
    </row>
    <row r="90" spans="1:37" x14ac:dyDescent="0.35">
      <c r="K90" s="142" t="s">
        <v>143</v>
      </c>
      <c r="L90" s="173" t="s">
        <v>160</v>
      </c>
    </row>
    <row r="91" spans="1:37" x14ac:dyDescent="0.35">
      <c r="E91" s="4"/>
      <c r="F91" s="170"/>
      <c r="K91" s="142" t="s">
        <v>135</v>
      </c>
      <c r="L91" s="173" t="s">
        <v>161</v>
      </c>
    </row>
    <row r="92" spans="1:37" x14ac:dyDescent="0.35">
      <c r="E92" s="4"/>
      <c r="F92" s="170"/>
      <c r="K92" s="142" t="s">
        <v>131</v>
      </c>
      <c r="L92" s="173" t="s">
        <v>162</v>
      </c>
    </row>
    <row r="93" spans="1:37" x14ac:dyDescent="0.35">
      <c r="E93" s="4"/>
      <c r="F93" s="170"/>
      <c r="K93" s="142" t="s">
        <v>129</v>
      </c>
      <c r="L93" s="173" t="s">
        <v>163</v>
      </c>
    </row>
    <row r="94" spans="1:37" x14ac:dyDescent="0.35">
      <c r="E94" s="4"/>
      <c r="F94" s="170"/>
      <c r="K94" s="142" t="s">
        <v>133</v>
      </c>
      <c r="L94" s="173" t="s">
        <v>164</v>
      </c>
    </row>
    <row r="95" spans="1:37" x14ac:dyDescent="0.35">
      <c r="E95" s="4"/>
      <c r="F95" s="170"/>
      <c r="K95" s="142" t="s">
        <v>147</v>
      </c>
      <c r="L95" t="s">
        <v>165</v>
      </c>
    </row>
    <row r="96" spans="1:37" x14ac:dyDescent="0.35">
      <c r="E96" s="4"/>
      <c r="F96" s="170"/>
      <c r="L96" s="173" t="s">
        <v>166</v>
      </c>
    </row>
    <row r="97" spans="5:12" x14ac:dyDescent="0.35">
      <c r="E97" s="4"/>
      <c r="F97" s="170"/>
      <c r="K97" s="142" t="s">
        <v>145</v>
      </c>
      <c r="L97" s="173" t="s">
        <v>167</v>
      </c>
    </row>
    <row r="98" spans="5:12" x14ac:dyDescent="0.35">
      <c r="E98" s="4"/>
      <c r="F98" s="170"/>
      <c r="K98" s="142" t="s">
        <v>125</v>
      </c>
      <c r="L98" s="173" t="s">
        <v>168</v>
      </c>
    </row>
    <row r="99" spans="5:12" x14ac:dyDescent="0.35">
      <c r="E99" s="4"/>
      <c r="F99" s="170"/>
      <c r="K99" s="142" t="s">
        <v>141</v>
      </c>
      <c r="L99" s="173" t="s">
        <v>169</v>
      </c>
    </row>
    <row r="100" spans="5:12" x14ac:dyDescent="0.35">
      <c r="K100" s="142" t="s">
        <v>139</v>
      </c>
      <c r="L100" s="173" t="s">
        <v>170</v>
      </c>
    </row>
    <row r="101" spans="5:12" x14ac:dyDescent="0.35">
      <c r="L101" s="173" t="s">
        <v>171</v>
      </c>
    </row>
    <row r="102" spans="5:12" x14ac:dyDescent="0.35">
      <c r="K102" s="142" t="s">
        <v>148</v>
      </c>
      <c r="L102" s="174" t="s">
        <v>172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CBD5C-DFA4-4B0D-9B5F-7DBA8ED2A3DC}">
  <dimension ref="A1:AH59"/>
  <sheetViews>
    <sheetView zoomScale="130" zoomScaleNormal="130" workbookViewId="0"/>
  </sheetViews>
  <sheetFormatPr defaultColWidth="8.7265625" defaultRowHeight="14.5" x14ac:dyDescent="0.35"/>
  <cols>
    <col min="1" max="1" width="16.7265625" customWidth="1"/>
    <col min="2" max="2" width="17.1796875" bestFit="1" customWidth="1"/>
    <col min="3" max="4" width="7.1796875" hidden="1" customWidth="1"/>
    <col min="5" max="34" width="7.1796875" bestFit="1" customWidth="1"/>
  </cols>
  <sheetData>
    <row r="1" spans="1:34" x14ac:dyDescent="0.35">
      <c r="A1" t="s">
        <v>173</v>
      </c>
    </row>
    <row r="3" spans="1:34" s="177" customFormat="1" x14ac:dyDescent="0.35">
      <c r="A3" s="174" t="s">
        <v>174</v>
      </c>
      <c r="B3" s="174" t="s">
        <v>175</v>
      </c>
      <c r="C3" s="180">
        <v>2019</v>
      </c>
      <c r="D3" s="180">
        <v>2020</v>
      </c>
      <c r="E3" s="180">
        <v>2021</v>
      </c>
      <c r="F3" s="180">
        <v>2022</v>
      </c>
      <c r="G3" s="180">
        <v>2023</v>
      </c>
      <c r="H3" s="180">
        <v>2024</v>
      </c>
      <c r="I3" s="180">
        <v>2025</v>
      </c>
      <c r="J3" s="180">
        <v>2026</v>
      </c>
      <c r="K3" s="180">
        <v>2027</v>
      </c>
      <c r="L3" s="180">
        <v>2028</v>
      </c>
      <c r="M3" s="180">
        <v>2029</v>
      </c>
      <c r="N3" s="180">
        <v>2030</v>
      </c>
      <c r="O3" s="180">
        <v>2031</v>
      </c>
      <c r="P3" s="180">
        <v>2032</v>
      </c>
      <c r="Q3" s="180">
        <v>2033</v>
      </c>
      <c r="R3" s="180">
        <v>2034</v>
      </c>
      <c r="S3" s="180">
        <v>2035</v>
      </c>
      <c r="T3" s="180">
        <v>2036</v>
      </c>
      <c r="U3" s="180">
        <v>2037</v>
      </c>
      <c r="V3" s="180">
        <v>2038</v>
      </c>
      <c r="W3" s="180">
        <v>2039</v>
      </c>
      <c r="X3" s="180">
        <v>2040</v>
      </c>
      <c r="Y3" s="180">
        <v>2041</v>
      </c>
      <c r="Z3" s="180">
        <v>2042</v>
      </c>
      <c r="AA3" s="180">
        <v>2043</v>
      </c>
      <c r="AB3" s="180">
        <v>2044</v>
      </c>
      <c r="AC3" s="180">
        <v>2045</v>
      </c>
      <c r="AD3" s="180">
        <v>2046</v>
      </c>
      <c r="AE3" s="180">
        <v>2047</v>
      </c>
      <c r="AF3" s="180">
        <v>2048</v>
      </c>
      <c r="AG3" s="180">
        <v>2049</v>
      </c>
      <c r="AH3" s="180">
        <v>2050</v>
      </c>
    </row>
    <row r="4" spans="1:34" x14ac:dyDescent="0.35">
      <c r="A4" s="173" t="s">
        <v>159</v>
      </c>
      <c r="B4" s="173" t="s">
        <v>176</v>
      </c>
      <c r="C4" s="181">
        <v>14412.827874607412</v>
      </c>
      <c r="D4" s="181">
        <v>14203.183443595331</v>
      </c>
      <c r="E4" s="181">
        <v>15215.145889761352</v>
      </c>
      <c r="F4" s="181">
        <v>15881.07727307355</v>
      </c>
      <c r="G4" s="181">
        <v>16625.359920000003</v>
      </c>
      <c r="H4" s="181">
        <v>15769.457544405592</v>
      </c>
      <c r="I4" s="181">
        <v>14913.555168811181</v>
      </c>
      <c r="J4" s="181">
        <v>14995.094768811181</v>
      </c>
      <c r="K4" s="181">
        <v>15034.236768811181</v>
      </c>
      <c r="L4" s="181">
        <v>15072.293568811181</v>
      </c>
      <c r="M4" s="181">
        <v>15109.26516881118</v>
      </c>
      <c r="N4" s="181">
        <v>15145.151568811181</v>
      </c>
      <c r="O4" s="181">
        <v>15179.952768811181</v>
      </c>
      <c r="P4" s="181">
        <v>15213.668768811182</v>
      </c>
      <c r="Q4" s="181">
        <v>15246.299568811181</v>
      </c>
      <c r="R4" s="181">
        <v>15277.845168811182</v>
      </c>
      <c r="S4" s="181">
        <v>15308.305568811182</v>
      </c>
      <c r="T4" s="181">
        <v>15337.68076881118</v>
      </c>
      <c r="U4" s="181">
        <v>15365.970768811181</v>
      </c>
      <c r="V4" s="181">
        <v>15393.175568811181</v>
      </c>
      <c r="W4" s="181">
        <v>15419.295168811181</v>
      </c>
      <c r="X4" s="181">
        <v>15444.329568811181</v>
      </c>
      <c r="Y4" s="181">
        <v>15468.27876881118</v>
      </c>
      <c r="Z4" s="181">
        <v>15491.142768811182</v>
      </c>
      <c r="AA4" s="181">
        <v>15512.92156881118</v>
      </c>
      <c r="AB4" s="181">
        <v>15533.61516881118</v>
      </c>
      <c r="AC4" s="181">
        <v>15553.223568811181</v>
      </c>
      <c r="AD4" s="181">
        <v>15571.746768811181</v>
      </c>
      <c r="AE4" s="181">
        <v>15589.184768811181</v>
      </c>
      <c r="AF4" s="181">
        <v>15605.537568811182</v>
      </c>
      <c r="AG4" s="181">
        <v>15620.805168811181</v>
      </c>
      <c r="AH4" s="181">
        <v>15634.987568811181</v>
      </c>
    </row>
    <row r="5" spans="1:34" x14ac:dyDescent="0.35">
      <c r="A5" s="173" t="s">
        <v>160</v>
      </c>
      <c r="B5" s="173" t="s">
        <v>176</v>
      </c>
      <c r="C5" s="181">
        <v>21519.961049829501</v>
      </c>
      <c r="D5" s="181">
        <v>21206.008585271615</v>
      </c>
      <c r="E5" s="181">
        <v>22717.306206114783</v>
      </c>
      <c r="F5" s="181">
        <v>23711.927431186428</v>
      </c>
      <c r="G5" s="181">
        <v>24823.508319999997</v>
      </c>
      <c r="H5" s="181">
        <v>23545.317568790248</v>
      </c>
      <c r="I5" s="181">
        <v>22267.126817580498</v>
      </c>
      <c r="J5" s="181">
        <v>22504.133217580496</v>
      </c>
      <c r="K5" s="181">
        <v>22559.334317580498</v>
      </c>
      <c r="L5" s="181">
        <v>22612.915217580499</v>
      </c>
      <c r="M5" s="181">
        <v>22664.875917580499</v>
      </c>
      <c r="N5" s="181">
        <v>22715.216417580497</v>
      </c>
      <c r="O5" s="181">
        <v>22763.936717580498</v>
      </c>
      <c r="P5" s="181">
        <v>22811.036817580498</v>
      </c>
      <c r="Q5" s="181">
        <v>22856.516717580496</v>
      </c>
      <c r="R5" s="181">
        <v>22900.376417580497</v>
      </c>
      <c r="S5" s="181">
        <v>22942.615917580497</v>
      </c>
      <c r="T5" s="181">
        <v>22983.235217580499</v>
      </c>
      <c r="U5" s="181">
        <v>23022.234317580496</v>
      </c>
      <c r="V5" s="181">
        <v>23059.6132175805</v>
      </c>
      <c r="W5" s="181">
        <v>23095.371917580498</v>
      </c>
      <c r="X5" s="181">
        <v>23129.510417580499</v>
      </c>
      <c r="Y5" s="181">
        <v>23162.028717580499</v>
      </c>
      <c r="Z5" s="181">
        <v>23192.926817580497</v>
      </c>
      <c r="AA5" s="181">
        <v>23222.204717580498</v>
      </c>
      <c r="AB5" s="181">
        <v>23249.862417580498</v>
      </c>
      <c r="AC5" s="181">
        <v>23275.899917580497</v>
      </c>
      <c r="AD5" s="181">
        <v>23300.317217580498</v>
      </c>
      <c r="AE5" s="181">
        <v>23323.114317580497</v>
      </c>
      <c r="AF5" s="181">
        <v>23344.2912175805</v>
      </c>
      <c r="AG5" s="181">
        <v>23363.847917580497</v>
      </c>
      <c r="AH5" s="181">
        <v>23381.784417580497</v>
      </c>
    </row>
    <row r="6" spans="1:34" x14ac:dyDescent="0.35">
      <c r="A6" s="173" t="s">
        <v>161</v>
      </c>
      <c r="B6" s="173" t="s">
        <v>176</v>
      </c>
      <c r="C6" s="181">
        <v>30749.648448865504</v>
      </c>
      <c r="D6" s="181">
        <v>30301.522926100108</v>
      </c>
      <c r="E6" s="181">
        <v>32460.834650938497</v>
      </c>
      <c r="F6" s="181">
        <v>33881.879623798755</v>
      </c>
      <c r="G6" s="181">
        <v>35470.061120000006</v>
      </c>
      <c r="H6" s="181">
        <v>33643.786522455252</v>
      </c>
      <c r="I6" s="181">
        <v>31817.511924910497</v>
      </c>
      <c r="J6" s="181">
        <v>32156.174324910498</v>
      </c>
      <c r="K6" s="181">
        <v>32235.051924910498</v>
      </c>
      <c r="L6" s="181">
        <v>32311.614324910497</v>
      </c>
      <c r="M6" s="181">
        <v>32385.861524910499</v>
      </c>
      <c r="N6" s="181">
        <v>32457.793524910496</v>
      </c>
      <c r="O6" s="181">
        <v>32527.410324910499</v>
      </c>
      <c r="P6" s="181">
        <v>32594.711924910498</v>
      </c>
      <c r="Q6" s="181">
        <v>32659.698324910496</v>
      </c>
      <c r="R6" s="181">
        <v>32722.369524910497</v>
      </c>
      <c r="S6" s="181">
        <v>32782.7255249105</v>
      </c>
      <c r="T6" s="181">
        <v>32840.766324910495</v>
      </c>
      <c r="U6" s="181">
        <v>32896.491924910501</v>
      </c>
      <c r="V6" s="181">
        <v>32949.902324910494</v>
      </c>
      <c r="W6" s="181">
        <v>33000.997524910497</v>
      </c>
      <c r="X6" s="181">
        <v>33049.777524910496</v>
      </c>
      <c r="Y6" s="181">
        <v>33096.242324910498</v>
      </c>
      <c r="Z6" s="181">
        <v>33140.391924910495</v>
      </c>
      <c r="AA6" s="181">
        <v>33182.226324910494</v>
      </c>
      <c r="AB6" s="181">
        <v>33221.745524910497</v>
      </c>
      <c r="AC6" s="181">
        <v>33258.949524910495</v>
      </c>
      <c r="AD6" s="181">
        <v>33293.838324910495</v>
      </c>
      <c r="AE6" s="181">
        <v>33326.411924910499</v>
      </c>
      <c r="AF6" s="181">
        <v>33356.670324910498</v>
      </c>
      <c r="AG6" s="181">
        <v>33384.613524910499</v>
      </c>
      <c r="AH6" s="181">
        <v>33410.241524910496</v>
      </c>
    </row>
    <row r="7" spans="1:34" x14ac:dyDescent="0.35">
      <c r="A7" s="173" t="s">
        <v>162</v>
      </c>
      <c r="B7" s="173" t="s">
        <v>176</v>
      </c>
      <c r="C7" s="181">
        <v>48509.493279626797</v>
      </c>
      <c r="D7" s="181">
        <v>47802.550443154178</v>
      </c>
      <c r="E7" s="181">
        <v>49648.527645984992</v>
      </c>
      <c r="F7" s="181">
        <v>50473.704730266254</v>
      </c>
      <c r="G7" s="181">
        <v>51651.914879999997</v>
      </c>
      <c r="H7" s="181">
        <v>49852.627465735015</v>
      </c>
      <c r="I7" s="181">
        <v>48053.340051470026</v>
      </c>
      <c r="J7" s="181">
        <v>48587.602451470026</v>
      </c>
      <c r="K7" s="181">
        <v>48712.037551470028</v>
      </c>
      <c r="L7" s="181">
        <v>48832.820451470026</v>
      </c>
      <c r="M7" s="181">
        <v>48949.951151470028</v>
      </c>
      <c r="N7" s="181">
        <v>49063.429651470025</v>
      </c>
      <c r="O7" s="181">
        <v>49173.255951470026</v>
      </c>
      <c r="P7" s="181">
        <v>49279.43005147003</v>
      </c>
      <c r="Q7" s="181">
        <v>49381.95195147003</v>
      </c>
      <c r="R7" s="181">
        <v>49480.821651470025</v>
      </c>
      <c r="S7" s="181">
        <v>49576.039151470024</v>
      </c>
      <c r="T7" s="181">
        <v>49667.604451470026</v>
      </c>
      <c r="U7" s="181">
        <v>49755.517551470024</v>
      </c>
      <c r="V7" s="181">
        <v>49839.778451470025</v>
      </c>
      <c r="W7" s="181">
        <v>49920.387151470029</v>
      </c>
      <c r="X7" s="181">
        <v>49997.34365147003</v>
      </c>
      <c r="Y7" s="181">
        <v>50070.647951470026</v>
      </c>
      <c r="Z7" s="181">
        <v>50140.300051470025</v>
      </c>
      <c r="AA7" s="181">
        <v>50206.299951470028</v>
      </c>
      <c r="AB7" s="181">
        <v>50268.647651470026</v>
      </c>
      <c r="AC7" s="181">
        <v>50327.343151470028</v>
      </c>
      <c r="AD7" s="181">
        <v>50382.386451470025</v>
      </c>
      <c r="AE7" s="181">
        <v>50433.777551470026</v>
      </c>
      <c r="AF7" s="181">
        <v>50481.516451470023</v>
      </c>
      <c r="AG7" s="181">
        <v>50525.60315147003</v>
      </c>
      <c r="AH7" s="181">
        <v>50566.037651470026</v>
      </c>
    </row>
    <row r="8" spans="1:34" x14ac:dyDescent="0.35">
      <c r="A8" s="173" t="s">
        <v>163</v>
      </c>
      <c r="B8" s="173" t="s">
        <v>176</v>
      </c>
      <c r="C8" s="181">
        <v>59384.730781211016</v>
      </c>
      <c r="D8" s="181">
        <v>58519.813857934671</v>
      </c>
      <c r="E8" s="181">
        <v>60779.452105828997</v>
      </c>
      <c r="F8" s="181">
        <v>61789.447153266883</v>
      </c>
      <c r="G8" s="181">
        <v>63231.636480000001</v>
      </c>
      <c r="H8" s="181">
        <v>61029.083710890613</v>
      </c>
      <c r="I8" s="181">
        <v>58826.530941781217</v>
      </c>
      <c r="J8" s="181">
        <v>59480.56134178122</v>
      </c>
      <c r="K8" s="181">
        <v>59632.890941781217</v>
      </c>
      <c r="L8" s="181">
        <v>59780.749341781215</v>
      </c>
      <c r="M8" s="181">
        <v>59924.136541781219</v>
      </c>
      <c r="N8" s="181">
        <v>60063.052541781217</v>
      </c>
      <c r="O8" s="181">
        <v>60197.497341781214</v>
      </c>
      <c r="P8" s="181">
        <v>60327.470941781219</v>
      </c>
      <c r="Q8" s="181">
        <v>60452.973341781217</v>
      </c>
      <c r="R8" s="181">
        <v>60574.004541781214</v>
      </c>
      <c r="S8" s="181">
        <v>60690.564541781219</v>
      </c>
      <c r="T8" s="181">
        <v>60802.653341781217</v>
      </c>
      <c r="U8" s="181">
        <v>60910.270941781215</v>
      </c>
      <c r="V8" s="181">
        <v>61013.41734178122</v>
      </c>
      <c r="W8" s="181">
        <v>61112.092541781218</v>
      </c>
      <c r="X8" s="181">
        <v>61206.296541781216</v>
      </c>
      <c r="Y8" s="181">
        <v>61296.029341781214</v>
      </c>
      <c r="Z8" s="181">
        <v>61381.290941781219</v>
      </c>
      <c r="AA8" s="181">
        <v>61462.081341781217</v>
      </c>
      <c r="AB8" s="181">
        <v>61538.400541781215</v>
      </c>
      <c r="AC8" s="181">
        <v>61610.248541781213</v>
      </c>
      <c r="AD8" s="181">
        <v>61677.625341781219</v>
      </c>
      <c r="AE8" s="181">
        <v>61740.530941781217</v>
      </c>
      <c r="AF8" s="181">
        <v>61798.965341781215</v>
      </c>
      <c r="AG8" s="181">
        <v>61852.928541781213</v>
      </c>
      <c r="AH8" s="181">
        <v>61902.420541781219</v>
      </c>
    </row>
    <row r="9" spans="1:34" x14ac:dyDescent="0.35">
      <c r="A9" s="173" t="s">
        <v>164</v>
      </c>
      <c r="B9" s="173" t="s">
        <v>176</v>
      </c>
      <c r="C9" s="181">
        <v>89222.593840384405</v>
      </c>
      <c r="D9" s="181">
        <v>87922.431815225384</v>
      </c>
      <c r="E9" s="181">
        <v>94187.811893626218</v>
      </c>
      <c r="F9" s="181">
        <v>98311.05274310954</v>
      </c>
      <c r="G9" s="181">
        <v>102919.25696</v>
      </c>
      <c r="H9" s="181">
        <v>97620.200399125461</v>
      </c>
      <c r="I9" s="181">
        <v>92321.143838250908</v>
      </c>
      <c r="J9" s="181">
        <v>93303.803038250902</v>
      </c>
      <c r="K9" s="181">
        <v>93532.673838250907</v>
      </c>
      <c r="L9" s="181">
        <v>93754.827038250907</v>
      </c>
      <c r="M9" s="181">
        <v>93970.262638250904</v>
      </c>
      <c r="N9" s="181">
        <v>94178.980638250912</v>
      </c>
      <c r="O9" s="181">
        <v>94380.981038250902</v>
      </c>
      <c r="P9" s="181">
        <v>94576.263838250903</v>
      </c>
      <c r="Q9" s="181">
        <v>94764.829038250915</v>
      </c>
      <c r="R9" s="181">
        <v>94946.676638250909</v>
      </c>
      <c r="S9" s="181">
        <v>95121.806638250913</v>
      </c>
      <c r="T9" s="181">
        <v>95290.219038250914</v>
      </c>
      <c r="U9" s="181">
        <v>95451.913838250912</v>
      </c>
      <c r="V9" s="181">
        <v>95606.891038250906</v>
      </c>
      <c r="W9" s="181">
        <v>95755.150638250911</v>
      </c>
      <c r="X9" s="181">
        <v>95896.692638250912</v>
      </c>
      <c r="Y9" s="181">
        <v>96031.51703825091</v>
      </c>
      <c r="Z9" s="181">
        <v>96159.623838250904</v>
      </c>
      <c r="AA9" s="181">
        <v>96281.013038250909</v>
      </c>
      <c r="AB9" s="181">
        <v>96395.68463825091</v>
      </c>
      <c r="AC9" s="181">
        <v>96503.638638250908</v>
      </c>
      <c r="AD9" s="181">
        <v>96604.875038250902</v>
      </c>
      <c r="AE9" s="181">
        <v>96699.393838250908</v>
      </c>
      <c r="AF9" s="181">
        <v>96787.195038250909</v>
      </c>
      <c r="AG9" s="181">
        <v>96868.278638250908</v>
      </c>
      <c r="AH9" s="181">
        <v>96942.644638250902</v>
      </c>
    </row>
    <row r="10" spans="1:34" x14ac:dyDescent="0.35">
      <c r="A10" s="173" t="s">
        <v>165</v>
      </c>
      <c r="B10" s="173" t="s">
        <v>176</v>
      </c>
      <c r="C10" s="181">
        <v>46894.754448069434</v>
      </c>
      <c r="D10" s="181">
        <v>46211.427586934289</v>
      </c>
      <c r="E10" s="181">
        <v>47995.925910998514</v>
      </c>
      <c r="F10" s="181">
        <v>48793.604990079031</v>
      </c>
      <c r="G10" s="181">
        <v>49932.568319999998</v>
      </c>
      <c r="H10" s="181">
        <v>48193.193373523784</v>
      </c>
      <c r="I10" s="181">
        <v>46453.818427047569</v>
      </c>
      <c r="J10" s="181">
        <v>46970.292027047566</v>
      </c>
      <c r="K10" s="181">
        <v>47090.583427047568</v>
      </c>
      <c r="L10" s="181">
        <v>47207.344027047569</v>
      </c>
      <c r="M10" s="181">
        <v>47320.57382704757</v>
      </c>
      <c r="N10" s="181">
        <v>47430.272827047571</v>
      </c>
      <c r="O10" s="181">
        <v>47536.441027047571</v>
      </c>
      <c r="P10" s="181">
        <v>47639.078427047571</v>
      </c>
      <c r="Q10" s="181">
        <v>47738.18502704757</v>
      </c>
      <c r="R10" s="181">
        <v>47833.760827047568</v>
      </c>
      <c r="S10" s="181">
        <v>47925.805827047567</v>
      </c>
      <c r="T10" s="181">
        <v>48014.320027047572</v>
      </c>
      <c r="U10" s="181">
        <v>48099.303427047569</v>
      </c>
      <c r="V10" s="181">
        <v>48180.756027047566</v>
      </c>
      <c r="W10" s="181">
        <v>48258.67782704757</v>
      </c>
      <c r="X10" s="181">
        <v>48333.068827047566</v>
      </c>
      <c r="Y10" s="181">
        <v>48403.929027047569</v>
      </c>
      <c r="Z10" s="181">
        <v>48471.258427047571</v>
      </c>
      <c r="AA10" s="181">
        <v>48535.057027047565</v>
      </c>
      <c r="AB10" s="181">
        <v>48595.324827047567</v>
      </c>
      <c r="AC10" s="181">
        <v>48652.061827047568</v>
      </c>
      <c r="AD10" s="181">
        <v>48705.268027047568</v>
      </c>
      <c r="AE10" s="181">
        <v>48754.943427047569</v>
      </c>
      <c r="AF10" s="181">
        <v>48801.088027047568</v>
      </c>
      <c r="AG10" s="181">
        <v>48843.701827047567</v>
      </c>
      <c r="AH10" s="181">
        <v>48882.784827047566</v>
      </c>
    </row>
    <row r="11" spans="1:34" x14ac:dyDescent="0.35">
      <c r="A11" s="173" t="s">
        <v>166</v>
      </c>
      <c r="B11" s="173" t="s">
        <v>176</v>
      </c>
      <c r="C11" s="181">
        <v>43189.413821873852</v>
      </c>
      <c r="D11" s="181">
        <v>42559.86462395249</v>
      </c>
      <c r="E11" s="181">
        <v>45592.771844855044</v>
      </c>
      <c r="F11" s="181">
        <v>47588.744744775795</v>
      </c>
      <c r="G11" s="181">
        <v>49819.465280000004</v>
      </c>
      <c r="H11" s="181">
        <v>47254.338396993029</v>
      </c>
      <c r="I11" s="181">
        <v>44689.211513986047</v>
      </c>
      <c r="J11" s="181">
        <v>45164.877113986047</v>
      </c>
      <c r="K11" s="181">
        <v>45275.664013986046</v>
      </c>
      <c r="L11" s="181">
        <v>45383.199113986047</v>
      </c>
      <c r="M11" s="181">
        <v>45487.48241398605</v>
      </c>
      <c r="N11" s="181">
        <v>45588.513913986048</v>
      </c>
      <c r="O11" s="181">
        <v>45686.293613986047</v>
      </c>
      <c r="P11" s="181">
        <v>45780.821513986048</v>
      </c>
      <c r="Q11" s="181">
        <v>45872.09761398605</v>
      </c>
      <c r="R11" s="181">
        <v>45960.121913986048</v>
      </c>
      <c r="S11" s="181">
        <v>46044.894413986047</v>
      </c>
      <c r="T11" s="181">
        <v>46126.415113986048</v>
      </c>
      <c r="U11" s="181">
        <v>46204.684013986043</v>
      </c>
      <c r="V11" s="181">
        <v>46279.701113986048</v>
      </c>
      <c r="W11" s="181">
        <v>46351.466413986047</v>
      </c>
      <c r="X11" s="181">
        <v>46419.979913986048</v>
      </c>
      <c r="Y11" s="181">
        <v>46485.241613986043</v>
      </c>
      <c r="Z11" s="181">
        <v>46547.251513986048</v>
      </c>
      <c r="AA11" s="181">
        <v>46606.009613986047</v>
      </c>
      <c r="AB11" s="181">
        <v>46661.515913986048</v>
      </c>
      <c r="AC11" s="181">
        <v>46713.770413986043</v>
      </c>
      <c r="AD11" s="181">
        <v>46762.773113986048</v>
      </c>
      <c r="AE11" s="181">
        <v>46808.524013986047</v>
      </c>
      <c r="AF11" s="181">
        <v>46851.023113986048</v>
      </c>
      <c r="AG11" s="181">
        <v>46890.270413986043</v>
      </c>
      <c r="AH11" s="181">
        <v>46926.265913986048</v>
      </c>
    </row>
    <row r="12" spans="1:34" x14ac:dyDescent="0.35">
      <c r="A12" s="173" t="s">
        <v>167</v>
      </c>
      <c r="B12" s="173" t="s">
        <v>176</v>
      </c>
      <c r="C12" s="181">
        <v>93838.578698087265</v>
      </c>
      <c r="D12" s="181">
        <v>92471.074636060628</v>
      </c>
      <c r="E12" s="181">
        <v>99060.616181052246</v>
      </c>
      <c r="F12" s="181">
        <v>103397.19332373803</v>
      </c>
      <c r="G12" s="181">
        <v>108243.82191999999</v>
      </c>
      <c r="H12" s="181">
        <v>102670.60256910264</v>
      </c>
      <c r="I12" s="181">
        <v>97097.383218205301</v>
      </c>
      <c r="J12" s="181">
        <v>98130.861618205294</v>
      </c>
      <c r="K12" s="181">
        <v>98371.568218205299</v>
      </c>
      <c r="L12" s="181">
        <v>98605.209618205306</v>
      </c>
      <c r="M12" s="181">
        <v>98831.785818205302</v>
      </c>
      <c r="N12" s="181">
        <v>99051.296818205301</v>
      </c>
      <c r="O12" s="181">
        <v>99263.742618205302</v>
      </c>
      <c r="P12" s="181">
        <v>99469.123218205306</v>
      </c>
      <c r="Q12" s="181">
        <v>99667.438618205299</v>
      </c>
      <c r="R12" s="181">
        <v>99858.688818205308</v>
      </c>
      <c r="S12" s="181">
        <v>100042.87381820531</v>
      </c>
      <c r="T12" s="181">
        <v>100219.99361820531</v>
      </c>
      <c r="U12" s="181">
        <v>100390.04821820529</v>
      </c>
      <c r="V12" s="181">
        <v>100553.0376182053</v>
      </c>
      <c r="W12" s="181">
        <v>100708.96181820529</v>
      </c>
      <c r="X12" s="181">
        <v>100857.82081820531</v>
      </c>
      <c r="Y12" s="181">
        <v>100999.61461820531</v>
      </c>
      <c r="Z12" s="181">
        <v>101134.34321820531</v>
      </c>
      <c r="AA12" s="181">
        <v>101262.0066182053</v>
      </c>
      <c r="AB12" s="181">
        <v>101382.60481820531</v>
      </c>
      <c r="AC12" s="181">
        <v>101496.1378182053</v>
      </c>
      <c r="AD12" s="181">
        <v>101602.6056182053</v>
      </c>
      <c r="AE12" s="181">
        <v>101702.0082182053</v>
      </c>
      <c r="AF12" s="181">
        <v>101794.34561820531</v>
      </c>
      <c r="AG12" s="181">
        <v>101879.6178182053</v>
      </c>
      <c r="AH12" s="181">
        <v>101957.82481820531</v>
      </c>
    </row>
    <row r="13" spans="1:34" x14ac:dyDescent="0.35">
      <c r="A13" s="173" t="s">
        <v>168</v>
      </c>
      <c r="B13" s="173" t="s">
        <v>176</v>
      </c>
      <c r="C13" s="181">
        <v>34122.912043270851</v>
      </c>
      <c r="D13" s="181">
        <v>33625.845322203859</v>
      </c>
      <c r="E13" s="181">
        <v>34924.279879793663</v>
      </c>
      <c r="F13" s="181">
        <v>35504.658763898049</v>
      </c>
      <c r="G13" s="181">
        <v>36333.377280000001</v>
      </c>
      <c r="H13" s="181">
        <v>35067.755856060488</v>
      </c>
      <c r="I13" s="181">
        <v>33802.134432120976</v>
      </c>
      <c r="J13" s="181">
        <v>34177.948832120979</v>
      </c>
      <c r="K13" s="181">
        <v>34265.479432120977</v>
      </c>
      <c r="L13" s="181">
        <v>34350.440832120978</v>
      </c>
      <c r="M13" s="181">
        <v>34432.83303212098</v>
      </c>
      <c r="N13" s="181">
        <v>34512.656032120976</v>
      </c>
      <c r="O13" s="181">
        <v>34589.909832120975</v>
      </c>
      <c r="P13" s="181">
        <v>34664.594432120975</v>
      </c>
      <c r="Q13" s="181">
        <v>34736.709832120978</v>
      </c>
      <c r="R13" s="181">
        <v>34806.256032120975</v>
      </c>
      <c r="S13" s="181">
        <v>34873.233032120974</v>
      </c>
      <c r="T13" s="181">
        <v>34937.640832120975</v>
      </c>
      <c r="U13" s="181">
        <v>34999.479432120977</v>
      </c>
      <c r="V13" s="181">
        <v>35058.748832120975</v>
      </c>
      <c r="W13" s="181">
        <v>35115.449032120974</v>
      </c>
      <c r="X13" s="181">
        <v>35169.580032120975</v>
      </c>
      <c r="Y13" s="181">
        <v>35221.141832120979</v>
      </c>
      <c r="Z13" s="181">
        <v>35270.134432120976</v>
      </c>
      <c r="AA13" s="181">
        <v>35316.557832120976</v>
      </c>
      <c r="AB13" s="181">
        <v>35360.412032120978</v>
      </c>
      <c r="AC13" s="181">
        <v>35401.697032120974</v>
      </c>
      <c r="AD13" s="181">
        <v>35440.412832120979</v>
      </c>
      <c r="AE13" s="181">
        <v>35476.559432120979</v>
      </c>
      <c r="AF13" s="181">
        <v>35510.136832120974</v>
      </c>
      <c r="AG13" s="181">
        <v>35541.145032120978</v>
      </c>
      <c r="AH13" s="181">
        <v>35569.584032120976</v>
      </c>
    </row>
    <row r="14" spans="1:34" x14ac:dyDescent="0.35">
      <c r="A14" s="173" t="s">
        <v>169</v>
      </c>
      <c r="B14" s="173" t="s">
        <v>176</v>
      </c>
      <c r="C14" s="181">
        <v>37790.594449366516</v>
      </c>
      <c r="D14" s="181">
        <v>37239.881545958437</v>
      </c>
      <c r="E14" s="181">
        <v>38677.950603973339</v>
      </c>
      <c r="F14" s="181">
        <v>39320.781343318507</v>
      </c>
      <c r="G14" s="181">
        <v>40238.638079999997</v>
      </c>
      <c r="H14" s="181">
        <v>38836.937568448491</v>
      </c>
      <c r="I14" s="181">
        <v>37435.237056896985</v>
      </c>
      <c r="J14" s="181">
        <v>37851.435456896987</v>
      </c>
      <c r="K14" s="181">
        <v>37948.372056896987</v>
      </c>
      <c r="L14" s="181">
        <v>38042.463456896985</v>
      </c>
      <c r="M14" s="181">
        <v>38133.709656896986</v>
      </c>
      <c r="N14" s="181">
        <v>38222.110656896984</v>
      </c>
      <c r="O14" s="181">
        <v>38307.666456896986</v>
      </c>
      <c r="P14" s="181">
        <v>38390.377056896985</v>
      </c>
      <c r="Q14" s="181">
        <v>38470.242456896987</v>
      </c>
      <c r="R14" s="181">
        <v>38547.262656896986</v>
      </c>
      <c r="S14" s="181">
        <v>38621.437656896982</v>
      </c>
      <c r="T14" s="181">
        <v>38692.767456896989</v>
      </c>
      <c r="U14" s="181">
        <v>38761.252056896985</v>
      </c>
      <c r="V14" s="181">
        <v>38826.891456896985</v>
      </c>
      <c r="W14" s="181">
        <v>38889.685656896989</v>
      </c>
      <c r="X14" s="181">
        <v>38949.634656896982</v>
      </c>
      <c r="Y14" s="181">
        <v>39006.738456896986</v>
      </c>
      <c r="Z14" s="181">
        <v>39060.997056896987</v>
      </c>
      <c r="AA14" s="181">
        <v>39112.410456896985</v>
      </c>
      <c r="AB14" s="181">
        <v>39160.978656896987</v>
      </c>
      <c r="AC14" s="181">
        <v>39206.701656896985</v>
      </c>
      <c r="AD14" s="181">
        <v>39249.579456896987</v>
      </c>
      <c r="AE14" s="181">
        <v>39289.612056896985</v>
      </c>
      <c r="AF14" s="181">
        <v>39326.799456896988</v>
      </c>
      <c r="AG14" s="181">
        <v>39361.141656896987</v>
      </c>
      <c r="AH14" s="181">
        <v>39392.638656896983</v>
      </c>
    </row>
    <row r="15" spans="1:34" x14ac:dyDescent="0.35">
      <c r="A15" s="173" t="s">
        <v>170</v>
      </c>
      <c r="B15" s="173" t="s">
        <v>176</v>
      </c>
      <c r="C15" s="181">
        <v>22972.6554191387</v>
      </c>
      <c r="D15" s="181">
        <v>22638.320147796065</v>
      </c>
      <c r="E15" s="181">
        <v>24251.355626288743</v>
      </c>
      <c r="F15" s="181">
        <v>25312.848258752136</v>
      </c>
      <c r="G15" s="181">
        <v>26499.219760000004</v>
      </c>
      <c r="H15" s="181">
        <v>25134.947323775574</v>
      </c>
      <c r="I15" s="181">
        <v>23770.67488755114</v>
      </c>
      <c r="J15" s="181">
        <v>24023.690087551142</v>
      </c>
      <c r="K15" s="181">
        <v>24082.61988755114</v>
      </c>
      <c r="L15" s="181">
        <v>24139.820087551139</v>
      </c>
      <c r="M15" s="181">
        <v>24195.29068755114</v>
      </c>
      <c r="N15" s="181">
        <v>24249.031687551142</v>
      </c>
      <c r="O15" s="181">
        <v>24301.043087551141</v>
      </c>
      <c r="P15" s="181">
        <v>24351.324887551142</v>
      </c>
      <c r="Q15" s="181">
        <v>24399.87708755114</v>
      </c>
      <c r="R15" s="181">
        <v>24446.69968755114</v>
      </c>
      <c r="S15" s="181">
        <v>24491.79268755114</v>
      </c>
      <c r="T15" s="181">
        <v>24535.156087551139</v>
      </c>
      <c r="U15" s="181">
        <v>24576.789887551142</v>
      </c>
      <c r="V15" s="181">
        <v>24616.694087551139</v>
      </c>
      <c r="W15" s="181">
        <v>24654.868687551141</v>
      </c>
      <c r="X15" s="181">
        <v>24691.313687551141</v>
      </c>
      <c r="Y15" s="181">
        <v>24726.029087551142</v>
      </c>
      <c r="Z15" s="181">
        <v>24759.01488755114</v>
      </c>
      <c r="AA15" s="181">
        <v>24790.27108755114</v>
      </c>
      <c r="AB15" s="181">
        <v>24819.797687551141</v>
      </c>
      <c r="AC15" s="181">
        <v>24847.59468755114</v>
      </c>
      <c r="AD15" s="181">
        <v>24873.66208755114</v>
      </c>
      <c r="AE15" s="181">
        <v>24897.999887551141</v>
      </c>
      <c r="AF15" s="181">
        <v>24920.60808755114</v>
      </c>
      <c r="AG15" s="181">
        <v>24941.48668755114</v>
      </c>
      <c r="AH15" s="181">
        <v>24960.635687551141</v>
      </c>
    </row>
    <row r="16" spans="1:34" x14ac:dyDescent="0.35">
      <c r="A16" s="173" t="s">
        <v>171</v>
      </c>
      <c r="B16" s="173" t="s">
        <v>176</v>
      </c>
      <c r="C16" s="181">
        <v>37790.594449366516</v>
      </c>
      <c r="D16" s="181">
        <v>37239.881545958437</v>
      </c>
      <c r="E16" s="181">
        <v>42324.935423687028</v>
      </c>
      <c r="F16" s="181">
        <v>46278.530812838682</v>
      </c>
      <c r="G16" s="181">
        <v>50298.297600000005</v>
      </c>
      <c r="H16" s="181">
        <v>46033.335774700776</v>
      </c>
      <c r="I16" s="181">
        <v>41768.373949401546</v>
      </c>
      <c r="J16" s="181">
        <v>42184.572349401547</v>
      </c>
      <c r="K16" s="181">
        <v>42281.508949401548</v>
      </c>
      <c r="L16" s="181">
        <v>42375.600349401546</v>
      </c>
      <c r="M16" s="181">
        <v>42466.846549401547</v>
      </c>
      <c r="N16" s="181">
        <v>42555.247549401545</v>
      </c>
      <c r="O16" s="181">
        <v>42640.803349401547</v>
      </c>
      <c r="P16" s="181">
        <v>42723.513949401546</v>
      </c>
      <c r="Q16" s="181">
        <v>42803.379349401548</v>
      </c>
      <c r="R16" s="181">
        <v>42880.399549401547</v>
      </c>
      <c r="S16" s="181">
        <v>42954.574549401543</v>
      </c>
      <c r="T16" s="181">
        <v>43025.90434940155</v>
      </c>
      <c r="U16" s="181">
        <v>43094.388949401546</v>
      </c>
      <c r="V16" s="181">
        <v>43160.028349401546</v>
      </c>
      <c r="W16" s="181">
        <v>43222.82254940155</v>
      </c>
      <c r="X16" s="181">
        <v>43282.771549401543</v>
      </c>
      <c r="Y16" s="181">
        <v>43339.875349401547</v>
      </c>
      <c r="Z16" s="181">
        <v>43394.133949401548</v>
      </c>
      <c r="AA16" s="181">
        <v>43445.547349401546</v>
      </c>
      <c r="AB16" s="181">
        <v>43494.115549401547</v>
      </c>
      <c r="AC16" s="181">
        <v>43539.838549401546</v>
      </c>
      <c r="AD16" s="181">
        <v>43582.716349401548</v>
      </c>
      <c r="AE16" s="181">
        <v>43622.748949401546</v>
      </c>
      <c r="AF16" s="181">
        <v>43659.936349401549</v>
      </c>
      <c r="AG16" s="181">
        <v>43694.278549401548</v>
      </c>
      <c r="AH16" s="181">
        <v>43725.775549401544</v>
      </c>
    </row>
    <row r="17" spans="1:34" s="177" customFormat="1" x14ac:dyDescent="0.35">
      <c r="A17" s="174" t="s">
        <v>172</v>
      </c>
      <c r="B17" s="174" t="s">
        <v>176</v>
      </c>
      <c r="C17" s="182">
        <v>37534.975015960968</v>
      </c>
      <c r="D17" s="182">
        <v>36988.429854424248</v>
      </c>
      <c r="E17" s="182">
        <v>38416.619188662073</v>
      </c>
      <c r="F17" s="182">
        <v>39054.955457505981</v>
      </c>
      <c r="G17" s="182">
        <v>39966.470399999998</v>
      </c>
      <c r="H17" s="182">
        <v>38574.344234829616</v>
      </c>
      <c r="I17" s="182">
        <v>37182.218069659233</v>
      </c>
      <c r="J17" s="182">
        <v>37595.610069659233</v>
      </c>
      <c r="K17" s="182">
        <v>37691.893069659236</v>
      </c>
      <c r="L17" s="182">
        <v>37785.350069659231</v>
      </c>
      <c r="M17" s="182">
        <v>37875.981069659232</v>
      </c>
      <c r="N17" s="182">
        <v>37963.786069659232</v>
      </c>
      <c r="O17" s="182">
        <v>38048.765069659232</v>
      </c>
      <c r="P17" s="182">
        <v>38130.91806965923</v>
      </c>
      <c r="Q17" s="182">
        <v>38210.245069659235</v>
      </c>
      <c r="R17" s="182">
        <v>38286.746069659232</v>
      </c>
      <c r="S17" s="182">
        <v>38360.421069659234</v>
      </c>
      <c r="T17" s="182">
        <v>38431.270069659236</v>
      </c>
      <c r="U17" s="182">
        <v>38499.29306965923</v>
      </c>
      <c r="V17" s="182">
        <v>38564.49006965923</v>
      </c>
      <c r="W17" s="182">
        <v>38626.861069659237</v>
      </c>
      <c r="X17" s="182">
        <v>38686.406069659235</v>
      </c>
      <c r="Y17" s="182">
        <v>38743.125069659232</v>
      </c>
      <c r="Z17" s="182">
        <v>38797.018069659236</v>
      </c>
      <c r="AA17" s="182">
        <v>38848.085069659232</v>
      </c>
      <c r="AB17" s="182">
        <v>38896.326069659233</v>
      </c>
      <c r="AC17" s="182">
        <v>38941.741069659234</v>
      </c>
      <c r="AD17" s="182">
        <v>38984.330069659234</v>
      </c>
      <c r="AE17" s="182">
        <v>39024.093069659233</v>
      </c>
      <c r="AF17" s="182">
        <v>39061.030069659231</v>
      </c>
      <c r="AG17" s="182">
        <v>39095.141069659236</v>
      </c>
      <c r="AH17" s="182">
        <v>39126.426069659232</v>
      </c>
    </row>
    <row r="18" spans="1:34" x14ac:dyDescent="0.35">
      <c r="A18" s="173" t="s">
        <v>159</v>
      </c>
      <c r="B18" s="173" t="s">
        <v>177</v>
      </c>
      <c r="C18" s="181">
        <v>16442.948285448787</v>
      </c>
      <c r="D18" s="181">
        <v>16148.8252511677</v>
      </c>
      <c r="E18" s="181">
        <v>17241.421682683882</v>
      </c>
      <c r="F18" s="181">
        <v>17945.931796348777</v>
      </c>
      <c r="G18" s="181">
        <v>18742.847240000003</v>
      </c>
      <c r="H18" s="181">
        <v>17812.268226577449</v>
      </c>
      <c r="I18" s="181">
        <v>16881.689213154896</v>
      </c>
      <c r="J18" s="181">
        <v>16890.264013154894</v>
      </c>
      <c r="K18" s="181">
        <v>16897.973713154897</v>
      </c>
      <c r="L18" s="181">
        <v>16907.909813154896</v>
      </c>
      <c r="M18" s="181">
        <v>16920.072313154895</v>
      </c>
      <c r="N18" s="181">
        <v>16934.461213154897</v>
      </c>
      <c r="O18" s="181">
        <v>16951.076513154894</v>
      </c>
      <c r="P18" s="181">
        <v>16969.918213154895</v>
      </c>
      <c r="Q18" s="181">
        <v>16990.986313154895</v>
      </c>
      <c r="R18" s="181">
        <v>17014.280813154895</v>
      </c>
      <c r="S18" s="181">
        <v>17039.801713154895</v>
      </c>
      <c r="T18" s="181">
        <v>17067.549013154894</v>
      </c>
      <c r="U18" s="181">
        <v>17097.522713154896</v>
      </c>
      <c r="V18" s="181">
        <v>17129.722813154895</v>
      </c>
      <c r="W18" s="181">
        <v>17164.149313154896</v>
      </c>
      <c r="X18" s="181">
        <v>17200.802213154897</v>
      </c>
      <c r="Y18" s="181">
        <v>17239.681513154897</v>
      </c>
      <c r="Z18" s="181">
        <v>17280.787213154894</v>
      </c>
      <c r="AA18" s="181">
        <v>17324.119313154897</v>
      </c>
      <c r="AB18" s="181">
        <v>17369.677813154896</v>
      </c>
      <c r="AC18" s="181">
        <v>17417.462713154895</v>
      </c>
      <c r="AD18" s="181">
        <v>17467.474013154897</v>
      </c>
      <c r="AE18" s="181">
        <v>17519.711713154895</v>
      </c>
      <c r="AF18" s="181">
        <v>17574.175813154896</v>
      </c>
      <c r="AG18" s="181">
        <v>17630.866313154896</v>
      </c>
      <c r="AH18" s="181">
        <v>17689.783213154897</v>
      </c>
    </row>
    <row r="19" spans="1:34" x14ac:dyDescent="0.35">
      <c r="A19" s="173" t="s">
        <v>160</v>
      </c>
      <c r="B19" s="173" t="s">
        <v>177</v>
      </c>
      <c r="C19" s="181">
        <v>24549.736030596141</v>
      </c>
      <c r="D19" s="181">
        <v>24110.941626451771</v>
      </c>
      <c r="E19" s="181">
        <v>25742.096406917019</v>
      </c>
      <c r="F19" s="181">
        <v>26793.833501825811</v>
      </c>
      <c r="G19" s="181">
        <v>27983.544159999998</v>
      </c>
      <c r="H19" s="181">
        <v>26594.250349717702</v>
      </c>
      <c r="I19" s="181">
        <v>25204.95653943541</v>
      </c>
      <c r="J19" s="181">
        <v>25217.759739435409</v>
      </c>
      <c r="K19" s="181">
        <v>25229.271039435411</v>
      </c>
      <c r="L19" s="181">
        <v>25244.106539435412</v>
      </c>
      <c r="M19" s="181">
        <v>25262.266239435412</v>
      </c>
      <c r="N19" s="181">
        <v>25283.750139435411</v>
      </c>
      <c r="O19" s="181">
        <v>25308.55823943541</v>
      </c>
      <c r="P19" s="181">
        <v>25336.690539435411</v>
      </c>
      <c r="Q19" s="181">
        <v>25368.147039435411</v>
      </c>
      <c r="R19" s="181">
        <v>25402.92773943541</v>
      </c>
      <c r="S19" s="181">
        <v>25441.032639435409</v>
      </c>
      <c r="T19" s="181">
        <v>25482.46173943541</v>
      </c>
      <c r="U19" s="181">
        <v>25527.21503943541</v>
      </c>
      <c r="V19" s="181">
        <v>25575.29253943541</v>
      </c>
      <c r="W19" s="181">
        <v>25626.694239435412</v>
      </c>
      <c r="X19" s="181">
        <v>25681.42013943541</v>
      </c>
      <c r="Y19" s="181">
        <v>25739.47023943541</v>
      </c>
      <c r="Z19" s="181">
        <v>25800.844539435409</v>
      </c>
      <c r="AA19" s="181">
        <v>25865.543039435412</v>
      </c>
      <c r="AB19" s="181">
        <v>25933.565739435409</v>
      </c>
      <c r="AC19" s="181">
        <v>26004.91263943541</v>
      </c>
      <c r="AD19" s="181">
        <v>26079.583739435409</v>
      </c>
      <c r="AE19" s="181">
        <v>26157.579039435412</v>
      </c>
      <c r="AF19" s="181">
        <v>26238.898539435409</v>
      </c>
      <c r="AG19" s="181">
        <v>26323.54223943541</v>
      </c>
      <c r="AH19" s="181">
        <v>26411.51013943541</v>
      </c>
    </row>
    <row r="20" spans="1:34" x14ac:dyDescent="0.35">
      <c r="A20" s="173" t="s">
        <v>161</v>
      </c>
      <c r="B20" s="173" t="s">
        <v>177</v>
      </c>
      <c r="C20" s="181">
        <v>32501.326262604409</v>
      </c>
      <c r="D20" s="181">
        <v>31920.976313971205</v>
      </c>
      <c r="E20" s="181">
        <v>34080.256833318432</v>
      </c>
      <c r="F20" s="181">
        <v>35472.456295563585</v>
      </c>
      <c r="G20" s="181">
        <v>37047.335520000001</v>
      </c>
      <c r="H20" s="181">
        <v>35208.194948116463</v>
      </c>
      <c r="I20" s="181">
        <v>33369.054376232925</v>
      </c>
      <c r="J20" s="181">
        <v>33386.004776232927</v>
      </c>
      <c r="K20" s="181">
        <v>33401.244876232922</v>
      </c>
      <c r="L20" s="181">
        <v>33420.885976232923</v>
      </c>
      <c r="M20" s="181">
        <v>33444.928076232922</v>
      </c>
      <c r="N20" s="181">
        <v>33473.371176232926</v>
      </c>
      <c r="O20" s="181">
        <v>33506.215276232928</v>
      </c>
      <c r="P20" s="181">
        <v>33543.460376232928</v>
      </c>
      <c r="Q20" s="181">
        <v>33585.106476232926</v>
      </c>
      <c r="R20" s="181">
        <v>33631.153576232922</v>
      </c>
      <c r="S20" s="181">
        <v>33681.601676232924</v>
      </c>
      <c r="T20" s="181">
        <v>33736.450776232923</v>
      </c>
      <c r="U20" s="181">
        <v>33795.700876232928</v>
      </c>
      <c r="V20" s="181">
        <v>33859.351976232923</v>
      </c>
      <c r="W20" s="181">
        <v>33927.404076232924</v>
      </c>
      <c r="X20" s="181">
        <v>33999.857176232923</v>
      </c>
      <c r="Y20" s="181">
        <v>34076.711276232927</v>
      </c>
      <c r="Z20" s="181">
        <v>34157.966376232922</v>
      </c>
      <c r="AA20" s="181">
        <v>34243.622476232922</v>
      </c>
      <c r="AB20" s="181">
        <v>34333.679576232928</v>
      </c>
      <c r="AC20" s="181">
        <v>34428.137676232924</v>
      </c>
      <c r="AD20" s="181">
        <v>34526.996776232925</v>
      </c>
      <c r="AE20" s="181">
        <v>34630.256876232925</v>
      </c>
      <c r="AF20" s="181">
        <v>34737.917976232922</v>
      </c>
      <c r="AG20" s="181">
        <v>34849.980076232925</v>
      </c>
      <c r="AH20" s="181">
        <v>34966.443176232926</v>
      </c>
    </row>
    <row r="21" spans="1:34" x14ac:dyDescent="0.35">
      <c r="A21" s="173" t="s">
        <v>162</v>
      </c>
      <c r="B21" s="173" t="s">
        <v>177</v>
      </c>
      <c r="C21" s="181">
        <v>44621.567343855822</v>
      </c>
      <c r="D21" s="181">
        <v>43824.6709571436</v>
      </c>
      <c r="E21" s="181">
        <v>48207.654827771978</v>
      </c>
      <c r="F21" s="181">
        <v>51406.732638940543</v>
      </c>
      <c r="G21" s="181">
        <v>54775.380239999999</v>
      </c>
      <c r="H21" s="181">
        <v>51151.734041215408</v>
      </c>
      <c r="I21" s="181">
        <v>47528.087842430818</v>
      </c>
      <c r="J21" s="181">
        <v>47551.359442430818</v>
      </c>
      <c r="K21" s="181">
        <v>47572.282842430817</v>
      </c>
      <c r="L21" s="181">
        <v>47599.24844243082</v>
      </c>
      <c r="M21" s="181">
        <v>47632.25624243082</v>
      </c>
      <c r="N21" s="181">
        <v>47671.306242430815</v>
      </c>
      <c r="O21" s="181">
        <v>47716.398442430815</v>
      </c>
      <c r="P21" s="181">
        <v>47767.532842430817</v>
      </c>
      <c r="Q21" s="181">
        <v>47824.709442430816</v>
      </c>
      <c r="R21" s="181">
        <v>47887.928242430818</v>
      </c>
      <c r="S21" s="181">
        <v>47957.189242430817</v>
      </c>
      <c r="T21" s="181">
        <v>48032.492442430819</v>
      </c>
      <c r="U21" s="181">
        <v>48113.837842430818</v>
      </c>
      <c r="V21" s="181">
        <v>48201.225442430819</v>
      </c>
      <c r="W21" s="181">
        <v>48294.655242430817</v>
      </c>
      <c r="X21" s="181">
        <v>48394.127242430819</v>
      </c>
      <c r="Y21" s="181">
        <v>48499.641442430817</v>
      </c>
      <c r="Z21" s="181">
        <v>48611.197842430818</v>
      </c>
      <c r="AA21" s="181">
        <v>48728.796442430816</v>
      </c>
      <c r="AB21" s="181">
        <v>48852.437242430817</v>
      </c>
      <c r="AC21" s="181">
        <v>48982.120242430814</v>
      </c>
      <c r="AD21" s="181">
        <v>49117.845442430815</v>
      </c>
      <c r="AE21" s="181">
        <v>49259.612842430819</v>
      </c>
      <c r="AF21" s="181">
        <v>49407.42244243082</v>
      </c>
      <c r="AG21" s="181">
        <v>49561.274242430816</v>
      </c>
      <c r="AH21" s="181">
        <v>49721.168242430816</v>
      </c>
    </row>
    <row r="22" spans="1:34" x14ac:dyDescent="0.35">
      <c r="A22" s="173" t="s">
        <v>163</v>
      </c>
      <c r="B22" s="173" t="s">
        <v>177</v>
      </c>
      <c r="C22" s="181">
        <v>62769.40595746482</v>
      </c>
      <c r="D22" s="181">
        <v>61647.383090707081</v>
      </c>
      <c r="E22" s="181">
        <v>63822.684295188075</v>
      </c>
      <c r="F22" s="181">
        <v>64700.464257978565</v>
      </c>
      <c r="G22" s="181">
        <v>66045.282720000003</v>
      </c>
      <c r="H22" s="181">
        <v>63856.816260105814</v>
      </c>
      <c r="I22" s="181">
        <v>61668.349800211618</v>
      </c>
      <c r="J22" s="181">
        <v>61701.085400211618</v>
      </c>
      <c r="K22" s="181">
        <v>61730.517800211615</v>
      </c>
      <c r="L22" s="181">
        <v>61768.449600211621</v>
      </c>
      <c r="M22" s="181">
        <v>61814.88080021162</v>
      </c>
      <c r="N22" s="181">
        <v>61869.81140021162</v>
      </c>
      <c r="O22" s="181">
        <v>61933.24140021162</v>
      </c>
      <c r="P22" s="181">
        <v>62005.170800211621</v>
      </c>
      <c r="Q22" s="181">
        <v>62085.599600211615</v>
      </c>
      <c r="R22" s="181">
        <v>62174.527800211617</v>
      </c>
      <c r="S22" s="181">
        <v>62271.95540021162</v>
      </c>
      <c r="T22" s="181">
        <v>62377.882400211616</v>
      </c>
      <c r="U22" s="181">
        <v>62492.30880021162</v>
      </c>
      <c r="V22" s="181">
        <v>62615.234600211617</v>
      </c>
      <c r="W22" s="181">
        <v>62746.659800211615</v>
      </c>
      <c r="X22" s="181">
        <v>62886.584400211621</v>
      </c>
      <c r="Y22" s="181">
        <v>63035.00840021162</v>
      </c>
      <c r="Z22" s="181">
        <v>63191.93180021162</v>
      </c>
      <c r="AA22" s="181">
        <v>63357.35460021162</v>
      </c>
      <c r="AB22" s="181">
        <v>63531.276800211621</v>
      </c>
      <c r="AC22" s="181">
        <v>63713.698400211615</v>
      </c>
      <c r="AD22" s="181">
        <v>63904.619400211617</v>
      </c>
      <c r="AE22" s="181">
        <v>64104.03980021162</v>
      </c>
      <c r="AF22" s="181">
        <v>64311.959600211616</v>
      </c>
      <c r="AG22" s="181">
        <v>64528.37880021162</v>
      </c>
      <c r="AH22" s="181">
        <v>64753.297400211617</v>
      </c>
    </row>
    <row r="23" spans="1:34" x14ac:dyDescent="0.35">
      <c r="A23" s="173" t="s">
        <v>164</v>
      </c>
      <c r="B23" s="173" t="s">
        <v>177</v>
      </c>
      <c r="C23" s="181">
        <v>72500.061799648305</v>
      </c>
      <c r="D23" s="181">
        <v>71205.109300477008</v>
      </c>
      <c r="E23" s="181">
        <v>76021.906039060719</v>
      </c>
      <c r="F23" s="181">
        <v>79127.584813418493</v>
      </c>
      <c r="G23" s="181">
        <v>82640.75248000001</v>
      </c>
      <c r="H23" s="181">
        <v>78538.124634036809</v>
      </c>
      <c r="I23" s="181">
        <v>74435.496788073608</v>
      </c>
      <c r="J23" s="181">
        <v>74473.306388073601</v>
      </c>
      <c r="K23" s="181">
        <v>74507.301788073601</v>
      </c>
      <c r="L23" s="181">
        <v>74551.114388073605</v>
      </c>
      <c r="M23" s="181">
        <v>74604.744188073601</v>
      </c>
      <c r="N23" s="181">
        <v>74668.191188073601</v>
      </c>
      <c r="O23" s="181">
        <v>74741.455388073606</v>
      </c>
      <c r="P23" s="181">
        <v>74824.536788073601</v>
      </c>
      <c r="Q23" s="181">
        <v>74917.435388073602</v>
      </c>
      <c r="R23" s="181">
        <v>75020.151188073607</v>
      </c>
      <c r="S23" s="181">
        <v>75132.684188073603</v>
      </c>
      <c r="T23" s="181">
        <v>75255.034388073604</v>
      </c>
      <c r="U23" s="181">
        <v>75387.201788073609</v>
      </c>
      <c r="V23" s="181">
        <v>75529.186388073605</v>
      </c>
      <c r="W23" s="181">
        <v>75680.988188073607</v>
      </c>
      <c r="X23" s="181">
        <v>75842.607188073613</v>
      </c>
      <c r="Y23" s="181">
        <v>76014.043388073609</v>
      </c>
      <c r="Z23" s="181">
        <v>76195.296788073611</v>
      </c>
      <c r="AA23" s="181">
        <v>76386.367388073602</v>
      </c>
      <c r="AB23" s="181">
        <v>76587.255188073614</v>
      </c>
      <c r="AC23" s="181">
        <v>76797.960188073601</v>
      </c>
      <c r="AD23" s="181">
        <v>77018.482388073608</v>
      </c>
      <c r="AE23" s="181">
        <v>77248.821788073605</v>
      </c>
      <c r="AF23" s="181">
        <v>77488.978388073607</v>
      </c>
      <c r="AG23" s="181">
        <v>77738.952188073614</v>
      </c>
      <c r="AH23" s="181">
        <v>77998.743188073611</v>
      </c>
    </row>
    <row r="24" spans="1:34" x14ac:dyDescent="0.35">
      <c r="A24" s="173" t="s">
        <v>165</v>
      </c>
      <c r="B24" s="173" t="s">
        <v>177</v>
      </c>
      <c r="C24" s="181">
        <v>52330.090882491852</v>
      </c>
      <c r="D24" s="181">
        <v>51394.928784997166</v>
      </c>
      <c r="E24" s="181">
        <v>53208.361504169981</v>
      </c>
      <c r="F24" s="181">
        <v>53940.070247937583</v>
      </c>
      <c r="G24" s="181">
        <v>55061.150879999994</v>
      </c>
      <c r="H24" s="181">
        <v>53236.706748185956</v>
      </c>
      <c r="I24" s="181">
        <v>51412.262616371918</v>
      </c>
      <c r="J24" s="181">
        <v>51439.555016371916</v>
      </c>
      <c r="K24" s="181">
        <v>51464.093116371914</v>
      </c>
      <c r="L24" s="181">
        <v>51495.717216371915</v>
      </c>
      <c r="M24" s="181">
        <v>51534.427316371919</v>
      </c>
      <c r="N24" s="181">
        <v>51580.223416371919</v>
      </c>
      <c r="O24" s="181">
        <v>51633.105516371921</v>
      </c>
      <c r="P24" s="181">
        <v>51693.073616371919</v>
      </c>
      <c r="Q24" s="181">
        <v>51760.127716371921</v>
      </c>
      <c r="R24" s="181">
        <v>51834.267816371917</v>
      </c>
      <c r="S24" s="181">
        <v>51915.493916371917</v>
      </c>
      <c r="T24" s="181">
        <v>52003.80601637192</v>
      </c>
      <c r="U24" s="181">
        <v>52099.204116371919</v>
      </c>
      <c r="V24" s="181">
        <v>52201.68821637192</v>
      </c>
      <c r="W24" s="181">
        <v>52311.258316371917</v>
      </c>
      <c r="X24" s="181">
        <v>52427.914416371917</v>
      </c>
      <c r="Y24" s="181">
        <v>52551.656516371921</v>
      </c>
      <c r="Z24" s="181">
        <v>52682.484616371919</v>
      </c>
      <c r="AA24" s="181">
        <v>52820.398716371921</v>
      </c>
      <c r="AB24" s="181">
        <v>52965.398816371919</v>
      </c>
      <c r="AC24" s="181">
        <v>53117.484916371919</v>
      </c>
      <c r="AD24" s="181">
        <v>53276.657016371915</v>
      </c>
      <c r="AE24" s="181">
        <v>53442.915116371914</v>
      </c>
      <c r="AF24" s="181">
        <v>53616.259216371916</v>
      </c>
      <c r="AG24" s="181">
        <v>53796.689316371921</v>
      </c>
      <c r="AH24" s="181">
        <v>53984.205416371915</v>
      </c>
    </row>
    <row r="25" spans="1:34" x14ac:dyDescent="0.35">
      <c r="A25" s="173" t="s">
        <v>166</v>
      </c>
      <c r="B25" s="173" t="s">
        <v>177</v>
      </c>
      <c r="C25" s="181">
        <v>45649.75086840224</v>
      </c>
      <c r="D25" s="181">
        <v>44834.460429605148</v>
      </c>
      <c r="E25" s="181">
        <v>47867.335283527253</v>
      </c>
      <c r="F25" s="181">
        <v>49822.803760018738</v>
      </c>
      <c r="G25" s="181">
        <v>52034.850399999996</v>
      </c>
      <c r="H25" s="181">
        <v>49451.644884379682</v>
      </c>
      <c r="I25" s="181">
        <v>46868.439368759362</v>
      </c>
      <c r="J25" s="181">
        <v>46892.247368759359</v>
      </c>
      <c r="K25" s="181">
        <v>46913.65286875936</v>
      </c>
      <c r="L25" s="181">
        <v>46941.239768759362</v>
      </c>
      <c r="M25" s="181">
        <v>46975.008068759365</v>
      </c>
      <c r="N25" s="181">
        <v>47014.957768759363</v>
      </c>
      <c r="O25" s="181">
        <v>47061.088868759362</v>
      </c>
      <c r="P25" s="181">
        <v>47113.401368759362</v>
      </c>
      <c r="Q25" s="181">
        <v>47171.895268759363</v>
      </c>
      <c r="R25" s="181">
        <v>47236.570568759365</v>
      </c>
      <c r="S25" s="181">
        <v>47307.427268759362</v>
      </c>
      <c r="T25" s="181">
        <v>47384.46536875936</v>
      </c>
      <c r="U25" s="181">
        <v>47467.684868759359</v>
      </c>
      <c r="V25" s="181">
        <v>47557.08576875936</v>
      </c>
      <c r="W25" s="181">
        <v>47652.668068759362</v>
      </c>
      <c r="X25" s="181">
        <v>47754.431768759365</v>
      </c>
      <c r="Y25" s="181">
        <v>47862.376868759362</v>
      </c>
      <c r="Z25" s="181">
        <v>47976.50336875936</v>
      </c>
      <c r="AA25" s="181">
        <v>48096.81126875936</v>
      </c>
      <c r="AB25" s="181">
        <v>48223.300568759361</v>
      </c>
      <c r="AC25" s="181">
        <v>48355.971268759364</v>
      </c>
      <c r="AD25" s="181">
        <v>48494.82336875936</v>
      </c>
      <c r="AE25" s="181">
        <v>48639.856868759365</v>
      </c>
      <c r="AF25" s="181">
        <v>48791.071768759364</v>
      </c>
      <c r="AG25" s="181">
        <v>48948.468068759365</v>
      </c>
      <c r="AH25" s="181">
        <v>49112.045768759359</v>
      </c>
    </row>
    <row r="26" spans="1:34" x14ac:dyDescent="0.35">
      <c r="A26" s="173" t="s">
        <v>167</v>
      </c>
      <c r="B26" s="173" t="s">
        <v>177</v>
      </c>
      <c r="C26" s="181">
        <v>99184.904794091664</v>
      </c>
      <c r="D26" s="181">
        <v>97413.156110469325</v>
      </c>
      <c r="E26" s="181">
        <v>104002.91476740412</v>
      </c>
      <c r="F26" s="181">
        <v>108251.74769072163</v>
      </c>
      <c r="G26" s="181">
        <v>113058.04743999999</v>
      </c>
      <c r="H26" s="181">
        <v>107445.33708860606</v>
      </c>
      <c r="I26" s="181">
        <v>101832.62673721214</v>
      </c>
      <c r="J26" s="181">
        <v>101884.35553721213</v>
      </c>
      <c r="K26" s="181">
        <v>101930.86423721214</v>
      </c>
      <c r="L26" s="181">
        <v>101990.80353721214</v>
      </c>
      <c r="M26" s="181">
        <v>102064.17343721214</v>
      </c>
      <c r="N26" s="181">
        <v>102150.97393721214</v>
      </c>
      <c r="O26" s="181">
        <v>102251.20503721213</v>
      </c>
      <c r="P26" s="181">
        <v>102364.86673721214</v>
      </c>
      <c r="Q26" s="181">
        <v>102491.95903721213</v>
      </c>
      <c r="R26" s="181">
        <v>102632.48193721214</v>
      </c>
      <c r="S26" s="181">
        <v>102786.43543721213</v>
      </c>
      <c r="T26" s="181">
        <v>102953.81953721214</v>
      </c>
      <c r="U26" s="181">
        <v>103134.63423721214</v>
      </c>
      <c r="V26" s="181">
        <v>103328.87953721214</v>
      </c>
      <c r="W26" s="181">
        <v>103536.55543721214</v>
      </c>
      <c r="X26" s="181">
        <v>103757.66193721213</v>
      </c>
      <c r="Y26" s="181">
        <v>103992.19903721214</v>
      </c>
      <c r="Z26" s="181">
        <v>104240.16673721213</v>
      </c>
      <c r="AA26" s="181">
        <v>104501.56503721213</v>
      </c>
      <c r="AB26" s="181">
        <v>104776.39393721214</v>
      </c>
      <c r="AC26" s="181">
        <v>105064.65343721214</v>
      </c>
      <c r="AD26" s="181">
        <v>105366.34353721213</v>
      </c>
      <c r="AE26" s="181">
        <v>105681.46423721213</v>
      </c>
      <c r="AF26" s="181">
        <v>106010.01553721214</v>
      </c>
      <c r="AG26" s="181">
        <v>106351.99743721214</v>
      </c>
      <c r="AH26" s="181">
        <v>106707.40993721214</v>
      </c>
    </row>
    <row r="27" spans="1:34" x14ac:dyDescent="0.35">
      <c r="A27" s="173" t="s">
        <v>168</v>
      </c>
      <c r="B27" s="173" t="s">
        <v>177</v>
      </c>
      <c r="C27" s="181">
        <v>36067.445590248761</v>
      </c>
      <c r="D27" s="181">
        <v>35422.96585835248</v>
      </c>
      <c r="E27" s="181">
        <v>36672.815216546063</v>
      </c>
      <c r="F27" s="181">
        <v>37177.109372416002</v>
      </c>
      <c r="G27" s="181">
        <v>37949.771999999997</v>
      </c>
      <c r="H27" s="181">
        <v>36692.324455591493</v>
      </c>
      <c r="I27" s="181">
        <v>35434.87691118299</v>
      </c>
      <c r="J27" s="181">
        <v>35453.686911182987</v>
      </c>
      <c r="K27" s="181">
        <v>35470.598911182991</v>
      </c>
      <c r="L27" s="181">
        <v>35492.394711182991</v>
      </c>
      <c r="M27" s="181">
        <v>35519.074311182987</v>
      </c>
      <c r="N27" s="181">
        <v>35550.637711182986</v>
      </c>
      <c r="O27" s="181">
        <v>35587.084911182988</v>
      </c>
      <c r="P27" s="181">
        <v>35628.415911182987</v>
      </c>
      <c r="Q27" s="181">
        <v>35674.630711182988</v>
      </c>
      <c r="R27" s="181">
        <v>35725.729311182993</v>
      </c>
      <c r="S27" s="181">
        <v>35781.711711182987</v>
      </c>
      <c r="T27" s="181">
        <v>35842.577911182991</v>
      </c>
      <c r="U27" s="181">
        <v>35908.327911182991</v>
      </c>
      <c r="V27" s="181">
        <v>35978.961711182987</v>
      </c>
      <c r="W27" s="181">
        <v>36054.479311182993</v>
      </c>
      <c r="X27" s="181">
        <v>36134.880711182988</v>
      </c>
      <c r="Y27" s="181">
        <v>36220.165911182987</v>
      </c>
      <c r="Z27" s="181">
        <v>36310.334911182988</v>
      </c>
      <c r="AA27" s="181">
        <v>36405.387711182986</v>
      </c>
      <c r="AB27" s="181">
        <v>36505.324311182987</v>
      </c>
      <c r="AC27" s="181">
        <v>36610.144711182991</v>
      </c>
      <c r="AD27" s="181">
        <v>36719.848911182991</v>
      </c>
      <c r="AE27" s="181">
        <v>36834.436911182987</v>
      </c>
      <c r="AF27" s="181">
        <v>36953.908711182987</v>
      </c>
      <c r="AG27" s="181">
        <v>37078.264311182989</v>
      </c>
      <c r="AH27" s="181">
        <v>37207.503711182988</v>
      </c>
    </row>
    <row r="28" spans="1:34" x14ac:dyDescent="0.35">
      <c r="A28" s="173" t="s">
        <v>169</v>
      </c>
      <c r="B28" s="173" t="s">
        <v>177</v>
      </c>
      <c r="C28" s="181">
        <v>39943.959944171278</v>
      </c>
      <c r="D28" s="181">
        <v>39230.152875904503</v>
      </c>
      <c r="E28" s="181">
        <v>40614.356646650507</v>
      </c>
      <c r="F28" s="181">
        <v>41172.872347731172</v>
      </c>
      <c r="G28" s="181">
        <v>42028.598879999998</v>
      </c>
      <c r="H28" s="181">
        <v>40635.988682924864</v>
      </c>
      <c r="I28" s="181">
        <v>39243.378485849731</v>
      </c>
      <c r="J28" s="181">
        <v>39264.21088584973</v>
      </c>
      <c r="K28" s="181">
        <v>39282.940985849731</v>
      </c>
      <c r="L28" s="181">
        <v>39307.079885849729</v>
      </c>
      <c r="M28" s="181">
        <v>39336.627585849732</v>
      </c>
      <c r="N28" s="181">
        <v>39371.584085849732</v>
      </c>
      <c r="O28" s="181">
        <v>39411.94938584973</v>
      </c>
      <c r="P28" s="181">
        <v>39457.723485849732</v>
      </c>
      <c r="Q28" s="181">
        <v>39508.906385849732</v>
      </c>
      <c r="R28" s="181">
        <v>39565.498085849729</v>
      </c>
      <c r="S28" s="181">
        <v>39627.498585849731</v>
      </c>
      <c r="T28" s="181">
        <v>39694.907885849731</v>
      </c>
      <c r="U28" s="181">
        <v>39767.725985849735</v>
      </c>
      <c r="V28" s="181">
        <v>39845.952885849729</v>
      </c>
      <c r="W28" s="181">
        <v>39929.588585849728</v>
      </c>
      <c r="X28" s="181">
        <v>40018.633085849731</v>
      </c>
      <c r="Y28" s="181">
        <v>40113.086385849732</v>
      </c>
      <c r="Z28" s="181">
        <v>40212.948485849731</v>
      </c>
      <c r="AA28" s="181">
        <v>40318.219385849734</v>
      </c>
      <c r="AB28" s="181">
        <v>40428.899085849735</v>
      </c>
      <c r="AC28" s="181">
        <v>40544.987585849733</v>
      </c>
      <c r="AD28" s="181">
        <v>40666.484885849728</v>
      </c>
      <c r="AE28" s="181">
        <v>40793.390985849728</v>
      </c>
      <c r="AF28" s="181">
        <v>40925.705885849733</v>
      </c>
      <c r="AG28" s="181">
        <v>41063.429585849728</v>
      </c>
      <c r="AH28" s="181">
        <v>41206.562085849728</v>
      </c>
    </row>
    <row r="29" spans="1:34" x14ac:dyDescent="0.35">
      <c r="A29" s="173" t="s">
        <v>170</v>
      </c>
      <c r="B29" s="173" t="s">
        <v>177</v>
      </c>
      <c r="C29" s="181">
        <v>31606.658245684994</v>
      </c>
      <c r="D29" s="181">
        <v>31042.087099715442</v>
      </c>
      <c r="E29" s="181">
        <v>33141.998150104861</v>
      </c>
      <c r="F29" s="181">
        <v>34495.940785983512</v>
      </c>
      <c r="G29" s="181">
        <v>36027.528680000003</v>
      </c>
      <c r="H29" s="181">
        <v>34238.965461086525</v>
      </c>
      <c r="I29" s="181">
        <v>32450.402242173051</v>
      </c>
      <c r="J29" s="181">
        <v>32466.885842173051</v>
      </c>
      <c r="K29" s="181">
        <v>32481.706242173052</v>
      </c>
      <c r="L29" s="181">
        <v>32500.806442173052</v>
      </c>
      <c r="M29" s="181">
        <v>32524.18644217305</v>
      </c>
      <c r="N29" s="181">
        <v>32551.846242173051</v>
      </c>
      <c r="O29" s="181">
        <v>32583.785842173053</v>
      </c>
      <c r="P29" s="181">
        <v>32620.005242173051</v>
      </c>
      <c r="Q29" s="181">
        <v>32660.504442173053</v>
      </c>
      <c r="R29" s="181">
        <v>32705.283442173051</v>
      </c>
      <c r="S29" s="181">
        <v>32754.34224217305</v>
      </c>
      <c r="T29" s="181">
        <v>32807.680842173053</v>
      </c>
      <c r="U29" s="181">
        <v>32865.299242173052</v>
      </c>
      <c r="V29" s="181">
        <v>32927.197442173048</v>
      </c>
      <c r="W29" s="181">
        <v>32993.375442173048</v>
      </c>
      <c r="X29" s="181">
        <v>33063.833242173052</v>
      </c>
      <c r="Y29" s="181">
        <v>33138.570842173052</v>
      </c>
      <c r="Z29" s="181">
        <v>33217.588242173049</v>
      </c>
      <c r="AA29" s="181">
        <v>33300.88544217305</v>
      </c>
      <c r="AB29" s="181">
        <v>33388.462442173055</v>
      </c>
      <c r="AC29" s="181">
        <v>33480.319242173049</v>
      </c>
      <c r="AD29" s="181">
        <v>33576.455842173054</v>
      </c>
      <c r="AE29" s="181">
        <v>33676.872242173049</v>
      </c>
      <c r="AF29" s="181">
        <v>33781.568442173055</v>
      </c>
      <c r="AG29" s="181">
        <v>33890.54444217305</v>
      </c>
      <c r="AH29" s="181">
        <v>34003.800242173049</v>
      </c>
    </row>
    <row r="30" spans="1:34" x14ac:dyDescent="0.35">
      <c r="A30" s="173" t="s">
        <v>171</v>
      </c>
      <c r="B30" s="173" t="s">
        <v>177</v>
      </c>
      <c r="C30" s="181">
        <v>39943.959944171278</v>
      </c>
      <c r="D30" s="181">
        <v>39230.152875904503</v>
      </c>
      <c r="E30" s="181">
        <v>44423.572599846004</v>
      </c>
      <c r="F30" s="181">
        <v>48440.127789642887</v>
      </c>
      <c r="G30" s="181">
        <v>52535.748599999999</v>
      </c>
      <c r="H30" s="181">
        <v>48192.695537320105</v>
      </c>
      <c r="I30" s="181">
        <v>43849.642474640212</v>
      </c>
      <c r="J30" s="181">
        <v>43870.474874640211</v>
      </c>
      <c r="K30" s="181">
        <v>43889.204974640212</v>
      </c>
      <c r="L30" s="181">
        <v>43913.34387464021</v>
      </c>
      <c r="M30" s="181">
        <v>43942.891574640213</v>
      </c>
      <c r="N30" s="181">
        <v>43977.848074640213</v>
      </c>
      <c r="O30" s="181">
        <v>44018.213374640211</v>
      </c>
      <c r="P30" s="181">
        <v>44063.987474640213</v>
      </c>
      <c r="Q30" s="181">
        <v>44115.170374640213</v>
      </c>
      <c r="R30" s="181">
        <v>44171.76207464021</v>
      </c>
      <c r="S30" s="181">
        <v>44233.762574640212</v>
      </c>
      <c r="T30" s="181">
        <v>44301.171874640211</v>
      </c>
      <c r="U30" s="181">
        <v>44373.989974640215</v>
      </c>
      <c r="V30" s="181">
        <v>44452.216874640209</v>
      </c>
      <c r="W30" s="181">
        <v>44535.852574640208</v>
      </c>
      <c r="X30" s="181">
        <v>44624.897074640212</v>
      </c>
      <c r="Y30" s="181">
        <v>44719.350374640213</v>
      </c>
      <c r="Z30" s="181">
        <v>44819.212474640211</v>
      </c>
      <c r="AA30" s="181">
        <v>44924.483374640215</v>
      </c>
      <c r="AB30" s="181">
        <v>45035.163074640215</v>
      </c>
      <c r="AC30" s="181">
        <v>45151.251574640213</v>
      </c>
      <c r="AD30" s="181">
        <v>45272.748874640209</v>
      </c>
      <c r="AE30" s="181">
        <v>45399.654974640209</v>
      </c>
      <c r="AF30" s="181">
        <v>45531.969874640214</v>
      </c>
      <c r="AG30" s="181">
        <v>45669.693574640209</v>
      </c>
      <c r="AH30" s="181">
        <v>45812.826074640208</v>
      </c>
    </row>
    <row r="31" spans="1:34" s="177" customFormat="1" x14ac:dyDescent="0.35">
      <c r="A31" s="174" t="s">
        <v>172</v>
      </c>
      <c r="B31" s="174" t="s">
        <v>177</v>
      </c>
      <c r="C31" s="182">
        <v>39674.646612547578</v>
      </c>
      <c r="D31" s="182">
        <v>38965.262444187727</v>
      </c>
      <c r="E31" s="182">
        <v>40340.270842302933</v>
      </c>
      <c r="F31" s="182">
        <v>40895.152466983469</v>
      </c>
      <c r="G31" s="182">
        <v>41745.229440000003</v>
      </c>
      <c r="H31" s="182">
        <v>40361.926075410578</v>
      </c>
      <c r="I31" s="182">
        <v>38978.622710821161</v>
      </c>
      <c r="J31" s="182">
        <v>38999.313910821162</v>
      </c>
      <c r="K31" s="182">
        <v>39017.917210821164</v>
      </c>
      <c r="L31" s="182">
        <v>39041.892710821157</v>
      </c>
      <c r="M31" s="182">
        <v>39071.240410821163</v>
      </c>
      <c r="N31" s="182">
        <v>39105.96031082116</v>
      </c>
      <c r="O31" s="182">
        <v>39146.052410821161</v>
      </c>
      <c r="P31" s="182">
        <v>39191.516710821161</v>
      </c>
      <c r="Q31" s="182">
        <v>39242.353210821158</v>
      </c>
      <c r="R31" s="182">
        <v>39298.561910821161</v>
      </c>
      <c r="S31" s="182">
        <v>39360.142810821162</v>
      </c>
      <c r="T31" s="182">
        <v>39427.095910821161</v>
      </c>
      <c r="U31" s="182">
        <v>39499.421210821158</v>
      </c>
      <c r="V31" s="182">
        <v>39577.11871082116</v>
      </c>
      <c r="W31" s="182">
        <v>39660.18841082116</v>
      </c>
      <c r="X31" s="182">
        <v>39748.630310821158</v>
      </c>
      <c r="Y31" s="182">
        <v>39842.444410821161</v>
      </c>
      <c r="Z31" s="182">
        <v>39941.630710821162</v>
      </c>
      <c r="AA31" s="182">
        <v>40046.189210821161</v>
      </c>
      <c r="AB31" s="182">
        <v>40156.119910821159</v>
      </c>
      <c r="AC31" s="182">
        <v>40271.422810821161</v>
      </c>
      <c r="AD31" s="182">
        <v>40392.097910821161</v>
      </c>
      <c r="AE31" s="182">
        <v>40518.14521082116</v>
      </c>
      <c r="AF31" s="182">
        <v>40649.564710821163</v>
      </c>
      <c r="AG31" s="182">
        <v>40786.356410821158</v>
      </c>
      <c r="AH31" s="182">
        <v>40928.520310821157</v>
      </c>
    </row>
    <row r="32" spans="1:34" x14ac:dyDescent="0.35">
      <c r="A32" s="173" t="s">
        <v>159</v>
      </c>
      <c r="B32" s="173" t="s">
        <v>178</v>
      </c>
      <c r="C32" s="181">
        <v>17133.348987280733</v>
      </c>
      <c r="D32" s="181">
        <v>16838.562368160114</v>
      </c>
      <c r="E32" s="181">
        <v>17991.126309785217</v>
      </c>
      <c r="F32" s="181">
        <v>18737.802002610679</v>
      </c>
      <c r="G32" s="181">
        <v>19580.068040000002</v>
      </c>
      <c r="H32" s="181">
        <v>18600.030948823289</v>
      </c>
      <c r="I32" s="181">
        <v>17619.993857646572</v>
      </c>
      <c r="J32" s="181">
        <v>17667.584657646574</v>
      </c>
      <c r="K32" s="181">
        <v>17684.49435764657</v>
      </c>
      <c r="L32" s="181">
        <v>17703.408857646573</v>
      </c>
      <c r="M32" s="181">
        <v>17724.328157646571</v>
      </c>
      <c r="N32" s="181">
        <v>17747.252257646571</v>
      </c>
      <c r="O32" s="181">
        <v>17772.181157646573</v>
      </c>
      <c r="P32" s="181">
        <v>17799.114857646571</v>
      </c>
      <c r="Q32" s="181">
        <v>17828.053357646571</v>
      </c>
      <c r="R32" s="181">
        <v>17858.99665764657</v>
      </c>
      <c r="S32" s="181">
        <v>17891.944757646572</v>
      </c>
      <c r="T32" s="181">
        <v>17926.897657646572</v>
      </c>
      <c r="U32" s="181">
        <v>17963.855357646571</v>
      </c>
      <c r="V32" s="181">
        <v>18002.817857646573</v>
      </c>
      <c r="W32" s="181">
        <v>18043.785157646573</v>
      </c>
      <c r="X32" s="181">
        <v>18086.757257646572</v>
      </c>
      <c r="Y32" s="181">
        <v>18131.734157646573</v>
      </c>
      <c r="Z32" s="181">
        <v>18178.715857646574</v>
      </c>
      <c r="AA32" s="181">
        <v>18227.702357646573</v>
      </c>
      <c r="AB32" s="181">
        <v>18278.693657646571</v>
      </c>
      <c r="AC32" s="181">
        <v>18331.689757646571</v>
      </c>
      <c r="AD32" s="181">
        <v>18386.690657646574</v>
      </c>
      <c r="AE32" s="181">
        <v>18443.696357646571</v>
      </c>
      <c r="AF32" s="181">
        <v>18502.706857646572</v>
      </c>
      <c r="AG32" s="181">
        <v>18563.722157646571</v>
      </c>
      <c r="AH32" s="181">
        <v>18626.742257646572</v>
      </c>
    </row>
    <row r="33" spans="1:34" x14ac:dyDescent="0.35">
      <c r="A33" s="173" t="s">
        <v>160</v>
      </c>
      <c r="B33" s="173" t="s">
        <v>178</v>
      </c>
      <c r="C33" s="181">
        <v>25112.327015725314</v>
      </c>
      <c r="D33" s="181">
        <v>24680.131619564712</v>
      </c>
      <c r="E33" s="181">
        <v>26369.48746881948</v>
      </c>
      <c r="F33" s="181">
        <v>27463.931614341302</v>
      </c>
      <c r="G33" s="181">
        <v>28698.478639999998</v>
      </c>
      <c r="H33" s="181">
        <v>27262.00813533202</v>
      </c>
      <c r="I33" s="181">
        <v>25825.537630664043</v>
      </c>
      <c r="J33" s="181">
        <v>25895.290430664041</v>
      </c>
      <c r="K33" s="181">
        <v>25920.075130664041</v>
      </c>
      <c r="L33" s="181">
        <v>25947.798430664043</v>
      </c>
      <c r="M33" s="181">
        <v>25978.460330664042</v>
      </c>
      <c r="N33" s="181">
        <v>26012.060830664042</v>
      </c>
      <c r="O33" s="181">
        <v>26048.599930664044</v>
      </c>
      <c r="P33" s="181">
        <v>26088.077630664044</v>
      </c>
      <c r="Q33" s="181">
        <v>26130.493930664044</v>
      </c>
      <c r="R33" s="181">
        <v>26175.848830664043</v>
      </c>
      <c r="S33" s="181">
        <v>26224.142330664043</v>
      </c>
      <c r="T33" s="181">
        <v>26275.374430664044</v>
      </c>
      <c r="U33" s="181">
        <v>26329.545130664043</v>
      </c>
      <c r="V33" s="181">
        <v>26386.654430664043</v>
      </c>
      <c r="W33" s="181">
        <v>26446.702330664044</v>
      </c>
      <c r="X33" s="181">
        <v>26509.688830664043</v>
      </c>
      <c r="Y33" s="181">
        <v>26575.613930664043</v>
      </c>
      <c r="Z33" s="181">
        <v>26644.477630664041</v>
      </c>
      <c r="AA33" s="181">
        <v>26716.279930664045</v>
      </c>
      <c r="AB33" s="181">
        <v>26791.020830664042</v>
      </c>
      <c r="AC33" s="181">
        <v>26868.700330664044</v>
      </c>
      <c r="AD33" s="181">
        <v>26949.318430664043</v>
      </c>
      <c r="AE33" s="181">
        <v>27032.875130664044</v>
      </c>
      <c r="AF33" s="181">
        <v>27119.370430664043</v>
      </c>
      <c r="AG33" s="181">
        <v>27208.804330664043</v>
      </c>
      <c r="AH33" s="181">
        <v>27301.176830664044</v>
      </c>
    </row>
    <row r="34" spans="1:34" x14ac:dyDescent="0.35">
      <c r="A34" s="173" t="s">
        <v>161</v>
      </c>
      <c r="B34" s="173" t="s">
        <v>178</v>
      </c>
      <c r="C34" s="181">
        <v>37601.162190682044</v>
      </c>
      <c r="D34" s="181">
        <v>36954.554928766331</v>
      </c>
      <c r="E34" s="181">
        <v>39483.874129119315</v>
      </c>
      <c r="F34" s="181">
        <v>41122.428484531323</v>
      </c>
      <c r="G34" s="181">
        <v>42970.777200000004</v>
      </c>
      <c r="H34" s="181">
        <v>40820.053924288863</v>
      </c>
      <c r="I34" s="181">
        <v>38669.330648577728</v>
      </c>
      <c r="J34" s="181">
        <v>38773.774648577732</v>
      </c>
      <c r="K34" s="181">
        <v>38810.885648577729</v>
      </c>
      <c r="L34" s="181">
        <v>38852.396648577727</v>
      </c>
      <c r="M34" s="181">
        <v>38898.307648577727</v>
      </c>
      <c r="N34" s="181">
        <v>38948.618648577729</v>
      </c>
      <c r="O34" s="181">
        <v>39003.329648577732</v>
      </c>
      <c r="P34" s="181">
        <v>39062.440648577729</v>
      </c>
      <c r="Q34" s="181">
        <v>39125.951648577728</v>
      </c>
      <c r="R34" s="181">
        <v>39193.862648577728</v>
      </c>
      <c r="S34" s="181">
        <v>39266.173648577729</v>
      </c>
      <c r="T34" s="181">
        <v>39342.884648577732</v>
      </c>
      <c r="U34" s="181">
        <v>39423.995648577729</v>
      </c>
      <c r="V34" s="181">
        <v>39509.506648577728</v>
      </c>
      <c r="W34" s="181">
        <v>39599.417648577728</v>
      </c>
      <c r="X34" s="181">
        <v>39693.728648577729</v>
      </c>
      <c r="Y34" s="181">
        <v>39792.439648577725</v>
      </c>
      <c r="Z34" s="181">
        <v>39895.55064857773</v>
      </c>
      <c r="AA34" s="181">
        <v>40003.061648577728</v>
      </c>
      <c r="AB34" s="181">
        <v>40114.972648577728</v>
      </c>
      <c r="AC34" s="181">
        <v>40231.28364857773</v>
      </c>
      <c r="AD34" s="181">
        <v>40351.994648577725</v>
      </c>
      <c r="AE34" s="181">
        <v>40477.10564857773</v>
      </c>
      <c r="AF34" s="181">
        <v>40606.616648577728</v>
      </c>
      <c r="AG34" s="181">
        <v>40740.527648577729</v>
      </c>
      <c r="AH34" s="181">
        <v>40878.83864857773</v>
      </c>
    </row>
    <row r="35" spans="1:34" x14ac:dyDescent="0.35">
      <c r="A35" s="173" t="s">
        <v>162</v>
      </c>
      <c r="B35" s="173" t="s">
        <v>178</v>
      </c>
      <c r="C35" s="181">
        <v>52590.274948636783</v>
      </c>
      <c r="D35" s="181">
        <v>51685.726414004188</v>
      </c>
      <c r="E35" s="181">
        <v>56899.424836661914</v>
      </c>
      <c r="F35" s="181">
        <v>60712.749897335118</v>
      </c>
      <c r="G35" s="181">
        <v>64723.511999999995</v>
      </c>
      <c r="H35" s="181">
        <v>60413.312820713822</v>
      </c>
      <c r="I35" s="181">
        <v>56103.113641427648</v>
      </c>
      <c r="J35" s="181">
        <v>56249.19364142765</v>
      </c>
      <c r="K35" s="181">
        <v>56301.098641427649</v>
      </c>
      <c r="L35" s="181">
        <v>56359.15764142765</v>
      </c>
      <c r="M35" s="181">
        <v>56423.370641427646</v>
      </c>
      <c r="N35" s="181">
        <v>56493.737641427651</v>
      </c>
      <c r="O35" s="181">
        <v>56570.258641427645</v>
      </c>
      <c r="P35" s="181">
        <v>56652.933641427648</v>
      </c>
      <c r="Q35" s="181">
        <v>56741.762641427646</v>
      </c>
      <c r="R35" s="181">
        <v>56836.745641427646</v>
      </c>
      <c r="S35" s="181">
        <v>56937.882641427648</v>
      </c>
      <c r="T35" s="181">
        <v>57045.173641427646</v>
      </c>
      <c r="U35" s="181">
        <v>57158.618641427645</v>
      </c>
      <c r="V35" s="181">
        <v>57278.217641427647</v>
      </c>
      <c r="W35" s="181">
        <v>57403.970641427644</v>
      </c>
      <c r="X35" s="181">
        <v>57535.877641427651</v>
      </c>
      <c r="Y35" s="181">
        <v>57673.938641427645</v>
      </c>
      <c r="Z35" s="181">
        <v>57818.153641427649</v>
      </c>
      <c r="AA35" s="181">
        <v>57968.522641427648</v>
      </c>
      <c r="AB35" s="181">
        <v>58125.045641427649</v>
      </c>
      <c r="AC35" s="181">
        <v>58287.722641427645</v>
      </c>
      <c r="AD35" s="181">
        <v>58456.55364142765</v>
      </c>
      <c r="AE35" s="181">
        <v>58631.538641427651</v>
      </c>
      <c r="AF35" s="181">
        <v>58812.677641427646</v>
      </c>
      <c r="AG35" s="181">
        <v>58999.970641427644</v>
      </c>
      <c r="AH35" s="181">
        <v>59193.417641427644</v>
      </c>
    </row>
    <row r="36" spans="1:34" x14ac:dyDescent="0.35">
      <c r="A36" s="173" t="s">
        <v>163</v>
      </c>
      <c r="B36" s="173" t="s">
        <v>178</v>
      </c>
      <c r="C36" s="181">
        <v>72617.601092687459</v>
      </c>
      <c r="D36" s="181">
        <v>71368.481409609376</v>
      </c>
      <c r="E36" s="181">
        <v>73939.071022729579</v>
      </c>
      <c r="F36" s="181">
        <v>75002.716257245251</v>
      </c>
      <c r="G36" s="181">
        <v>76604.053439999989</v>
      </c>
      <c r="H36" s="181">
        <v>74037.093425679806</v>
      </c>
      <c r="I36" s="181">
        <v>71470.133411359609</v>
      </c>
      <c r="J36" s="181">
        <v>71671.844611359615</v>
      </c>
      <c r="K36" s="181">
        <v>71743.515911359616</v>
      </c>
      <c r="L36" s="181">
        <v>71823.684611359611</v>
      </c>
      <c r="M36" s="181">
        <v>71912.350711359613</v>
      </c>
      <c r="N36" s="181">
        <v>72009.514211359608</v>
      </c>
      <c r="O36" s="181">
        <v>72115.175111359611</v>
      </c>
      <c r="P36" s="181">
        <v>72229.333411359607</v>
      </c>
      <c r="Q36" s="181">
        <v>72351.98911135961</v>
      </c>
      <c r="R36" s="181">
        <v>72483.142211359605</v>
      </c>
      <c r="S36" s="181">
        <v>72622.792711359609</v>
      </c>
      <c r="T36" s="181">
        <v>72770.940611359605</v>
      </c>
      <c r="U36" s="181">
        <v>72927.585911359609</v>
      </c>
      <c r="V36" s="181">
        <v>73092.728611359606</v>
      </c>
      <c r="W36" s="181">
        <v>73266.36871135961</v>
      </c>
      <c r="X36" s="181">
        <v>73448.506211359607</v>
      </c>
      <c r="Y36" s="181">
        <v>73639.141111359611</v>
      </c>
      <c r="Z36" s="181">
        <v>73838.273411359609</v>
      </c>
      <c r="AA36" s="181">
        <v>74045.903111359614</v>
      </c>
      <c r="AB36" s="181">
        <v>74262.030211359612</v>
      </c>
      <c r="AC36" s="181">
        <v>74486.654711359603</v>
      </c>
      <c r="AD36" s="181">
        <v>74719.776611359615</v>
      </c>
      <c r="AE36" s="181">
        <v>74961.395911359607</v>
      </c>
      <c r="AF36" s="181">
        <v>75211.512611359605</v>
      </c>
      <c r="AG36" s="181">
        <v>75470.126711359611</v>
      </c>
      <c r="AH36" s="181">
        <v>75737.23821135961</v>
      </c>
    </row>
    <row r="37" spans="1:34" x14ac:dyDescent="0.35">
      <c r="A37" s="173" t="s">
        <v>164</v>
      </c>
      <c r="B37" s="173" t="s">
        <v>178</v>
      </c>
      <c r="C37" s="181">
        <v>104118.13162718176</v>
      </c>
      <c r="D37" s="181">
        <v>102326.526030885</v>
      </c>
      <c r="E37" s="181">
        <v>109330.64859112413</v>
      </c>
      <c r="F37" s="181">
        <v>113868.21427143036</v>
      </c>
      <c r="G37" s="181">
        <v>118986.66936000001</v>
      </c>
      <c r="H37" s="181">
        <v>113031.00173326768</v>
      </c>
      <c r="I37" s="181">
        <v>107075.33410653536</v>
      </c>
      <c r="J37" s="181">
        <v>107364.54130653536</v>
      </c>
      <c r="K37" s="181">
        <v>107467.30160653536</v>
      </c>
      <c r="L37" s="181">
        <v>107582.24530653536</v>
      </c>
      <c r="M37" s="181">
        <v>107709.37240653536</v>
      </c>
      <c r="N37" s="181">
        <v>107848.68290653537</v>
      </c>
      <c r="O37" s="181">
        <v>108000.17680653535</v>
      </c>
      <c r="P37" s="181">
        <v>108163.85410653536</v>
      </c>
      <c r="Q37" s="181">
        <v>108339.71480653535</v>
      </c>
      <c r="R37" s="181">
        <v>108527.75890653535</v>
      </c>
      <c r="S37" s="181">
        <v>108727.98640653536</v>
      </c>
      <c r="T37" s="181">
        <v>108940.39730653536</v>
      </c>
      <c r="U37" s="181">
        <v>109164.99160653536</v>
      </c>
      <c r="V37" s="181">
        <v>109401.76930653537</v>
      </c>
      <c r="W37" s="181">
        <v>109650.73040653535</v>
      </c>
      <c r="X37" s="181">
        <v>109911.87490653536</v>
      </c>
      <c r="Y37" s="181">
        <v>110185.20280653537</v>
      </c>
      <c r="Z37" s="181">
        <v>110470.71410653536</v>
      </c>
      <c r="AA37" s="181">
        <v>110768.40880653536</v>
      </c>
      <c r="AB37" s="181">
        <v>111078.28690653536</v>
      </c>
      <c r="AC37" s="181">
        <v>111400.34840653536</v>
      </c>
      <c r="AD37" s="181">
        <v>111734.59330653536</v>
      </c>
      <c r="AE37" s="181">
        <v>112081.02160653536</v>
      </c>
      <c r="AF37" s="181">
        <v>112439.63330653535</v>
      </c>
      <c r="AG37" s="181">
        <v>112810.42840653536</v>
      </c>
      <c r="AH37" s="181">
        <v>113193.40690653535</v>
      </c>
    </row>
    <row r="38" spans="1:34" x14ac:dyDescent="0.35">
      <c r="A38" s="173" t="s">
        <v>165</v>
      </c>
      <c r="B38" s="173" t="s">
        <v>178</v>
      </c>
      <c r="C38" s="181">
        <v>54723.09959611432</v>
      </c>
      <c r="D38" s="181">
        <v>53782.120788428139</v>
      </c>
      <c r="E38" s="181">
        <v>55719.145845239211</v>
      </c>
      <c r="F38" s="181">
        <v>56520.574170977656</v>
      </c>
      <c r="G38" s="181">
        <v>57727.205760000004</v>
      </c>
      <c r="H38" s="181">
        <v>55792.869378000018</v>
      </c>
      <c r="I38" s="181">
        <v>53858.532996000031</v>
      </c>
      <c r="J38" s="181">
        <v>54010.537796000033</v>
      </c>
      <c r="K38" s="181">
        <v>54064.54799600003</v>
      </c>
      <c r="L38" s="181">
        <v>54124.961796000032</v>
      </c>
      <c r="M38" s="181">
        <v>54191.779196000032</v>
      </c>
      <c r="N38" s="181">
        <v>54265.00019600003</v>
      </c>
      <c r="O38" s="181">
        <v>54344.624796000033</v>
      </c>
      <c r="P38" s="181">
        <v>54430.652996000033</v>
      </c>
      <c r="Q38" s="181">
        <v>54523.084796000032</v>
      </c>
      <c r="R38" s="181">
        <v>54621.920196000028</v>
      </c>
      <c r="S38" s="181">
        <v>54727.15919600003</v>
      </c>
      <c r="T38" s="181">
        <v>54838.801796000029</v>
      </c>
      <c r="U38" s="181">
        <v>54956.847996000033</v>
      </c>
      <c r="V38" s="181">
        <v>55081.297796000028</v>
      </c>
      <c r="W38" s="181">
        <v>55212.151196000028</v>
      </c>
      <c r="X38" s="181">
        <v>55349.408196000033</v>
      </c>
      <c r="Y38" s="181">
        <v>55493.068796000029</v>
      </c>
      <c r="Z38" s="181">
        <v>55643.132996000029</v>
      </c>
      <c r="AA38" s="181">
        <v>55799.600796000028</v>
      </c>
      <c r="AB38" s="181">
        <v>55962.472196000032</v>
      </c>
      <c r="AC38" s="181">
        <v>56131.747196000033</v>
      </c>
      <c r="AD38" s="181">
        <v>56307.425796000032</v>
      </c>
      <c r="AE38" s="181">
        <v>56489.507996000029</v>
      </c>
      <c r="AF38" s="181">
        <v>56677.993796000032</v>
      </c>
      <c r="AG38" s="181">
        <v>56872.883196000032</v>
      </c>
      <c r="AH38" s="181">
        <v>57074.176196000029</v>
      </c>
    </row>
    <row r="39" spans="1:34" x14ac:dyDescent="0.35">
      <c r="A39" s="173" t="s">
        <v>166</v>
      </c>
      <c r="B39" s="173" t="s">
        <v>178</v>
      </c>
      <c r="C39" s="181">
        <v>52812.800794681789</v>
      </c>
      <c r="D39" s="181">
        <v>51904.350116079542</v>
      </c>
      <c r="E39" s="181">
        <v>55457.003455382925</v>
      </c>
      <c r="F39" s="181">
        <v>57758.527016984059</v>
      </c>
      <c r="G39" s="181">
        <v>60354.71</v>
      </c>
      <c r="H39" s="181">
        <v>57333.841305229398</v>
      </c>
      <c r="I39" s="181">
        <v>54312.972610458797</v>
      </c>
      <c r="J39" s="181">
        <v>54459.672610458794</v>
      </c>
      <c r="K39" s="181">
        <v>54511.797610458794</v>
      </c>
      <c r="L39" s="181">
        <v>54570.102610458795</v>
      </c>
      <c r="M39" s="181">
        <v>54634.587610458795</v>
      </c>
      <c r="N39" s="181">
        <v>54705.252610458796</v>
      </c>
      <c r="O39" s="181">
        <v>54782.097610458797</v>
      </c>
      <c r="P39" s="181">
        <v>54865.122610458799</v>
      </c>
      <c r="Q39" s="181">
        <v>54954.3276104588</v>
      </c>
      <c r="R39" s="181">
        <v>55049.712610458795</v>
      </c>
      <c r="S39" s="181">
        <v>55151.277610458797</v>
      </c>
      <c r="T39" s="181">
        <v>55259.0226104588</v>
      </c>
      <c r="U39" s="181">
        <v>55372.947610458796</v>
      </c>
      <c r="V39" s="181">
        <v>55493.052610458799</v>
      </c>
      <c r="W39" s="181">
        <v>55619.337610458795</v>
      </c>
      <c r="X39" s="181">
        <v>55751.802610458799</v>
      </c>
      <c r="Y39" s="181">
        <v>55890.447610458796</v>
      </c>
      <c r="Z39" s="181">
        <v>56035.2726104588</v>
      </c>
      <c r="AA39" s="181">
        <v>56186.277610458797</v>
      </c>
      <c r="AB39" s="181">
        <v>56343.462610458795</v>
      </c>
      <c r="AC39" s="181">
        <v>56506.8276104588</v>
      </c>
      <c r="AD39" s="181">
        <v>56676.372610458799</v>
      </c>
      <c r="AE39" s="181">
        <v>56852.097610458797</v>
      </c>
      <c r="AF39" s="181">
        <v>57034.002610458796</v>
      </c>
      <c r="AG39" s="181">
        <v>57222.087610458795</v>
      </c>
      <c r="AH39" s="181">
        <v>57416.352610458795</v>
      </c>
    </row>
    <row r="40" spans="1:34" x14ac:dyDescent="0.35">
      <c r="A40" s="173" t="s">
        <v>167</v>
      </c>
      <c r="B40" s="173" t="s">
        <v>178</v>
      </c>
      <c r="C40" s="181">
        <v>114748.02011902405</v>
      </c>
      <c r="D40" s="181">
        <v>112774.11420192801</v>
      </c>
      <c r="E40" s="181">
        <v>120493.10349862471</v>
      </c>
      <c r="F40" s="181">
        <v>125493.72300355633</v>
      </c>
      <c r="G40" s="181">
        <v>131134.55575999999</v>
      </c>
      <c r="H40" s="181">
        <v>124570.99992991812</v>
      </c>
      <c r="I40" s="181">
        <v>118007.44409983624</v>
      </c>
      <c r="J40" s="181">
        <v>118326.17929983624</v>
      </c>
      <c r="K40" s="181">
        <v>118439.43159983624</v>
      </c>
      <c r="L40" s="181">
        <v>118566.11129983624</v>
      </c>
      <c r="M40" s="181">
        <v>118706.21839983625</v>
      </c>
      <c r="N40" s="181">
        <v>118859.75289983624</v>
      </c>
      <c r="O40" s="181">
        <v>119026.71479983623</v>
      </c>
      <c r="P40" s="181">
        <v>119207.10409983624</v>
      </c>
      <c r="Q40" s="181">
        <v>119400.92079983624</v>
      </c>
      <c r="R40" s="181">
        <v>119608.16489983624</v>
      </c>
      <c r="S40" s="181">
        <v>119828.83639983625</v>
      </c>
      <c r="T40" s="181">
        <v>120062.93529983624</v>
      </c>
      <c r="U40" s="181">
        <v>120310.46159983624</v>
      </c>
      <c r="V40" s="181">
        <v>120571.41529983624</v>
      </c>
      <c r="W40" s="181">
        <v>120845.79639983624</v>
      </c>
      <c r="X40" s="181">
        <v>121133.60489983624</v>
      </c>
      <c r="Y40" s="181">
        <v>121434.84079983624</v>
      </c>
      <c r="Z40" s="181">
        <v>121749.50409983624</v>
      </c>
      <c r="AA40" s="181">
        <v>122077.59479983624</v>
      </c>
      <c r="AB40" s="181">
        <v>122419.11289983624</v>
      </c>
      <c r="AC40" s="181">
        <v>122774.05839983624</v>
      </c>
      <c r="AD40" s="181">
        <v>123142.43129983624</v>
      </c>
      <c r="AE40" s="181">
        <v>123524.23159983625</v>
      </c>
      <c r="AF40" s="181">
        <v>123919.45929983624</v>
      </c>
      <c r="AG40" s="181">
        <v>124328.11439983624</v>
      </c>
      <c r="AH40" s="181">
        <v>124750.19689983624</v>
      </c>
    </row>
    <row r="41" spans="1:34" x14ac:dyDescent="0.35">
      <c r="A41" s="173" t="s">
        <v>168</v>
      </c>
      <c r="B41" s="173" t="s">
        <v>178</v>
      </c>
      <c r="C41" s="181">
        <v>41726.449028901028</v>
      </c>
      <c r="D41" s="181">
        <v>41008.768800701087</v>
      </c>
      <c r="E41" s="181">
        <v>42485.818241806657</v>
      </c>
      <c r="F41" s="181">
        <v>43096.970670844734</v>
      </c>
      <c r="G41" s="181">
        <v>44017.085759999994</v>
      </c>
      <c r="H41" s="181">
        <v>42542.112124845255</v>
      </c>
      <c r="I41" s="181">
        <v>41067.138489690507</v>
      </c>
      <c r="J41" s="181">
        <v>41183.043289690504</v>
      </c>
      <c r="K41" s="181">
        <v>41224.225989690509</v>
      </c>
      <c r="L41" s="181">
        <v>41270.291289690511</v>
      </c>
      <c r="M41" s="181">
        <v>41321.23918969051</v>
      </c>
      <c r="N41" s="181">
        <v>41377.069689690506</v>
      </c>
      <c r="O41" s="181">
        <v>41437.782789690507</v>
      </c>
      <c r="P41" s="181">
        <v>41503.378489690505</v>
      </c>
      <c r="Q41" s="181">
        <v>41573.856789690508</v>
      </c>
      <c r="R41" s="181">
        <v>41649.217689690508</v>
      </c>
      <c r="S41" s="181">
        <v>41729.461189690504</v>
      </c>
      <c r="T41" s="181">
        <v>41814.587289690506</v>
      </c>
      <c r="U41" s="181">
        <v>41904.595989690504</v>
      </c>
      <c r="V41" s="181">
        <v>41999.487289690507</v>
      </c>
      <c r="W41" s="181">
        <v>42099.261189690507</v>
      </c>
      <c r="X41" s="181">
        <v>42203.917689690505</v>
      </c>
      <c r="Y41" s="181">
        <v>42313.456789690506</v>
      </c>
      <c r="Z41" s="181">
        <v>42427.878489690505</v>
      </c>
      <c r="AA41" s="181">
        <v>42547.182789690509</v>
      </c>
      <c r="AB41" s="181">
        <v>42671.369689690509</v>
      </c>
      <c r="AC41" s="181">
        <v>42800.439189690507</v>
      </c>
      <c r="AD41" s="181">
        <v>42934.391289690509</v>
      </c>
      <c r="AE41" s="181">
        <v>43073.225989690509</v>
      </c>
      <c r="AF41" s="181">
        <v>43216.943289690505</v>
      </c>
      <c r="AG41" s="181">
        <v>43365.543189690507</v>
      </c>
      <c r="AH41" s="181">
        <v>43519.025689690505</v>
      </c>
    </row>
    <row r="42" spans="1:34" x14ac:dyDescent="0.35">
      <c r="A42" s="173" t="s">
        <v>169</v>
      </c>
      <c r="B42" s="173" t="s">
        <v>178</v>
      </c>
      <c r="C42" s="181">
        <v>46211.200695346568</v>
      </c>
      <c r="D42" s="181">
        <v>45416.306351569605</v>
      </c>
      <c r="E42" s="181">
        <v>47052.135029631332</v>
      </c>
      <c r="F42" s="181">
        <v>47728.999202300569</v>
      </c>
      <c r="G42" s="181">
        <v>48748.031039999994</v>
      </c>
      <c r="H42" s="181">
        <v>47114.511719350485</v>
      </c>
      <c r="I42" s="181">
        <v>45480.992398700982</v>
      </c>
      <c r="J42" s="181">
        <v>45609.351598700981</v>
      </c>
      <c r="K42" s="181">
        <v>45654.959898700981</v>
      </c>
      <c r="L42" s="181">
        <v>45705.975598700985</v>
      </c>
      <c r="M42" s="181">
        <v>45762.398698700985</v>
      </c>
      <c r="N42" s="181">
        <v>45824.229198700981</v>
      </c>
      <c r="O42" s="181">
        <v>45891.467098700981</v>
      </c>
      <c r="P42" s="181">
        <v>45964.112398700985</v>
      </c>
      <c r="Q42" s="181">
        <v>46042.165098700985</v>
      </c>
      <c r="R42" s="181">
        <v>46125.625198700982</v>
      </c>
      <c r="S42" s="181">
        <v>46214.492698700982</v>
      </c>
      <c r="T42" s="181">
        <v>46308.767598700986</v>
      </c>
      <c r="U42" s="181">
        <v>46408.449898700979</v>
      </c>
      <c r="V42" s="181">
        <v>46513.539598700983</v>
      </c>
      <c r="W42" s="181">
        <v>46624.036698700984</v>
      </c>
      <c r="X42" s="181">
        <v>46739.941198700981</v>
      </c>
      <c r="Y42" s="181">
        <v>46861.253098700981</v>
      </c>
      <c r="Z42" s="181">
        <v>46987.972398700986</v>
      </c>
      <c r="AA42" s="181">
        <v>47120.099098700979</v>
      </c>
      <c r="AB42" s="181">
        <v>47257.633198700983</v>
      </c>
      <c r="AC42" s="181">
        <v>47400.574698700984</v>
      </c>
      <c r="AD42" s="181">
        <v>47548.923598700982</v>
      </c>
      <c r="AE42" s="181">
        <v>47702.679898700982</v>
      </c>
      <c r="AF42" s="181">
        <v>47861.84359870098</v>
      </c>
      <c r="AG42" s="181">
        <v>48026.414698700981</v>
      </c>
      <c r="AH42" s="181">
        <v>48196.393198700986</v>
      </c>
    </row>
    <row r="43" spans="1:34" x14ac:dyDescent="0.35">
      <c r="A43" s="173" t="s">
        <v>170</v>
      </c>
      <c r="B43" s="173" t="s">
        <v>178</v>
      </c>
      <c r="C43" s="181">
        <v>32293.635472962404</v>
      </c>
      <c r="D43" s="181">
        <v>31738.370581193023</v>
      </c>
      <c r="E43" s="181">
        <v>33910.643302162905</v>
      </c>
      <c r="F43" s="181">
        <v>35317.886555703109</v>
      </c>
      <c r="G43" s="181">
        <v>36905.313119999999</v>
      </c>
      <c r="H43" s="181">
        <v>35058.189018624442</v>
      </c>
      <c r="I43" s="181">
        <v>33211.064917248892</v>
      </c>
      <c r="J43" s="181">
        <v>33300.767317248894</v>
      </c>
      <c r="K43" s="181">
        <v>33332.639917248889</v>
      </c>
      <c r="L43" s="181">
        <v>33368.291317248892</v>
      </c>
      <c r="M43" s="181">
        <v>33407.721517248894</v>
      </c>
      <c r="N43" s="181">
        <v>33450.930517248889</v>
      </c>
      <c r="O43" s="181">
        <v>33497.918317248892</v>
      </c>
      <c r="P43" s="181">
        <v>33548.684917248895</v>
      </c>
      <c r="Q43" s="181">
        <v>33603.23031724889</v>
      </c>
      <c r="R43" s="181">
        <v>33661.554517248893</v>
      </c>
      <c r="S43" s="181">
        <v>33723.657517248896</v>
      </c>
      <c r="T43" s="181">
        <v>33789.539317248891</v>
      </c>
      <c r="U43" s="181">
        <v>33859.199917248894</v>
      </c>
      <c r="V43" s="181">
        <v>33932.63931724889</v>
      </c>
      <c r="W43" s="181">
        <v>34009.857517248893</v>
      </c>
      <c r="X43" s="181">
        <v>34090.854517248896</v>
      </c>
      <c r="Y43" s="181">
        <v>34175.630317248892</v>
      </c>
      <c r="Z43" s="181">
        <v>34264.184917248895</v>
      </c>
      <c r="AA43" s="181">
        <v>34356.518317248891</v>
      </c>
      <c r="AB43" s="181">
        <v>34452.630517248894</v>
      </c>
      <c r="AC43" s="181">
        <v>34552.52151724889</v>
      </c>
      <c r="AD43" s="181">
        <v>34656.191317248893</v>
      </c>
      <c r="AE43" s="181">
        <v>34763.639917248889</v>
      </c>
      <c r="AF43" s="181">
        <v>34874.867317248893</v>
      </c>
      <c r="AG43" s="181">
        <v>34989.873517248889</v>
      </c>
      <c r="AH43" s="181">
        <v>35108.658517248892</v>
      </c>
    </row>
    <row r="44" spans="1:34" x14ac:dyDescent="0.35">
      <c r="A44" s="173" t="s">
        <v>171</v>
      </c>
      <c r="B44" s="173" t="s">
        <v>178</v>
      </c>
      <c r="C44" s="181">
        <v>46211.200695346568</v>
      </c>
      <c r="D44" s="181">
        <v>45416.306351569605</v>
      </c>
      <c r="E44" s="181">
        <v>51470.359345284196</v>
      </c>
      <c r="F44" s="181">
        <v>56158.126113464466</v>
      </c>
      <c r="G44" s="181">
        <v>60935.038799999995</v>
      </c>
      <c r="H44" s="181">
        <v>55869.094510985145</v>
      </c>
      <c r="I44" s="181">
        <v>50803.150221970289</v>
      </c>
      <c r="J44" s="181">
        <v>50931.509421970288</v>
      </c>
      <c r="K44" s="181">
        <v>50977.117721970288</v>
      </c>
      <c r="L44" s="181">
        <v>51028.133421970291</v>
      </c>
      <c r="M44" s="181">
        <v>51084.556521970291</v>
      </c>
      <c r="N44" s="181">
        <v>51146.387021970288</v>
      </c>
      <c r="O44" s="181">
        <v>51213.624921970288</v>
      </c>
      <c r="P44" s="181">
        <v>51286.270221970291</v>
      </c>
      <c r="Q44" s="181">
        <v>51364.322921970292</v>
      </c>
      <c r="R44" s="181">
        <v>51447.783021970288</v>
      </c>
      <c r="S44" s="181">
        <v>51536.650521970289</v>
      </c>
      <c r="T44" s="181">
        <v>51630.925421970285</v>
      </c>
      <c r="U44" s="181">
        <v>51730.607721970286</v>
      </c>
      <c r="V44" s="181">
        <v>51835.69742197029</v>
      </c>
      <c r="W44" s="181">
        <v>51946.19452197029</v>
      </c>
      <c r="X44" s="181">
        <v>52062.099021970287</v>
      </c>
      <c r="Y44" s="181">
        <v>52183.410921970288</v>
      </c>
      <c r="Z44" s="181">
        <v>52310.130221970292</v>
      </c>
      <c r="AA44" s="181">
        <v>52442.256921970285</v>
      </c>
      <c r="AB44" s="181">
        <v>52579.79102197029</v>
      </c>
      <c r="AC44" s="181">
        <v>52722.732521970291</v>
      </c>
      <c r="AD44" s="181">
        <v>52871.081421970288</v>
      </c>
      <c r="AE44" s="181">
        <v>53024.837721970289</v>
      </c>
      <c r="AF44" s="181">
        <v>53184.001421970286</v>
      </c>
      <c r="AG44" s="181">
        <v>53348.572521970287</v>
      </c>
      <c r="AH44" s="181">
        <v>53518.551021970292</v>
      </c>
    </row>
    <row r="45" spans="1:34" s="177" customFormat="1" x14ac:dyDescent="0.35">
      <c r="A45" s="174" t="s">
        <v>172</v>
      </c>
      <c r="B45" s="174" t="s">
        <v>178</v>
      </c>
      <c r="C45" s="182">
        <v>45899.664510883558</v>
      </c>
      <c r="D45" s="182">
        <v>45109.645680771202</v>
      </c>
      <c r="E45" s="182">
        <v>46734.617900585239</v>
      </c>
      <c r="F45" s="182">
        <v>47407.083324676343</v>
      </c>
      <c r="G45" s="182">
        <v>48419.395199999999</v>
      </c>
      <c r="H45" s="182">
        <v>46796.784788446574</v>
      </c>
      <c r="I45" s="182">
        <v>45174.174376893141</v>
      </c>
      <c r="J45" s="182">
        <v>45301.67037689314</v>
      </c>
      <c r="K45" s="182">
        <v>45346.971876893142</v>
      </c>
      <c r="L45" s="182">
        <v>45397.644376893142</v>
      </c>
      <c r="M45" s="182">
        <v>45453.687876893142</v>
      </c>
      <c r="N45" s="182">
        <v>45515.102376893141</v>
      </c>
      <c r="O45" s="182">
        <v>45581.887876893139</v>
      </c>
      <c r="P45" s="182">
        <v>45654.044376893144</v>
      </c>
      <c r="Q45" s="182">
        <v>45731.57187689314</v>
      </c>
      <c r="R45" s="182">
        <v>45814.470376893143</v>
      </c>
      <c r="S45" s="182">
        <v>45902.739876893138</v>
      </c>
      <c r="T45" s="182">
        <v>45996.380376893139</v>
      </c>
      <c r="U45" s="182">
        <v>46095.39187689314</v>
      </c>
      <c r="V45" s="182">
        <v>46199.77437689314</v>
      </c>
      <c r="W45" s="182">
        <v>46309.527876893138</v>
      </c>
      <c r="X45" s="182">
        <v>46424.652376893144</v>
      </c>
      <c r="Y45" s="182">
        <v>46545.147876893141</v>
      </c>
      <c r="Z45" s="182">
        <v>46671.014376893145</v>
      </c>
      <c r="AA45" s="182">
        <v>46802.25187689314</v>
      </c>
      <c r="AB45" s="182">
        <v>46938.860376893143</v>
      </c>
      <c r="AC45" s="182">
        <v>47080.839876893144</v>
      </c>
      <c r="AD45" s="182">
        <v>47228.190376893144</v>
      </c>
      <c r="AE45" s="182">
        <v>47380.911876893144</v>
      </c>
      <c r="AF45" s="182">
        <v>47539.004376893143</v>
      </c>
      <c r="AG45" s="182">
        <v>47702.467876893141</v>
      </c>
      <c r="AH45" s="182">
        <v>47871.302376893138</v>
      </c>
    </row>
    <row r="46" spans="1:34" x14ac:dyDescent="0.35">
      <c r="A46" s="173" t="s">
        <v>159</v>
      </c>
      <c r="B46" s="173" t="s">
        <v>179</v>
      </c>
      <c r="C46" s="183">
        <v>26785.678195849629</v>
      </c>
      <c r="D46" s="181">
        <v>25646.164780851308</v>
      </c>
      <c r="E46" s="181">
        <v>26633.663976357457</v>
      </c>
      <c r="F46" s="181">
        <v>27073.766556948642</v>
      </c>
      <c r="G46" s="181">
        <v>27703.436522421038</v>
      </c>
      <c r="H46" s="183">
        <v>24787.072386710715</v>
      </c>
      <c r="I46" s="183">
        <v>23524.473251000392</v>
      </c>
      <c r="J46" s="183">
        <v>23105.129143562473</v>
      </c>
      <c r="K46" s="183">
        <v>22584.597408439691</v>
      </c>
      <c r="L46" s="183">
        <v>22063.16389001159</v>
      </c>
      <c r="M46" s="183">
        <v>21540.828588278171</v>
      </c>
      <c r="N46" s="183">
        <v>21017.591503239426</v>
      </c>
      <c r="O46" s="183">
        <v>20846.31263489537</v>
      </c>
      <c r="P46" s="183">
        <v>20674.131983245985</v>
      </c>
      <c r="Q46" s="183">
        <v>20501.049548291281</v>
      </c>
      <c r="R46" s="183">
        <v>20327.065330031255</v>
      </c>
      <c r="S46" s="183">
        <v>20152.179328465914</v>
      </c>
      <c r="T46" s="183">
        <v>19976.391543595251</v>
      </c>
      <c r="U46" s="183">
        <v>19799.701975419266</v>
      </c>
      <c r="V46" s="183">
        <v>19622.110623937959</v>
      </c>
      <c r="W46" s="183">
        <v>19443.617489151336</v>
      </c>
      <c r="X46" s="183">
        <v>19264.222571059392</v>
      </c>
      <c r="Y46" s="183">
        <v>19158.890869662126</v>
      </c>
      <c r="Z46" s="183">
        <v>19052.657384959537</v>
      </c>
      <c r="AA46" s="183">
        <v>18945.52211695163</v>
      </c>
      <c r="AB46" s="183">
        <v>18837.485065638401</v>
      </c>
      <c r="AC46" s="183">
        <v>18728.546231019856</v>
      </c>
      <c r="AD46" s="183">
        <v>18618.705613095986</v>
      </c>
      <c r="AE46" s="183">
        <v>18507.963211866801</v>
      </c>
      <c r="AF46" s="183">
        <v>18396.319027332291</v>
      </c>
      <c r="AG46" s="183">
        <v>18283.773059492465</v>
      </c>
      <c r="AH46" s="183">
        <v>18170.32530834731</v>
      </c>
    </row>
    <row r="47" spans="1:34" x14ac:dyDescent="0.35">
      <c r="A47" s="173" t="s">
        <v>160</v>
      </c>
      <c r="B47" s="173" t="s">
        <v>179</v>
      </c>
      <c r="C47" s="183">
        <v>40042.033764559776</v>
      </c>
      <c r="D47" s="181">
        <v>38290.90799832371</v>
      </c>
      <c r="E47" s="181">
        <v>39911.272437973399</v>
      </c>
      <c r="F47" s="181">
        <v>40700.890143285462</v>
      </c>
      <c r="G47" s="181">
        <v>41765.180614128716</v>
      </c>
      <c r="H47" s="183">
        <v>38026.360439471129</v>
      </c>
      <c r="I47" s="183">
        <v>36464.250264813541</v>
      </c>
      <c r="J47" s="183">
        <v>35936.643010541295</v>
      </c>
      <c r="K47" s="183">
        <v>35227.352238689127</v>
      </c>
      <c r="L47" s="183">
        <v>34516.44238352331</v>
      </c>
      <c r="M47" s="183">
        <v>33803.913445043858</v>
      </c>
      <c r="N47" s="183">
        <v>33089.765423250763</v>
      </c>
      <c r="O47" s="183">
        <v>32867.258318144013</v>
      </c>
      <c r="P47" s="183">
        <v>32643.132129723632</v>
      </c>
      <c r="Q47" s="183">
        <v>32417.386857989608</v>
      </c>
      <c r="R47" s="183">
        <v>32190.022502941931</v>
      </c>
      <c r="S47" s="183">
        <v>31961.039064580622</v>
      </c>
      <c r="T47" s="183">
        <v>31730.436542905663</v>
      </c>
      <c r="U47" s="183">
        <v>31498.214937917062</v>
      </c>
      <c r="V47" s="183">
        <v>31264.374249614822</v>
      </c>
      <c r="W47" s="183">
        <v>31028.914477998936</v>
      </c>
      <c r="X47" s="183">
        <v>30791.835623069412</v>
      </c>
      <c r="Y47" s="183">
        <v>30656.702684826236</v>
      </c>
      <c r="Z47" s="183">
        <v>30519.950663269417</v>
      </c>
      <c r="AA47" s="183">
        <v>30381.579558398964</v>
      </c>
      <c r="AB47" s="183">
        <v>30241.589370214857</v>
      </c>
      <c r="AC47" s="183">
        <v>30099.980098717115</v>
      </c>
      <c r="AD47" s="183">
        <v>29956.751743905726</v>
      </c>
      <c r="AE47" s="183">
        <v>29811.904305780696</v>
      </c>
      <c r="AF47" s="183">
        <v>29665.437784342019</v>
      </c>
      <c r="AG47" s="183">
        <v>29517.352179589707</v>
      </c>
      <c r="AH47" s="183">
        <v>29367.647491523745</v>
      </c>
    </row>
    <row r="48" spans="1:34" x14ac:dyDescent="0.35">
      <c r="A48" s="173" t="s">
        <v>161</v>
      </c>
      <c r="B48" s="173" t="s">
        <v>179</v>
      </c>
      <c r="C48" s="183">
        <v>57274.977400995318</v>
      </c>
      <c r="D48" s="181">
        <v>54714.342961185524</v>
      </c>
      <c r="E48" s="181">
        <v>57160.647938478411</v>
      </c>
      <c r="F48" s="181">
        <v>58407.816697885355</v>
      </c>
      <c r="G48" s="181">
        <v>60039.969689125639</v>
      </c>
      <c r="H48" s="183">
        <v>54948.15378159238</v>
      </c>
      <c r="I48" s="183">
        <v>52702.323874059126</v>
      </c>
      <c r="J48" s="183">
        <v>52017.8096783328</v>
      </c>
      <c r="K48" s="183">
        <v>51059.082097140694</v>
      </c>
      <c r="L48" s="183">
        <v>50097.910703044363</v>
      </c>
      <c r="M48" s="183">
        <v>49134.295496043815</v>
      </c>
      <c r="N48" s="183">
        <v>48168.236476139064</v>
      </c>
      <c r="O48" s="183">
        <v>47873.725643330094</v>
      </c>
      <c r="P48" s="183">
        <v>47576.770997616899</v>
      </c>
      <c r="Q48" s="183">
        <v>47277.372538999502</v>
      </c>
      <c r="R48" s="183">
        <v>46975.530267477887</v>
      </c>
      <c r="S48" s="183">
        <v>46671.244183052062</v>
      </c>
      <c r="T48" s="183">
        <v>46364.51428572202</v>
      </c>
      <c r="U48" s="183">
        <v>46055.34057548776</v>
      </c>
      <c r="V48" s="183">
        <v>45743.723052349291</v>
      </c>
      <c r="W48" s="183">
        <v>45429.661716306597</v>
      </c>
      <c r="X48" s="183">
        <v>45113.156567359692</v>
      </c>
      <c r="Y48" s="183">
        <v>44935.205605508578</v>
      </c>
      <c r="Z48" s="183">
        <v>44754.810830753253</v>
      </c>
      <c r="AA48" s="183">
        <v>44571.972243093704</v>
      </c>
      <c r="AB48" s="183">
        <v>44386.689842529944</v>
      </c>
      <c r="AC48" s="183">
        <v>44198.963629061975</v>
      </c>
      <c r="AD48" s="183">
        <v>44008.793602689781</v>
      </c>
      <c r="AE48" s="183">
        <v>43816.179763413376</v>
      </c>
      <c r="AF48" s="183">
        <v>43621.122111232762</v>
      </c>
      <c r="AG48" s="183">
        <v>43423.620646147931</v>
      </c>
      <c r="AH48" s="183">
        <v>43223.675368158889</v>
      </c>
    </row>
    <row r="49" spans="1:34" x14ac:dyDescent="0.35">
      <c r="A49" s="173" t="s">
        <v>162</v>
      </c>
      <c r="B49" s="173" t="s">
        <v>179</v>
      </c>
      <c r="C49" s="183">
        <v>89839.510747521563</v>
      </c>
      <c r="D49" s="181">
        <v>86315.303219075839</v>
      </c>
      <c r="E49" s="181">
        <v>93389.018444462446</v>
      </c>
      <c r="F49" s="181">
        <v>98274.670865308522</v>
      </c>
      <c r="G49" s="181">
        <v>103583.571947779</v>
      </c>
      <c r="H49" s="183">
        <v>95125.746148035701</v>
      </c>
      <c r="I49" s="183">
        <v>90111.920348292391</v>
      </c>
      <c r="J49" s="183">
        <v>89514.855593401677</v>
      </c>
      <c r="K49" s="183">
        <v>88387.79181150654</v>
      </c>
      <c r="L49" s="183">
        <v>87256.004792342428</v>
      </c>
      <c r="M49" s="183">
        <v>86119.49453590934</v>
      </c>
      <c r="N49" s="183">
        <v>84978.261042207276</v>
      </c>
      <c r="O49" s="183">
        <v>84668.296311236205</v>
      </c>
      <c r="P49" s="183">
        <v>84353.608342996187</v>
      </c>
      <c r="Q49" s="183">
        <v>84034.197137487165</v>
      </c>
      <c r="R49" s="183">
        <v>83710.062694709181</v>
      </c>
      <c r="S49" s="183">
        <v>83381.20501466222</v>
      </c>
      <c r="T49" s="183">
        <v>83047.624097346255</v>
      </c>
      <c r="U49" s="183">
        <v>82709.319942761329</v>
      </c>
      <c r="V49" s="183">
        <v>82366.292550907412</v>
      </c>
      <c r="W49" s="183">
        <v>82018.541921784534</v>
      </c>
      <c r="X49" s="183">
        <v>81666.06805539265</v>
      </c>
      <c r="Y49" s="183">
        <v>81482.868951731798</v>
      </c>
      <c r="Z49" s="183">
        <v>81294.94661080197</v>
      </c>
      <c r="AA49" s="183">
        <v>81102.301032603165</v>
      </c>
      <c r="AB49" s="183">
        <v>80904.932217135371</v>
      </c>
      <c r="AC49" s="183">
        <v>80702.8401643986</v>
      </c>
      <c r="AD49" s="183">
        <v>80496.024874392853</v>
      </c>
      <c r="AE49" s="183">
        <v>80284.486347118116</v>
      </c>
      <c r="AF49" s="183">
        <v>80068.224582574403</v>
      </c>
      <c r="AG49" s="183">
        <v>79847.239580761714</v>
      </c>
      <c r="AH49" s="183">
        <v>79621.531341680049</v>
      </c>
    </row>
    <row r="50" spans="1:34" x14ac:dyDescent="0.35">
      <c r="A50" s="173" t="s">
        <v>163</v>
      </c>
      <c r="B50" s="173" t="s">
        <v>179</v>
      </c>
      <c r="C50" s="183">
        <v>110130.66855711612</v>
      </c>
      <c r="D50" s="181">
        <v>105667.07070323035</v>
      </c>
      <c r="E50" s="181">
        <v>107679.19483911898</v>
      </c>
      <c r="F50" s="181">
        <v>107625.53783203546</v>
      </c>
      <c r="G50" s="181">
        <v>108470.70902434598</v>
      </c>
      <c r="H50" s="183">
        <v>100040.04394042522</v>
      </c>
      <c r="I50" s="183">
        <v>95995.792856504471</v>
      </c>
      <c r="J50" s="183">
        <v>95058.293677136942</v>
      </c>
      <c r="K50" s="183">
        <v>93575.172848513437</v>
      </c>
      <c r="L50" s="183">
        <v>92087.189406377263</v>
      </c>
      <c r="M50" s="183">
        <v>90594.34335072845</v>
      </c>
      <c r="N50" s="183">
        <v>89096.634681566968</v>
      </c>
      <c r="O50" s="183">
        <v>88667.655398892821</v>
      </c>
      <c r="P50" s="183">
        <v>88233.813502706049</v>
      </c>
      <c r="Q50" s="183">
        <v>87795.108993006594</v>
      </c>
      <c r="R50" s="183">
        <v>87351.541869794513</v>
      </c>
      <c r="S50" s="183">
        <v>86903.112133069764</v>
      </c>
      <c r="T50" s="183">
        <v>86449.819782832361</v>
      </c>
      <c r="U50" s="183">
        <v>85991.664819082289</v>
      </c>
      <c r="V50" s="183">
        <v>85528.647241819577</v>
      </c>
      <c r="W50" s="183">
        <v>85060.767051044226</v>
      </c>
      <c r="X50" s="183">
        <v>84588.024246756191</v>
      </c>
      <c r="Y50" s="183">
        <v>84332.816828955518</v>
      </c>
      <c r="Z50" s="183">
        <v>84072.74679764219</v>
      </c>
      <c r="AA50" s="183">
        <v>83807.814152816209</v>
      </c>
      <c r="AB50" s="183">
        <v>83538.018894477587</v>
      </c>
      <c r="AC50" s="183">
        <v>83263.361022626283</v>
      </c>
      <c r="AD50" s="183">
        <v>82983.840537262338</v>
      </c>
      <c r="AE50" s="183">
        <v>82699.45743838574</v>
      </c>
      <c r="AF50" s="183">
        <v>82410.211725996502</v>
      </c>
      <c r="AG50" s="183">
        <v>82116.10340009458</v>
      </c>
      <c r="AH50" s="183">
        <v>81817.132460680019</v>
      </c>
    </row>
    <row r="51" spans="1:34" x14ac:dyDescent="0.35">
      <c r="A51" s="173" t="s">
        <v>164</v>
      </c>
      <c r="B51" s="173" t="s">
        <v>179</v>
      </c>
      <c r="C51" s="183">
        <v>165502.79139059066</v>
      </c>
      <c r="D51" s="181">
        <v>158758.29409801986</v>
      </c>
      <c r="E51" s="181">
        <v>166415.99674213713</v>
      </c>
      <c r="F51" s="181">
        <v>170542.71934814221</v>
      </c>
      <c r="G51" s="181">
        <v>175754.46256719701</v>
      </c>
      <c r="H51" s="183">
        <v>160144.71170341794</v>
      </c>
      <c r="I51" s="183">
        <v>151708.78883963882</v>
      </c>
      <c r="J51" s="183">
        <v>150161.83102810144</v>
      </c>
      <c r="K51" s="183">
        <v>147788.23456014329</v>
      </c>
      <c r="L51" s="183">
        <v>145407.27108615558</v>
      </c>
      <c r="M51" s="183">
        <v>143018.94060613832</v>
      </c>
      <c r="N51" s="183">
        <v>140623.2431200915</v>
      </c>
      <c r="O51" s="183">
        <v>139936.37062801517</v>
      </c>
      <c r="P51" s="183">
        <v>139242.13112990934</v>
      </c>
      <c r="Q51" s="183">
        <v>138540.52462577395</v>
      </c>
      <c r="R51" s="183">
        <v>137831.55111560901</v>
      </c>
      <c r="S51" s="183">
        <v>137115.21059941454</v>
      </c>
      <c r="T51" s="183">
        <v>136391.50307719051</v>
      </c>
      <c r="U51" s="183">
        <v>135660.42854893696</v>
      </c>
      <c r="V51" s="183">
        <v>134921.98701465392</v>
      </c>
      <c r="W51" s="183">
        <v>134176.17847434129</v>
      </c>
      <c r="X51" s="183">
        <v>133423.00292799916</v>
      </c>
      <c r="Y51" s="183">
        <v>133015.75837562748</v>
      </c>
      <c r="Z51" s="183">
        <v>132601.14681722622</v>
      </c>
      <c r="AA51" s="183">
        <v>132179.16825279547</v>
      </c>
      <c r="AB51" s="183">
        <v>131749.82268233519</v>
      </c>
      <c r="AC51" s="183">
        <v>131313.11010584535</v>
      </c>
      <c r="AD51" s="183">
        <v>130869.030523326</v>
      </c>
      <c r="AE51" s="183">
        <v>130417.5839347771</v>
      </c>
      <c r="AF51" s="183">
        <v>129958.77034019867</v>
      </c>
      <c r="AG51" s="183">
        <v>129492.58973959069</v>
      </c>
      <c r="AH51" s="183">
        <v>129019.0421329532</v>
      </c>
    </row>
    <row r="52" spans="1:34" x14ac:dyDescent="0.35">
      <c r="A52" s="173" t="s">
        <v>165</v>
      </c>
      <c r="B52" s="173" t="s">
        <v>179</v>
      </c>
      <c r="C52" s="183">
        <v>87537.828402511601</v>
      </c>
      <c r="D52" s="181">
        <v>83442.27133018653</v>
      </c>
      <c r="E52" s="181">
        <v>85310.422315128046</v>
      </c>
      <c r="F52" s="181">
        <v>85521.541929207699</v>
      </c>
      <c r="G52" s="181">
        <v>86426.449431980553</v>
      </c>
      <c r="H52" s="183">
        <v>79439.363621973782</v>
      </c>
      <c r="I52" s="183">
        <v>75283.326811967025</v>
      </c>
      <c r="J52" s="183">
        <v>74548.127650387265</v>
      </c>
      <c r="K52" s="183">
        <v>73402.444503872248</v>
      </c>
      <c r="L52" s="183">
        <v>72253.103114909187</v>
      </c>
      <c r="M52" s="183">
        <v>71100.103483498096</v>
      </c>
      <c r="N52" s="183">
        <v>69943.445609638962</v>
      </c>
      <c r="O52" s="183">
        <v>69605.453493331806</v>
      </c>
      <c r="P52" s="183">
        <v>69263.803134576621</v>
      </c>
      <c r="Q52" s="183">
        <v>68918.494533373378</v>
      </c>
      <c r="R52" s="183">
        <v>68569.527689722119</v>
      </c>
      <c r="S52" s="183">
        <v>68216.902603622817</v>
      </c>
      <c r="T52" s="183">
        <v>67860.619275075485</v>
      </c>
      <c r="U52" s="183">
        <v>67500.67770408011</v>
      </c>
      <c r="V52" s="183">
        <v>67137.077890636705</v>
      </c>
      <c r="W52" s="183">
        <v>66769.819834745271</v>
      </c>
      <c r="X52" s="183">
        <v>66398.903536405807</v>
      </c>
      <c r="Y52" s="183">
        <v>66196.159995618291</v>
      </c>
      <c r="Z52" s="183">
        <v>65989.758212382745</v>
      </c>
      <c r="AA52" s="183">
        <v>65779.698186699185</v>
      </c>
      <c r="AB52" s="183">
        <v>65565.979918567566</v>
      </c>
      <c r="AC52" s="183">
        <v>65348.603407987917</v>
      </c>
      <c r="AD52" s="183">
        <v>65127.568654960247</v>
      </c>
      <c r="AE52" s="183">
        <v>64902.875659484533</v>
      </c>
      <c r="AF52" s="183">
        <v>64674.524421560789</v>
      </c>
      <c r="AG52" s="183">
        <v>64442.514941188994</v>
      </c>
      <c r="AH52" s="183">
        <v>64206.847218369192</v>
      </c>
    </row>
    <row r="53" spans="1:34" x14ac:dyDescent="0.35">
      <c r="A53" s="173" t="s">
        <v>166</v>
      </c>
      <c r="B53" s="173" t="s">
        <v>179</v>
      </c>
      <c r="C53" s="183">
        <v>81313.058382013187</v>
      </c>
      <c r="D53" s="181">
        <v>76848.778693258428</v>
      </c>
      <c r="E53" s="181">
        <v>80624.473042730402</v>
      </c>
      <c r="F53" s="181">
        <v>82684.604338479287</v>
      </c>
      <c r="G53" s="181">
        <v>85266.006866845812</v>
      </c>
      <c r="H53" s="183">
        <v>78761.063975963363</v>
      </c>
      <c r="I53" s="183">
        <v>75538.853085080904</v>
      </c>
      <c r="J53" s="183">
        <v>74582.259825883375</v>
      </c>
      <c r="K53" s="183">
        <v>73227.758314237959</v>
      </c>
      <c r="L53" s="183">
        <v>71869.710623854131</v>
      </c>
      <c r="M53" s="183">
        <v>70508.116754731891</v>
      </c>
      <c r="N53" s="183">
        <v>69142.976706871224</v>
      </c>
      <c r="O53" s="183">
        <v>68731.614480272154</v>
      </c>
      <c r="P53" s="183">
        <v>68316.706074934671</v>
      </c>
      <c r="Q53" s="183">
        <v>67898.251490858776</v>
      </c>
      <c r="R53" s="183">
        <v>67476.250728044455</v>
      </c>
      <c r="S53" s="183">
        <v>67050.703786491737</v>
      </c>
      <c r="T53" s="183">
        <v>66621.610666200591</v>
      </c>
      <c r="U53" s="183">
        <v>66188.971367171049</v>
      </c>
      <c r="V53" s="183">
        <v>65752.785889403065</v>
      </c>
      <c r="W53" s="183">
        <v>65313.054232896691</v>
      </c>
      <c r="X53" s="183">
        <v>64869.776397651891</v>
      </c>
      <c r="Y53" s="183">
        <v>64622.283383668691</v>
      </c>
      <c r="Z53" s="183">
        <v>64371.244190947073</v>
      </c>
      <c r="AA53" s="183">
        <v>64116.658819487035</v>
      </c>
      <c r="AB53" s="183">
        <v>63858.527269288592</v>
      </c>
      <c r="AC53" s="183">
        <v>63596.849540351715</v>
      </c>
      <c r="AD53" s="183">
        <v>63331.625632676449</v>
      </c>
      <c r="AE53" s="183">
        <v>63062.855546262756</v>
      </c>
      <c r="AF53" s="183">
        <v>62790.539281110643</v>
      </c>
      <c r="AG53" s="183">
        <v>62514.676837220126</v>
      </c>
      <c r="AH53" s="183">
        <v>62235.268214591197</v>
      </c>
    </row>
    <row r="54" spans="1:34" x14ac:dyDescent="0.35">
      <c r="A54" s="173" t="s">
        <v>167</v>
      </c>
      <c r="B54" s="173" t="s">
        <v>179</v>
      </c>
      <c r="C54" s="183">
        <v>174168.94253619321</v>
      </c>
      <c r="D54" s="181">
        <v>166971.61076576877</v>
      </c>
      <c r="E54" s="181">
        <v>175576.05487771783</v>
      </c>
      <c r="F54" s="181">
        <v>180416.08670738447</v>
      </c>
      <c r="G54" s="181">
        <v>186365.7423569047</v>
      </c>
      <c r="H54" s="183">
        <v>173008.97730297092</v>
      </c>
      <c r="I54" s="183">
        <v>166086.28224903712</v>
      </c>
      <c r="J54" s="183">
        <v>164876.1596946198</v>
      </c>
      <c r="K54" s="183">
        <v>162662.78763758327</v>
      </c>
      <c r="L54" s="183">
        <v>160440.47481317379</v>
      </c>
      <c r="M54" s="183">
        <v>158209.2212213914</v>
      </c>
      <c r="N54" s="183">
        <v>155969.02686223612</v>
      </c>
      <c r="O54" s="183">
        <v>155365.88373570799</v>
      </c>
      <c r="P54" s="183">
        <v>154753.7998418069</v>
      </c>
      <c r="Q54" s="183">
        <v>154132.77518053298</v>
      </c>
      <c r="R54" s="183">
        <v>153502.80975188612</v>
      </c>
      <c r="S54" s="183">
        <v>152863.90355586636</v>
      </c>
      <c r="T54" s="183">
        <v>152216.05659247373</v>
      </c>
      <c r="U54" s="183">
        <v>151559.26886170817</v>
      </c>
      <c r="V54" s="183">
        <v>150893.54036356977</v>
      </c>
      <c r="W54" s="183">
        <v>150218.87109805844</v>
      </c>
      <c r="X54" s="183">
        <v>149535.26106517416</v>
      </c>
      <c r="Y54" s="183">
        <v>149181.70826491708</v>
      </c>
      <c r="Z54" s="183">
        <v>148819.21469728704</v>
      </c>
      <c r="AA54" s="183">
        <v>148447.7803622841</v>
      </c>
      <c r="AB54" s="183">
        <v>148067.40525990829</v>
      </c>
      <c r="AC54" s="183">
        <v>147678.08939015958</v>
      </c>
      <c r="AD54" s="183">
        <v>147279.83275303798</v>
      </c>
      <c r="AE54" s="183">
        <v>146872.63534854344</v>
      </c>
      <c r="AF54" s="183">
        <v>146456.49717667609</v>
      </c>
      <c r="AG54" s="183">
        <v>146031.41823743575</v>
      </c>
      <c r="AH54" s="183">
        <v>145597.39853082257</v>
      </c>
    </row>
    <row r="55" spans="1:34" x14ac:dyDescent="0.35">
      <c r="A55" s="173" t="s">
        <v>168</v>
      </c>
      <c r="B55" s="173" t="s">
        <v>179</v>
      </c>
      <c r="C55" s="183">
        <v>64505.262277881855</v>
      </c>
      <c r="D55" s="181">
        <v>60716.949369370443</v>
      </c>
      <c r="E55" s="181">
        <v>62462.503825921216</v>
      </c>
      <c r="F55" s="181">
        <v>62966.712438843482</v>
      </c>
      <c r="G55" s="181">
        <v>63953.641060224436</v>
      </c>
      <c r="H55" s="183">
        <v>59655.827170499702</v>
      </c>
      <c r="I55" s="183">
        <v>56542.911280774948</v>
      </c>
      <c r="J55" s="183">
        <v>56071.194437661172</v>
      </c>
      <c r="K55" s="183">
        <v>55282.515934815776</v>
      </c>
      <c r="L55" s="183">
        <v>54491.012815143622</v>
      </c>
      <c r="M55" s="183">
        <v>53696.685078644674</v>
      </c>
      <c r="N55" s="183">
        <v>52899.532725318961</v>
      </c>
      <c r="O55" s="183">
        <v>52668.079755166458</v>
      </c>
      <c r="P55" s="183">
        <v>52433.802168187183</v>
      </c>
      <c r="Q55" s="183">
        <v>52196.699964381129</v>
      </c>
      <c r="R55" s="183">
        <v>51956.773143748309</v>
      </c>
      <c r="S55" s="183">
        <v>51714.021706288695</v>
      </c>
      <c r="T55" s="183">
        <v>51468.445652002309</v>
      </c>
      <c r="U55" s="183">
        <v>51220.044980889157</v>
      </c>
      <c r="V55" s="183">
        <v>50968.819692949226</v>
      </c>
      <c r="W55" s="183">
        <v>50714.769788182508</v>
      </c>
      <c r="X55" s="183">
        <v>50457.89526658901</v>
      </c>
      <c r="Y55" s="183">
        <v>50318.327128168748</v>
      </c>
      <c r="Z55" s="183">
        <v>50175.9343729217</v>
      </c>
      <c r="AA55" s="183">
        <v>50030.717000847872</v>
      </c>
      <c r="AB55" s="183">
        <v>49882.675011947278</v>
      </c>
      <c r="AC55" s="183">
        <v>49731.80840621989</v>
      </c>
      <c r="AD55" s="183">
        <v>49578.117183665745</v>
      </c>
      <c r="AE55" s="183">
        <v>49421.601344284805</v>
      </c>
      <c r="AF55" s="183">
        <v>49262.2608880771</v>
      </c>
      <c r="AG55" s="183">
        <v>49100.095815042601</v>
      </c>
      <c r="AH55" s="183">
        <v>48935.106125181352</v>
      </c>
    </row>
    <row r="56" spans="1:34" x14ac:dyDescent="0.35">
      <c r="A56" s="173" t="s">
        <v>169</v>
      </c>
      <c r="B56" s="173" t="s">
        <v>179</v>
      </c>
      <c r="C56" s="183">
        <v>71561.016607743426</v>
      </c>
      <c r="D56" s="181">
        <v>67242.681356601141</v>
      </c>
      <c r="E56" s="181">
        <v>69059.394279088563</v>
      </c>
      <c r="F56" s="181">
        <v>69512.079761219691</v>
      </c>
      <c r="G56" s="181">
        <v>70506.035834142574</v>
      </c>
      <c r="H56" s="183">
        <v>64004.602786637945</v>
      </c>
      <c r="I56" s="183">
        <v>59065.95073913331</v>
      </c>
      <c r="J56" s="183">
        <v>58378.615047165826</v>
      </c>
      <c r="K56" s="183">
        <v>57401.333519825559</v>
      </c>
      <c r="L56" s="183">
        <v>56421.468050745934</v>
      </c>
      <c r="M56" s="183">
        <v>55439.018639926951</v>
      </c>
      <c r="N56" s="183">
        <v>54453.985287368603</v>
      </c>
      <c r="O56" s="183">
        <v>54153.691993070912</v>
      </c>
      <c r="P56" s="183">
        <v>53850.814757033848</v>
      </c>
      <c r="Q56" s="183">
        <v>53545.353579257433</v>
      </c>
      <c r="R56" s="183">
        <v>53237.308459741667</v>
      </c>
      <c r="S56" s="183">
        <v>52926.679398486529</v>
      </c>
      <c r="T56" s="183">
        <v>52613.46639549204</v>
      </c>
      <c r="U56" s="183">
        <v>52297.669450758192</v>
      </c>
      <c r="V56" s="183">
        <v>51979.28856428498</v>
      </c>
      <c r="W56" s="183">
        <v>51658.323736072423</v>
      </c>
      <c r="X56" s="183">
        <v>51334.774966120487</v>
      </c>
      <c r="Y56" s="183">
        <v>51152.973254429213</v>
      </c>
      <c r="Z56" s="183">
        <v>50968.58760099858</v>
      </c>
      <c r="AA56" s="183">
        <v>50781.618005828575</v>
      </c>
      <c r="AB56" s="183">
        <v>50592.06446891922</v>
      </c>
      <c r="AC56" s="183">
        <v>50399.926990270498</v>
      </c>
      <c r="AD56" s="183">
        <v>50205.205569882433</v>
      </c>
      <c r="AE56" s="183">
        <v>50007.900207754996</v>
      </c>
      <c r="AF56" s="183">
        <v>49808.010903888215</v>
      </c>
      <c r="AG56" s="183">
        <v>49605.537658282061</v>
      </c>
      <c r="AH56" s="183">
        <v>49400.480470936556</v>
      </c>
    </row>
    <row r="57" spans="1:34" x14ac:dyDescent="0.35">
      <c r="A57" s="173" t="s">
        <v>170</v>
      </c>
      <c r="B57" s="173" t="s">
        <v>179</v>
      </c>
      <c r="C57" s="183">
        <v>44593.071782283827</v>
      </c>
      <c r="D57" s="181">
        <v>40877.180188350576</v>
      </c>
      <c r="E57" s="181">
        <v>43302.050053698615</v>
      </c>
      <c r="F57" s="181">
        <v>44775.983675163232</v>
      </c>
      <c r="G57" s="181">
        <v>46503.337597727339</v>
      </c>
      <c r="H57" s="183">
        <v>43863.028100494608</v>
      </c>
      <c r="I57" s="183">
        <v>42075.906603261879</v>
      </c>
      <c r="J57" s="183">
        <v>41501.439279555925</v>
      </c>
      <c r="K57" s="183">
        <v>40713.989577865083</v>
      </c>
      <c r="L57" s="183">
        <v>39924.641827868501</v>
      </c>
      <c r="M57" s="183">
        <v>39133.396029566175</v>
      </c>
      <c r="N57" s="183">
        <v>38340.252182958109</v>
      </c>
      <c r="O57" s="183">
        <v>38092.134288044312</v>
      </c>
      <c r="P57" s="183">
        <v>37842.118344824761</v>
      </c>
      <c r="Q57" s="183">
        <v>37590.204353299472</v>
      </c>
      <c r="R57" s="183">
        <v>37336.392313468445</v>
      </c>
      <c r="S57" s="183">
        <v>37080.682225331679</v>
      </c>
      <c r="T57" s="183">
        <v>36823.074088889167</v>
      </c>
      <c r="U57" s="183">
        <v>36563.567904140909</v>
      </c>
      <c r="V57" s="183">
        <v>36302.163671086913</v>
      </c>
      <c r="W57" s="183">
        <v>36038.861389727179</v>
      </c>
      <c r="X57" s="183">
        <v>35773.661060061699</v>
      </c>
      <c r="Y57" s="183">
        <v>35622.29368209048</v>
      </c>
      <c r="Z57" s="183">
        <v>35469.02825581353</v>
      </c>
      <c r="AA57" s="183">
        <v>35313.864781230819</v>
      </c>
      <c r="AB57" s="183">
        <v>35156.803258342385</v>
      </c>
      <c r="AC57" s="183">
        <v>34997.843687148197</v>
      </c>
      <c r="AD57" s="183">
        <v>34836.986067648279</v>
      </c>
      <c r="AE57" s="183">
        <v>34674.230399842607</v>
      </c>
      <c r="AF57" s="183">
        <v>34509.576683731204</v>
      </c>
      <c r="AG57" s="183">
        <v>34343.024919314055</v>
      </c>
      <c r="AH57" s="183">
        <v>34174.575106591161</v>
      </c>
    </row>
    <row r="58" spans="1:34" x14ac:dyDescent="0.35">
      <c r="A58" s="173" t="s">
        <v>171</v>
      </c>
      <c r="B58" s="173" t="s">
        <v>179</v>
      </c>
      <c r="C58" s="183">
        <v>71960.534704837366</v>
      </c>
      <c r="D58" s="181">
        <v>67242.681356601141</v>
      </c>
      <c r="E58" s="181">
        <v>75227.448704647497</v>
      </c>
      <c r="F58" s="181">
        <v>81279.547828381343</v>
      </c>
      <c r="G58" s="181">
        <v>87519.686970431998</v>
      </c>
      <c r="H58" s="183">
        <v>81681.224875272863</v>
      </c>
      <c r="I58" s="183">
        <v>77511.557780113726</v>
      </c>
      <c r="J58" s="183">
        <v>76392.09015907257</v>
      </c>
      <c r="K58" s="183">
        <v>75269.812851772032</v>
      </c>
      <c r="L58" s="183">
        <v>74154.766483655359</v>
      </c>
      <c r="M58" s="183">
        <v>73046.951054722565</v>
      </c>
      <c r="N58" s="183">
        <v>71946.366564973679</v>
      </c>
      <c r="O58" s="183">
        <v>71594.337014408666</v>
      </c>
      <c r="P58" s="183">
        <v>71249.53840302756</v>
      </c>
      <c r="Q58" s="183">
        <v>70911.970730830348</v>
      </c>
      <c r="R58" s="183">
        <v>70581.633997817014</v>
      </c>
      <c r="S58" s="183">
        <v>70258.52820398756</v>
      </c>
      <c r="T58" s="183">
        <v>69942.653349341999</v>
      </c>
      <c r="U58" s="183">
        <v>69634.009433880332</v>
      </c>
      <c r="V58" s="183">
        <v>69332.596457602558</v>
      </c>
      <c r="W58" s="183">
        <v>69038.414420508678</v>
      </c>
      <c r="X58" s="183">
        <v>68751.463322598691</v>
      </c>
      <c r="Y58" s="183">
        <v>68627.074163872589</v>
      </c>
      <c r="Z58" s="183">
        <v>68509.915944330336</v>
      </c>
      <c r="AA58" s="183">
        <v>68399.988663972021</v>
      </c>
      <c r="AB58" s="183">
        <v>68297.292322797584</v>
      </c>
      <c r="AC58" s="183">
        <v>68201.826920807041</v>
      </c>
      <c r="AD58" s="183">
        <v>68113.592458000378</v>
      </c>
      <c r="AE58" s="183">
        <v>68032.588934377593</v>
      </c>
      <c r="AF58" s="183">
        <v>67958.816349938716</v>
      </c>
      <c r="AG58" s="183">
        <v>67892.274704683732</v>
      </c>
      <c r="AH58" s="183">
        <v>67832.963998612613</v>
      </c>
    </row>
    <row r="59" spans="1:34" s="177" customFormat="1" x14ac:dyDescent="0.35">
      <c r="A59" s="174" t="s">
        <v>172</v>
      </c>
      <c r="B59" s="174" t="s">
        <v>179</v>
      </c>
      <c r="C59" s="184">
        <v>71577.580264939621</v>
      </c>
      <c r="D59" s="182">
        <v>66788.644306307498</v>
      </c>
      <c r="E59" s="182">
        <v>68441.857462381013</v>
      </c>
      <c r="F59" s="182">
        <v>68754.195741011979</v>
      </c>
      <c r="G59" s="182">
        <v>69612.810603940481</v>
      </c>
      <c r="H59" s="184">
        <v>64730.068997832379</v>
      </c>
      <c r="I59" s="184">
        <v>61446.12939172428</v>
      </c>
      <c r="J59" s="184">
        <v>60318.502687864697</v>
      </c>
      <c r="K59" s="184">
        <v>59188.889145278583</v>
      </c>
      <c r="L59" s="184">
        <v>58064.387956043967</v>
      </c>
      <c r="M59" s="184">
        <v>56944.999120160857</v>
      </c>
      <c r="N59" s="184">
        <v>55830.722637629253</v>
      </c>
      <c r="O59" s="184">
        <v>55462.882508449147</v>
      </c>
      <c r="P59" s="184">
        <v>55100.154732620555</v>
      </c>
      <c r="Q59" s="184">
        <v>54742.539310143475</v>
      </c>
      <c r="R59" s="184">
        <v>54390.0362410179</v>
      </c>
      <c r="S59" s="184">
        <v>54042.645525243825</v>
      </c>
      <c r="T59" s="184">
        <v>53700.367162821269</v>
      </c>
      <c r="U59" s="184">
        <v>53363.201153750211</v>
      </c>
      <c r="V59" s="184">
        <v>53031.147498030667</v>
      </c>
      <c r="W59" s="184">
        <v>52704.20619566262</v>
      </c>
      <c r="X59" s="184">
        <v>52382.37724664608</v>
      </c>
      <c r="Y59" s="184">
        <v>52220.99165098105</v>
      </c>
      <c r="Z59" s="184">
        <v>52064.718408667533</v>
      </c>
      <c r="AA59" s="184">
        <v>51913.557519705522</v>
      </c>
      <c r="AB59" s="184">
        <v>51767.508984095017</v>
      </c>
      <c r="AC59" s="184">
        <v>51626.57280183601</v>
      </c>
      <c r="AD59" s="184">
        <v>51490.748972928523</v>
      </c>
      <c r="AE59" s="184">
        <v>51360.037497372534</v>
      </c>
      <c r="AF59" s="184">
        <v>51234.438375168051</v>
      </c>
      <c r="AG59" s="184">
        <v>51113.95160631508</v>
      </c>
      <c r="AH59" s="184">
        <v>50998.577190813616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194FE-BBAC-4740-8602-B5104B0D2610}">
  <dimension ref="A1:AH31"/>
  <sheetViews>
    <sheetView zoomScale="115" zoomScaleNormal="115" workbookViewId="0"/>
  </sheetViews>
  <sheetFormatPr defaultColWidth="11.453125" defaultRowHeight="14.5" x14ac:dyDescent="0.35"/>
  <cols>
    <col min="1" max="1" width="7.453125" bestFit="1" customWidth="1"/>
    <col min="2" max="2" width="18.81640625" bestFit="1" customWidth="1"/>
    <col min="3" max="4" width="0" hidden="1" customWidth="1"/>
  </cols>
  <sheetData>
    <row r="1" spans="1:34" x14ac:dyDescent="0.35">
      <c r="A1" t="s">
        <v>173</v>
      </c>
    </row>
    <row r="3" spans="1:34" x14ac:dyDescent="0.35">
      <c r="A3" s="175" t="s">
        <v>175</v>
      </c>
      <c r="B3" s="175" t="s">
        <v>174</v>
      </c>
      <c r="C3" s="175">
        <v>2019</v>
      </c>
      <c r="D3" s="175">
        <v>2020</v>
      </c>
      <c r="E3" s="175">
        <v>2021</v>
      </c>
      <c r="F3" s="175">
        <v>2022</v>
      </c>
      <c r="G3" s="175">
        <v>2023</v>
      </c>
      <c r="H3" s="175">
        <v>2024</v>
      </c>
      <c r="I3" s="175">
        <v>2025</v>
      </c>
      <c r="J3" s="175">
        <v>2026</v>
      </c>
      <c r="K3" s="175">
        <v>2027</v>
      </c>
      <c r="L3" s="175">
        <v>2028</v>
      </c>
      <c r="M3" s="175">
        <v>2029</v>
      </c>
      <c r="N3" s="175">
        <v>2030</v>
      </c>
      <c r="O3" s="175">
        <v>2031</v>
      </c>
      <c r="P3" s="175">
        <v>2032</v>
      </c>
      <c r="Q3" s="175">
        <v>2033</v>
      </c>
      <c r="R3" s="175">
        <v>2034</v>
      </c>
      <c r="S3" s="175">
        <v>2035</v>
      </c>
      <c r="T3" s="175">
        <v>2036</v>
      </c>
      <c r="U3" s="175">
        <v>2037</v>
      </c>
      <c r="V3" s="175">
        <v>2038</v>
      </c>
      <c r="W3" s="175">
        <v>2039</v>
      </c>
      <c r="X3" s="175">
        <v>2040</v>
      </c>
      <c r="Y3" s="175">
        <v>2041</v>
      </c>
      <c r="Z3" s="175">
        <v>2042</v>
      </c>
      <c r="AA3" s="175">
        <v>2043</v>
      </c>
      <c r="AB3" s="175">
        <v>2044</v>
      </c>
      <c r="AC3" s="175">
        <v>2045</v>
      </c>
      <c r="AD3" s="175">
        <v>2046</v>
      </c>
      <c r="AE3" s="175">
        <v>2047</v>
      </c>
      <c r="AF3" s="175">
        <v>2048</v>
      </c>
      <c r="AG3" s="175">
        <v>2049</v>
      </c>
      <c r="AH3" s="175">
        <v>2050</v>
      </c>
    </row>
    <row r="4" spans="1:34" x14ac:dyDescent="0.35">
      <c r="A4" t="s">
        <v>127</v>
      </c>
      <c r="B4" t="s">
        <v>159</v>
      </c>
      <c r="C4" s="176">
        <f>[7]Pkw_Fahrzeugkosten_gesamt!C32-[7]Pkw_Batteriekosten!C2</f>
        <v>19797.17328567908</v>
      </c>
      <c r="D4" s="176">
        <f>[7]Pkw_Fahrzeugkosten_gesamt!D32-[7]Pkw_Batteriekosten!D2</f>
        <v>19356.815188795965</v>
      </c>
      <c r="E4" s="176">
        <f>[7]Pkw_Fahrzeugkosten_gesamt!E32-[7]Pkw_Batteriekosten!E2</f>
        <v>20460.236191465498</v>
      </c>
      <c r="F4" s="176">
        <f>[7]Pkw_Fahrzeugkosten_gesamt!F32-[7]Pkw_Batteriekosten!F2</f>
        <v>20351.174393437661</v>
      </c>
      <c r="G4" s="176">
        <f>[7]Pkw_Fahrzeugkosten_gesamt!G32-[7]Pkw_Batteriekosten!G2</f>
        <v>21366.641314702567</v>
      </c>
      <c r="H4" s="176">
        <f>[7]Pkw_Fahrzeugkosten_gesamt!H32-[7]Pkw_Batteriekosten!H2</f>
        <v>19511.41517222804</v>
      </c>
      <c r="I4" s="176">
        <f>[7]Pkw_Fahrzeugkosten_gesamt!I32-[7]Pkw_Batteriekosten!I2</f>
        <v>19070.564736783479</v>
      </c>
      <c r="J4" s="176">
        <f>[7]Pkw_Fahrzeugkosten_gesamt!J32-[7]Pkw_Batteriekosten!J2</f>
        <v>18638.531310047809</v>
      </c>
      <c r="K4" s="176">
        <f>[7]Pkw_Fahrzeugkosten_gesamt!K32-[7]Pkw_Batteriekosten!K2</f>
        <v>18215.138551846852</v>
      </c>
      <c r="L4" s="176">
        <f>[7]Pkw_Fahrzeugkosten_gesamt!L32-[7]Pkw_Batteriekosten!L2</f>
        <v>17800.213648809913</v>
      </c>
      <c r="M4" s="176">
        <f>[7]Pkw_Fahrzeugkosten_gesamt!M32-[7]Pkw_Batteriekosten!M2</f>
        <v>17393.587243833717</v>
      </c>
      <c r="N4" s="176">
        <f>[7]Pkw_Fahrzeugkosten_gesamt!N32-[7]Pkw_Batteriekosten!N2</f>
        <v>16995.093366957037</v>
      </c>
      <c r="O4" s="176">
        <f>[7]Pkw_Fahrzeugkosten_gesamt!O32-[7]Pkw_Batteriekosten!O2</f>
        <v>16914.948915410536</v>
      </c>
      <c r="P4" s="176">
        <f>[7]Pkw_Fahrzeugkosten_gesamt!P32-[7]Pkw_Batteriekosten!P2</f>
        <v>16834.804463864028</v>
      </c>
      <c r="Q4" s="176">
        <f>[7]Pkw_Fahrzeugkosten_gesamt!Q32-[7]Pkw_Batteriekosten!Q2</f>
        <v>16754.660012317527</v>
      </c>
      <c r="R4" s="176">
        <f>[7]Pkw_Fahrzeugkosten_gesamt!R32-[7]Pkw_Batteriekosten!R2</f>
        <v>16674.515560771018</v>
      </c>
      <c r="S4" s="176">
        <f>[7]Pkw_Fahrzeugkosten_gesamt!S32-[7]Pkw_Batteriekosten!S2</f>
        <v>16594.371109224514</v>
      </c>
      <c r="T4" s="176">
        <f>[7]Pkw_Fahrzeugkosten_gesamt!T32-[7]Pkw_Batteriekosten!T2</f>
        <v>16514.226657678006</v>
      </c>
      <c r="U4" s="176">
        <f>[7]Pkw_Fahrzeugkosten_gesamt!U32-[7]Pkw_Batteriekosten!U2</f>
        <v>16434.082206131505</v>
      </c>
      <c r="V4" s="176">
        <f>[7]Pkw_Fahrzeugkosten_gesamt!V32-[7]Pkw_Batteriekosten!V2</f>
        <v>16353.937754584997</v>
      </c>
      <c r="W4" s="176">
        <f>[7]Pkw_Fahrzeugkosten_gesamt!W32-[7]Pkw_Batteriekosten!W2</f>
        <v>16273.793303038492</v>
      </c>
      <c r="X4" s="176">
        <f>[7]Pkw_Fahrzeugkosten_gesamt!X32-[7]Pkw_Batteriekosten!X2</f>
        <v>16193.648851491989</v>
      </c>
      <c r="Y4" s="176">
        <f>[7]Pkw_Fahrzeugkosten_gesamt!Y32-[7]Pkw_Batteriekosten!Y2</f>
        <v>16113.504399945481</v>
      </c>
      <c r="Z4" s="176">
        <f>[7]Pkw_Fahrzeugkosten_gesamt!Z32-[7]Pkw_Batteriekosten!Z2</f>
        <v>16033.359948398973</v>
      </c>
      <c r="AA4" s="176">
        <f>[7]Pkw_Fahrzeugkosten_gesamt!AA32-[7]Pkw_Batteriekosten!AA2</f>
        <v>15953.21549685247</v>
      </c>
      <c r="AB4" s="176">
        <f>[7]Pkw_Fahrzeugkosten_gesamt!AB32-[7]Pkw_Batteriekosten!AB2</f>
        <v>15873.071045305964</v>
      </c>
      <c r="AC4" s="176">
        <f>[7]Pkw_Fahrzeugkosten_gesamt!AC32-[7]Pkw_Batteriekosten!AC2</f>
        <v>15792.926593759461</v>
      </c>
      <c r="AD4" s="176">
        <f>[7]Pkw_Fahrzeugkosten_gesamt!AD32-[7]Pkw_Batteriekosten!AD2</f>
        <v>15712.782142212953</v>
      </c>
      <c r="AE4" s="176">
        <f>[7]Pkw_Fahrzeugkosten_gesamt!AE32-[7]Pkw_Batteriekosten!AE2</f>
        <v>15632.637690666448</v>
      </c>
      <c r="AF4" s="176">
        <f>[7]Pkw_Fahrzeugkosten_gesamt!AF32-[7]Pkw_Batteriekosten!AF2</f>
        <v>15552.493239119942</v>
      </c>
      <c r="AG4" s="176">
        <f>[7]Pkw_Fahrzeugkosten_gesamt!AG32-[7]Pkw_Batteriekosten!AG2</f>
        <v>15472.348787573437</v>
      </c>
      <c r="AH4" s="176">
        <f>[7]Pkw_Fahrzeugkosten_gesamt!AH32-[7]Pkw_Batteriekosten!AH2</f>
        <v>15392.204336026924</v>
      </c>
    </row>
    <row r="5" spans="1:34" x14ac:dyDescent="0.35">
      <c r="A5" t="s">
        <v>127</v>
      </c>
      <c r="B5" t="s">
        <v>160</v>
      </c>
      <c r="C5" s="176">
        <f>[7]Pkw_Fahrzeugkosten_gesamt!C33-[7]Pkw_Batteriekosten!C3</f>
        <v>33693.625781597955</v>
      </c>
      <c r="D5" s="176">
        <f>[7]Pkw_Fahrzeugkosten_gesamt!D33-[7]Pkw_Batteriekosten!D3</f>
        <v>32953.885087813076</v>
      </c>
      <c r="E5" s="176">
        <f>[7]Pkw_Fahrzeugkosten_gesamt!E33-[7]Pkw_Batteriekosten!E3</f>
        <v>33955.730816259689</v>
      </c>
      <c r="F5" s="176">
        <f>[7]Pkw_Fahrzeugkosten_gesamt!F33-[7]Pkw_Batteriekosten!F3</f>
        <v>33059.032159810442</v>
      </c>
      <c r="G5" s="176">
        <f>[7]Pkw_Fahrzeugkosten_gesamt!G33-[7]Pkw_Batteriekosten!G3</f>
        <v>34016.084999999999</v>
      </c>
      <c r="H5" s="176">
        <f>[7]Pkw_Fahrzeugkosten_gesamt!H33-[7]Pkw_Batteriekosten!H3</f>
        <v>31062.581647199993</v>
      </c>
      <c r="I5" s="176">
        <f>[7]Pkw_Fahrzeugkosten_gesamt!I33-[7]Pkw_Batteriekosten!I3</f>
        <v>30360.751714255995</v>
      </c>
      <c r="J5" s="176">
        <f>[7]Pkw_Fahrzeugkosten_gesamt!J33-[7]Pkw_Batteriekosten!J3</f>
        <v>29672.958379970874</v>
      </c>
      <c r="K5" s="176">
        <f>[7]Pkw_Fahrzeugkosten_gesamt!K33-[7]Pkw_Batteriekosten!K3</f>
        <v>28998.920912371454</v>
      </c>
      <c r="L5" s="176">
        <f>[7]Pkw_Fahrzeugkosten_gesamt!L33-[7]Pkw_Batteriekosten!L3</f>
        <v>28338.364194124024</v>
      </c>
      <c r="M5" s="176">
        <f>[7]Pkw_Fahrzeugkosten_gesamt!M33-[7]Pkw_Batteriekosten!M3</f>
        <v>27691.018610241543</v>
      </c>
      <c r="N5" s="176">
        <f>[7]Pkw_Fahrzeugkosten_gesamt!N33-[7]Pkw_Batteriekosten!N3</f>
        <v>27056.619938036714</v>
      </c>
      <c r="O5" s="176">
        <f>[7]Pkw_Fahrzeugkosten_gesamt!O33-[7]Pkw_Batteriekosten!O3</f>
        <v>26929.030691134878</v>
      </c>
      <c r="P5" s="176">
        <f>[7]Pkw_Fahrzeugkosten_gesamt!P33-[7]Pkw_Batteriekosten!P3</f>
        <v>26801.441444233045</v>
      </c>
      <c r="Q5" s="176">
        <f>[7]Pkw_Fahrzeugkosten_gesamt!Q33-[7]Pkw_Batteriekosten!Q3</f>
        <v>26673.852197331209</v>
      </c>
      <c r="R5" s="176">
        <f>[7]Pkw_Fahrzeugkosten_gesamt!R33-[7]Pkw_Batteriekosten!R3</f>
        <v>26546.262950429373</v>
      </c>
      <c r="S5" s="176">
        <f>[7]Pkw_Fahrzeugkosten_gesamt!S33-[7]Pkw_Batteriekosten!S3</f>
        <v>26418.673703527536</v>
      </c>
      <c r="T5" s="176">
        <f>[7]Pkw_Fahrzeugkosten_gesamt!T33-[7]Pkw_Batteriekosten!T3</f>
        <v>26291.0844566257</v>
      </c>
      <c r="U5" s="176">
        <f>[7]Pkw_Fahrzeugkosten_gesamt!U33-[7]Pkw_Batteriekosten!U3</f>
        <v>26163.495209723867</v>
      </c>
      <c r="V5" s="176">
        <f>[7]Pkw_Fahrzeugkosten_gesamt!V33-[7]Pkw_Batteriekosten!V3</f>
        <v>26035.905962822031</v>
      </c>
      <c r="W5" s="176">
        <f>[7]Pkw_Fahrzeugkosten_gesamt!W33-[7]Pkw_Batteriekosten!W3</f>
        <v>25908.316715920195</v>
      </c>
      <c r="X5" s="176">
        <f>[7]Pkw_Fahrzeugkosten_gesamt!X33-[7]Pkw_Batteriekosten!X3</f>
        <v>25780.727469018362</v>
      </c>
      <c r="Y5" s="176">
        <f>[7]Pkw_Fahrzeugkosten_gesamt!Y33-[7]Pkw_Batteriekosten!Y3</f>
        <v>25653.138222116526</v>
      </c>
      <c r="Z5" s="176">
        <f>[7]Pkw_Fahrzeugkosten_gesamt!Z33-[7]Pkw_Batteriekosten!Z3</f>
        <v>25525.54897521469</v>
      </c>
      <c r="AA5" s="176">
        <f>[7]Pkw_Fahrzeugkosten_gesamt!AA33-[7]Pkw_Batteriekosten!AA3</f>
        <v>25397.959728312853</v>
      </c>
      <c r="AB5" s="176">
        <f>[7]Pkw_Fahrzeugkosten_gesamt!AB33-[7]Pkw_Batteriekosten!AB3</f>
        <v>25270.370481411017</v>
      </c>
      <c r="AC5" s="176">
        <f>[7]Pkw_Fahrzeugkosten_gesamt!AC33-[7]Pkw_Batteriekosten!AC3</f>
        <v>25142.781234509184</v>
      </c>
      <c r="AD5" s="176">
        <f>[7]Pkw_Fahrzeugkosten_gesamt!AD33-[7]Pkw_Batteriekosten!AD3</f>
        <v>25015.191987607348</v>
      </c>
      <c r="AE5" s="176">
        <f>[7]Pkw_Fahrzeugkosten_gesamt!AE33-[7]Pkw_Batteriekosten!AE3</f>
        <v>24887.602740705512</v>
      </c>
      <c r="AF5" s="176">
        <f>[7]Pkw_Fahrzeugkosten_gesamt!AF33-[7]Pkw_Batteriekosten!AF3</f>
        <v>24760.013493803679</v>
      </c>
      <c r="AG5" s="176">
        <f>[7]Pkw_Fahrzeugkosten_gesamt!AG33-[7]Pkw_Batteriekosten!AG3</f>
        <v>24632.424246901843</v>
      </c>
      <c r="AH5" s="176">
        <f>[7]Pkw_Fahrzeugkosten_gesamt!AH33-[7]Pkw_Batteriekosten!AH3</f>
        <v>24504.834999999999</v>
      </c>
    </row>
    <row r="6" spans="1:34" x14ac:dyDescent="0.35">
      <c r="A6" t="s">
        <v>127</v>
      </c>
      <c r="B6" t="s">
        <v>161</v>
      </c>
      <c r="C6" s="176">
        <f>[7]Pkw_Fahrzeugkosten_gesamt!C34-[7]Pkw_Batteriekosten!C4</f>
        <v>38059.556125846277</v>
      </c>
      <c r="D6" s="176">
        <f>[7]Pkw_Fahrzeugkosten_gesamt!D34-[7]Pkw_Batteriekosten!D4</f>
        <v>37207.735204833923</v>
      </c>
      <c r="E6" s="176">
        <f>[7]Pkw_Fahrzeugkosten_gesamt!E34-[7]Pkw_Batteriekosten!E4</f>
        <v>37468.656676715749</v>
      </c>
      <c r="F6" s="176">
        <f>[7]Pkw_Fahrzeugkosten_gesamt!F34-[7]Pkw_Batteriekosten!F4</f>
        <v>35524.678026837733</v>
      </c>
      <c r="G6" s="176">
        <f>[7]Pkw_Fahrzeugkosten_gesamt!G34-[7]Pkw_Batteriekosten!G4</f>
        <v>35908.605833333335</v>
      </c>
      <c r="H6" s="176">
        <f>[7]Pkw_Fahrzeugkosten_gesamt!H34-[7]Pkw_Batteriekosten!H4</f>
        <v>32731.522781333333</v>
      </c>
      <c r="I6" s="176">
        <f>[7]Pkw_Fahrzeugkosten_gesamt!I34-[7]Pkw_Batteriekosten!I4</f>
        <v>31976.564442373325</v>
      </c>
      <c r="J6" s="176">
        <f>[7]Pkw_Fahrzeugkosten_gesamt!J34-[7]Pkw_Batteriekosten!J4</f>
        <v>31236.705270192528</v>
      </c>
      <c r="K6" s="176">
        <f>[7]Pkw_Fahrzeugkosten_gesamt!K34-[7]Pkw_Batteriekosten!K4</f>
        <v>30511.643281455337</v>
      </c>
      <c r="L6" s="176">
        <f>[7]Pkw_Fahrzeugkosten_gesamt!L34-[7]Pkw_Batteriekosten!L4</f>
        <v>29801.082532492903</v>
      </c>
      <c r="M6" s="176">
        <f>[7]Pkw_Fahrzeugkosten_gesamt!M34-[7]Pkw_Batteriekosten!M4</f>
        <v>29104.732998509713</v>
      </c>
      <c r="N6" s="176">
        <f>[7]Pkw_Fahrzeugkosten_gesamt!N34-[7]Pkw_Batteriekosten!N4</f>
        <v>28422.310455206185</v>
      </c>
      <c r="O6" s="176">
        <f>[7]Pkw_Fahrzeugkosten_gesamt!O34-[7]Pkw_Batteriekosten!O4</f>
        <v>28285.06272411254</v>
      </c>
      <c r="P6" s="176">
        <f>[7]Pkw_Fahrzeugkosten_gesamt!P34-[7]Pkw_Batteriekosten!P4</f>
        <v>28147.814993018903</v>
      </c>
      <c r="Q6" s="176">
        <f>[7]Pkw_Fahrzeugkosten_gesamt!Q34-[7]Pkw_Batteriekosten!Q4</f>
        <v>28010.567261925258</v>
      </c>
      <c r="R6" s="176">
        <f>[7]Pkw_Fahrzeugkosten_gesamt!R34-[7]Pkw_Batteriekosten!R4</f>
        <v>27873.319530831614</v>
      </c>
      <c r="S6" s="176">
        <f>[7]Pkw_Fahrzeugkosten_gesamt!S34-[7]Pkw_Batteriekosten!S4</f>
        <v>27736.071799737969</v>
      </c>
      <c r="T6" s="176">
        <f>[7]Pkw_Fahrzeugkosten_gesamt!T34-[7]Pkw_Batteriekosten!T4</f>
        <v>27598.824068644324</v>
      </c>
      <c r="U6" s="176">
        <f>[7]Pkw_Fahrzeugkosten_gesamt!U34-[7]Pkw_Batteriekosten!U4</f>
        <v>27461.576337550687</v>
      </c>
      <c r="V6" s="176">
        <f>[7]Pkw_Fahrzeugkosten_gesamt!V34-[7]Pkw_Batteriekosten!V4</f>
        <v>27324.328606457042</v>
      </c>
      <c r="W6" s="176">
        <f>[7]Pkw_Fahrzeugkosten_gesamt!W34-[7]Pkw_Batteriekosten!W4</f>
        <v>27187.080875363405</v>
      </c>
      <c r="X6" s="176">
        <f>[7]Pkw_Fahrzeugkosten_gesamt!X34-[7]Pkw_Batteriekosten!X4</f>
        <v>27049.833144269767</v>
      </c>
      <c r="Y6" s="176">
        <f>[7]Pkw_Fahrzeugkosten_gesamt!Y34-[7]Pkw_Batteriekosten!Y4</f>
        <v>26912.585413176123</v>
      </c>
      <c r="Z6" s="176">
        <f>[7]Pkw_Fahrzeugkosten_gesamt!Z34-[7]Pkw_Batteriekosten!Z4</f>
        <v>26775.337682082478</v>
      </c>
      <c r="AA6" s="176">
        <f>[7]Pkw_Fahrzeugkosten_gesamt!AA34-[7]Pkw_Batteriekosten!AA4</f>
        <v>26638.089950988833</v>
      </c>
      <c r="AB6" s="176">
        <f>[7]Pkw_Fahrzeugkosten_gesamt!AB34-[7]Pkw_Batteriekosten!AB4</f>
        <v>26500.842219895188</v>
      </c>
      <c r="AC6" s="176">
        <f>[7]Pkw_Fahrzeugkosten_gesamt!AC34-[7]Pkw_Batteriekosten!AC4</f>
        <v>26363.594488801551</v>
      </c>
      <c r="AD6" s="176">
        <f>[7]Pkw_Fahrzeugkosten_gesamt!AD34-[7]Pkw_Batteriekosten!AD4</f>
        <v>26226.346757707906</v>
      </c>
      <c r="AE6" s="176">
        <f>[7]Pkw_Fahrzeugkosten_gesamt!AE34-[7]Pkw_Batteriekosten!AE4</f>
        <v>26089.099026614269</v>
      </c>
      <c r="AF6" s="176">
        <f>[7]Pkw_Fahrzeugkosten_gesamt!AF34-[7]Pkw_Batteriekosten!AF4</f>
        <v>25951.851295520632</v>
      </c>
      <c r="AG6" s="176">
        <f>[7]Pkw_Fahrzeugkosten_gesamt!AG34-[7]Pkw_Batteriekosten!AG4</f>
        <v>25814.603564426987</v>
      </c>
      <c r="AH6" s="176">
        <f>[7]Pkw_Fahrzeugkosten_gesamt!AH34-[7]Pkw_Batteriekosten!AH4</f>
        <v>25677.355833333335</v>
      </c>
    </row>
    <row r="7" spans="1:34" x14ac:dyDescent="0.35">
      <c r="A7" t="s">
        <v>127</v>
      </c>
      <c r="B7" t="s">
        <v>162</v>
      </c>
      <c r="C7" s="176">
        <f>[7]Pkw_Fahrzeugkosten_gesamt!C35-[7]Pkw_Batteriekosten!C5</f>
        <v>55070.714809214543</v>
      </c>
      <c r="D7" s="176">
        <f>[7]Pkw_Fahrzeugkosten_gesamt!D35-[7]Pkw_Batteriekosten!D5</f>
        <v>53815.804143338661</v>
      </c>
      <c r="E7" s="176">
        <f>[7]Pkw_Fahrzeugkosten_gesamt!E35-[7]Pkw_Batteriekosten!E5</f>
        <v>53220.020271202695</v>
      </c>
      <c r="F7" s="176">
        <f>[7]Pkw_Fahrzeugkosten_gesamt!F35-[7]Pkw_Batteriekosten!F5</f>
        <v>49329.800554755348</v>
      </c>
      <c r="G7" s="176">
        <f>[7]Pkw_Fahrzeugkosten_gesamt!G35-[7]Pkw_Batteriekosten!G5</f>
        <v>49117.362491228072</v>
      </c>
      <c r="H7" s="176">
        <f>[7]Pkw_Fahrzeugkosten_gesamt!H35-[7]Pkw_Batteriekosten!H5</f>
        <v>44691.012667727045</v>
      </c>
      <c r="I7" s="176">
        <f>[7]Pkw_Fahrzeugkosten_gesamt!I35-[7]Pkw_Batteriekosten!I5</f>
        <v>43639.195747705831</v>
      </c>
      <c r="J7" s="176">
        <f>[7]Pkw_Fahrzeugkosten_gesamt!J35-[7]Pkw_Batteriekosten!J5</f>
        <v>42608.415166085048</v>
      </c>
      <c r="K7" s="176">
        <f>[7]Pkw_Fahrzeugkosten_gesamt!K35-[7]Pkw_Batteriekosten!K5</f>
        <v>41598.250196096684</v>
      </c>
      <c r="L7" s="176">
        <f>[7]Pkw_Fahrzeugkosten_gesamt!L35-[7]Pkw_Batteriekosten!L5</f>
        <v>40608.288525508084</v>
      </c>
      <c r="M7" s="176">
        <f>[7]Pkw_Fahrzeugkosten_gesamt!M35-[7]Pkw_Batteriekosten!M5</f>
        <v>39638.12608833125</v>
      </c>
      <c r="N7" s="176">
        <f>[7]Pkw_Fahrzeugkosten_gesamt!N35-[7]Pkw_Batteriekosten!N5</f>
        <v>38687.366899897963</v>
      </c>
      <c r="O7" s="176">
        <f>[7]Pkw_Fahrzeugkosten_gesamt!O35-[7]Pkw_Batteriekosten!O5</f>
        <v>38496.151731657446</v>
      </c>
      <c r="P7" s="176">
        <f>[7]Pkw_Fahrzeugkosten_gesamt!P35-[7]Pkw_Batteriekosten!P5</f>
        <v>38304.936563416944</v>
      </c>
      <c r="Q7" s="176">
        <f>[7]Pkw_Fahrzeugkosten_gesamt!Q35-[7]Pkw_Batteriekosten!Q5</f>
        <v>38113.721395176428</v>
      </c>
      <c r="R7" s="176">
        <f>[7]Pkw_Fahrzeugkosten_gesamt!R35-[7]Pkw_Batteriekosten!R5</f>
        <v>37922.506226935919</v>
      </c>
      <c r="S7" s="176">
        <f>[7]Pkw_Fahrzeugkosten_gesamt!S35-[7]Pkw_Batteriekosten!S5</f>
        <v>37731.291058695402</v>
      </c>
      <c r="T7" s="176">
        <f>[7]Pkw_Fahrzeugkosten_gesamt!T35-[7]Pkw_Batteriekosten!T5</f>
        <v>37540.075890454886</v>
      </c>
      <c r="U7" s="176">
        <f>[7]Pkw_Fahrzeugkosten_gesamt!U35-[7]Pkw_Batteriekosten!U5</f>
        <v>37348.860722214376</v>
      </c>
      <c r="V7" s="176">
        <f>[7]Pkw_Fahrzeugkosten_gesamt!V35-[7]Pkw_Batteriekosten!V5</f>
        <v>37157.645553973867</v>
      </c>
      <c r="W7" s="176">
        <f>[7]Pkw_Fahrzeugkosten_gesamt!W35-[7]Pkw_Batteriekosten!W5</f>
        <v>36966.430385733358</v>
      </c>
      <c r="X7" s="176">
        <f>[7]Pkw_Fahrzeugkosten_gesamt!X35-[7]Pkw_Batteriekosten!X5</f>
        <v>36775.215217492849</v>
      </c>
      <c r="Y7" s="176">
        <f>[7]Pkw_Fahrzeugkosten_gesamt!Y35-[7]Pkw_Batteriekosten!Y5</f>
        <v>36584.00004925234</v>
      </c>
      <c r="Z7" s="176">
        <f>[7]Pkw_Fahrzeugkosten_gesamt!Z35-[7]Pkw_Batteriekosten!Z5</f>
        <v>36392.784881011823</v>
      </c>
      <c r="AA7" s="176">
        <f>[7]Pkw_Fahrzeugkosten_gesamt!AA35-[7]Pkw_Batteriekosten!AA5</f>
        <v>36201.569712771314</v>
      </c>
      <c r="AB7" s="176">
        <f>[7]Pkw_Fahrzeugkosten_gesamt!AB35-[7]Pkw_Batteriekosten!AB5</f>
        <v>36010.354544530797</v>
      </c>
      <c r="AC7" s="176">
        <f>[7]Pkw_Fahrzeugkosten_gesamt!AC35-[7]Pkw_Batteriekosten!AC5</f>
        <v>35819.139376290288</v>
      </c>
      <c r="AD7" s="176">
        <f>[7]Pkw_Fahrzeugkosten_gesamt!AD35-[7]Pkw_Batteriekosten!AD5</f>
        <v>35627.924208049779</v>
      </c>
      <c r="AE7" s="176">
        <f>[7]Pkw_Fahrzeugkosten_gesamt!AE35-[7]Pkw_Batteriekosten!AE5</f>
        <v>35436.709039809262</v>
      </c>
      <c r="AF7" s="176">
        <f>[7]Pkw_Fahrzeugkosten_gesamt!AF35-[7]Pkw_Batteriekosten!AF5</f>
        <v>35245.49387156876</v>
      </c>
      <c r="AG7" s="176">
        <f>[7]Pkw_Fahrzeugkosten_gesamt!AG35-[7]Pkw_Batteriekosten!AG5</f>
        <v>35054.278703328244</v>
      </c>
      <c r="AH7" s="176">
        <f>[7]Pkw_Fahrzeugkosten_gesamt!AH35-[7]Pkw_Batteriekosten!AH5</f>
        <v>34863.06353508772</v>
      </c>
    </row>
    <row r="8" spans="1:34" x14ac:dyDescent="0.35">
      <c r="A8" t="s">
        <v>127</v>
      </c>
      <c r="B8" t="s">
        <v>163</v>
      </c>
      <c r="C8" s="176">
        <f>[7]Pkw_Fahrzeugkosten_gesamt!C36-[7]Pkw_Batteriekosten!C6</f>
        <v>73705.17660117468</v>
      </c>
      <c r="D8" s="176">
        <f>[7]Pkw_Fahrzeugkosten_gesamt!D36-[7]Pkw_Batteriekosten!D6</f>
        <v>72063.74858015959</v>
      </c>
      <c r="E8" s="176">
        <f>[7]Pkw_Fahrzeugkosten_gesamt!E36-[7]Pkw_Batteriekosten!E6</f>
        <v>71212.228095399289</v>
      </c>
      <c r="F8" s="176">
        <f>[7]Pkw_Fahrzeugkosten_gesamt!F36-[7]Pkw_Batteriekosten!F6</f>
        <v>66286.788922568347</v>
      </c>
      <c r="G8" s="176">
        <f>[7]Pkw_Fahrzeugkosten_gesamt!G36-[7]Pkw_Batteriekosten!G6</f>
        <v>65854.338776378223</v>
      </c>
      <c r="H8" s="176">
        <f>[7]Pkw_Fahrzeugkosten_gesamt!H36-[7]Pkw_Batteriekosten!H6</f>
        <v>60006.010968352617</v>
      </c>
      <c r="I8" s="176">
        <f>[7]Pkw_Fahrzeugkosten_gesamt!I36-[7]Pkw_Batteriekosten!I6</f>
        <v>58616.29474898558</v>
      </c>
      <c r="J8" s="176">
        <f>[7]Pkw_Fahrzeugkosten_gesamt!J36-[7]Pkw_Batteriekosten!J6</f>
        <v>57254.372854005851</v>
      </c>
      <c r="K8" s="176">
        <f>[7]Pkw_Fahrzeugkosten_gesamt!K36-[7]Pkw_Batteriekosten!K6</f>
        <v>55919.689396925736</v>
      </c>
      <c r="L8" s="176">
        <f>[7]Pkw_Fahrzeugkosten_gesamt!L36-[7]Pkw_Batteriekosten!L6</f>
        <v>54611.699608987226</v>
      </c>
      <c r="M8" s="176">
        <f>[7]Pkw_Fahrzeugkosten_gesamt!M36-[7]Pkw_Batteriekosten!M6</f>
        <v>53329.869616807482</v>
      </c>
      <c r="N8" s="176">
        <f>[7]Pkw_Fahrzeugkosten_gesamt!N36-[7]Pkw_Batteriekosten!N6</f>
        <v>52073.676224471332</v>
      </c>
      <c r="O8" s="176">
        <f>[7]Pkw_Fahrzeugkosten_gesamt!O36-[7]Pkw_Batteriekosten!O6</f>
        <v>51821.03261736194</v>
      </c>
      <c r="P8" s="176">
        <f>[7]Pkw_Fahrzeugkosten_gesamt!P36-[7]Pkw_Batteriekosten!P6</f>
        <v>51568.389010252577</v>
      </c>
      <c r="Q8" s="176">
        <f>[7]Pkw_Fahrzeugkosten_gesamt!Q36-[7]Pkw_Batteriekosten!Q6</f>
        <v>51315.745403143184</v>
      </c>
      <c r="R8" s="176">
        <f>[7]Pkw_Fahrzeugkosten_gesamt!R36-[7]Pkw_Batteriekosten!R6</f>
        <v>51063.101796033807</v>
      </c>
      <c r="S8" s="176">
        <f>[7]Pkw_Fahrzeugkosten_gesamt!S36-[7]Pkw_Batteriekosten!S6</f>
        <v>50810.458188924415</v>
      </c>
      <c r="T8" s="176">
        <f>[7]Pkw_Fahrzeugkosten_gesamt!T36-[7]Pkw_Batteriekosten!T6</f>
        <v>50557.814581815037</v>
      </c>
      <c r="U8" s="176">
        <f>[7]Pkw_Fahrzeugkosten_gesamt!U36-[7]Pkw_Batteriekosten!U6</f>
        <v>50305.170974705659</v>
      </c>
      <c r="V8" s="176">
        <f>[7]Pkw_Fahrzeugkosten_gesamt!V36-[7]Pkw_Batteriekosten!V6</f>
        <v>50052.527367596267</v>
      </c>
      <c r="W8" s="176">
        <f>[7]Pkw_Fahrzeugkosten_gesamt!W36-[7]Pkw_Batteriekosten!W6</f>
        <v>49799.88376048689</v>
      </c>
      <c r="X8" s="176">
        <f>[7]Pkw_Fahrzeugkosten_gesamt!X36-[7]Pkw_Batteriekosten!X6</f>
        <v>49547.240153377512</v>
      </c>
      <c r="Y8" s="176">
        <f>[7]Pkw_Fahrzeugkosten_gesamt!Y36-[7]Pkw_Batteriekosten!Y6</f>
        <v>49294.596546268134</v>
      </c>
      <c r="Z8" s="176">
        <f>[7]Pkw_Fahrzeugkosten_gesamt!Z36-[7]Pkw_Batteriekosten!Z6</f>
        <v>49041.952939158742</v>
      </c>
      <c r="AA8" s="176">
        <f>[7]Pkw_Fahrzeugkosten_gesamt!AA36-[7]Pkw_Batteriekosten!AA6</f>
        <v>48789.309332049364</v>
      </c>
      <c r="AB8" s="176">
        <f>[7]Pkw_Fahrzeugkosten_gesamt!AB36-[7]Pkw_Batteriekosten!AB6</f>
        <v>48536.665724939972</v>
      </c>
      <c r="AC8" s="176">
        <f>[7]Pkw_Fahrzeugkosten_gesamt!AC36-[7]Pkw_Batteriekosten!AC6</f>
        <v>48284.022117830595</v>
      </c>
      <c r="AD8" s="176">
        <f>[7]Pkw_Fahrzeugkosten_gesamt!AD36-[7]Pkw_Batteriekosten!AD6</f>
        <v>48031.378510721217</v>
      </c>
      <c r="AE8" s="176">
        <f>[7]Pkw_Fahrzeugkosten_gesamt!AE36-[7]Pkw_Batteriekosten!AE6</f>
        <v>47778.734903611825</v>
      </c>
      <c r="AF8" s="176">
        <f>[7]Pkw_Fahrzeugkosten_gesamt!AF36-[7]Pkw_Batteriekosten!AF6</f>
        <v>47526.091296502462</v>
      </c>
      <c r="AG8" s="176">
        <f>[7]Pkw_Fahrzeugkosten_gesamt!AG36-[7]Pkw_Batteriekosten!AG6</f>
        <v>47273.44768939307</v>
      </c>
      <c r="AH8" s="176">
        <f>[7]Pkw_Fahrzeugkosten_gesamt!AH36-[7]Pkw_Batteriekosten!AH6</f>
        <v>47020.804082283663</v>
      </c>
    </row>
    <row r="9" spans="1:34" x14ac:dyDescent="0.35">
      <c r="A9" t="s">
        <v>127</v>
      </c>
      <c r="B9" t="s">
        <v>164</v>
      </c>
      <c r="C9" s="176">
        <f>[7]Pkw_Fahrzeugkosten_gesamt!C37-[7]Pkw_Batteriekosten!C7</f>
        <v>98145.96362316476</v>
      </c>
      <c r="D9" s="176">
        <f>[7]Pkw_Fahrzeugkosten_gesamt!D37-[7]Pkw_Batteriekosten!D7</f>
        <v>95950.481809351273</v>
      </c>
      <c r="E9" s="176">
        <f>[7]Pkw_Fahrzeugkosten_gesamt!E37-[7]Pkw_Batteriekosten!E7</f>
        <v>101459.24231626122</v>
      </c>
      <c r="F9" s="176">
        <f>[7]Pkw_Fahrzeugkosten_gesamt!F37-[7]Pkw_Batteriekosten!F7</f>
        <v>100846.25013922188</v>
      </c>
      <c r="G9" s="176">
        <f>[7]Pkw_Fahrzeugkosten_gesamt!G37-[7]Pkw_Batteriekosten!G7</f>
        <v>105946.36547015439</v>
      </c>
      <c r="H9" s="176">
        <f>[7]Pkw_Fahrzeugkosten_gesamt!H37-[7]Pkw_Batteriekosten!H7</f>
        <v>96719.865801705819</v>
      </c>
      <c r="I9" s="176">
        <f>[7]Pkw_Fahrzeugkosten_gesamt!I37-[7]Pkw_Batteriekosten!I7</f>
        <v>94527.407263449481</v>
      </c>
      <c r="J9" s="176">
        <f>[7]Pkw_Fahrzeugkosten_gesamt!J37-[7]Pkw_Batteriekosten!J7</f>
        <v>92378.797895958254</v>
      </c>
      <c r="K9" s="176">
        <f>[7]Pkw_Fahrzeugkosten_gesamt!K37-[7]Pkw_Batteriekosten!K7</f>
        <v>90273.160715816877</v>
      </c>
      <c r="L9" s="176">
        <f>[7]Pkw_Fahrzeugkosten_gesamt!L37-[7]Pkw_Batteriekosten!L7</f>
        <v>88209.636279278304</v>
      </c>
      <c r="M9" s="176">
        <f>[7]Pkw_Fahrzeugkosten_gesamt!M37-[7]Pkw_Batteriekosten!M7</f>
        <v>86187.382331470522</v>
      </c>
      <c r="N9" s="176">
        <f>[7]Pkw_Fahrzeugkosten_gesamt!N37-[7]Pkw_Batteriekosten!N7</f>
        <v>84205.573462618893</v>
      </c>
      <c r="O9" s="176">
        <f>[7]Pkw_Fahrzeugkosten_gesamt!O37-[7]Pkw_Batteriekosten!O7</f>
        <v>83806.995230729866</v>
      </c>
      <c r="P9" s="176">
        <f>[7]Pkw_Fahrzeugkosten_gesamt!P37-[7]Pkw_Batteriekosten!P7</f>
        <v>83408.41699884081</v>
      </c>
      <c r="Q9" s="176">
        <f>[7]Pkw_Fahrzeugkosten_gesamt!Q37-[7]Pkw_Batteriekosten!Q7</f>
        <v>83009.838766951769</v>
      </c>
      <c r="R9" s="176">
        <f>[7]Pkw_Fahrzeugkosten_gesamt!R37-[7]Pkw_Batteriekosten!R7</f>
        <v>82611.260535062727</v>
      </c>
      <c r="S9" s="176">
        <f>[7]Pkw_Fahrzeugkosten_gesamt!S37-[7]Pkw_Batteriekosten!S7</f>
        <v>82212.682303173671</v>
      </c>
      <c r="T9" s="176">
        <f>[7]Pkw_Fahrzeugkosten_gesamt!T37-[7]Pkw_Batteriekosten!T7</f>
        <v>81814.10407128463</v>
      </c>
      <c r="U9" s="176">
        <f>[7]Pkw_Fahrzeugkosten_gesamt!U37-[7]Pkw_Batteriekosten!U7</f>
        <v>81415.525839395603</v>
      </c>
      <c r="V9" s="176">
        <f>[7]Pkw_Fahrzeugkosten_gesamt!V37-[7]Pkw_Batteriekosten!V7</f>
        <v>81016.947607506547</v>
      </c>
      <c r="W9" s="176">
        <f>[7]Pkw_Fahrzeugkosten_gesamt!W37-[7]Pkw_Batteriekosten!W7</f>
        <v>80618.369375617505</v>
      </c>
      <c r="X9" s="176">
        <f>[7]Pkw_Fahrzeugkosten_gesamt!X37-[7]Pkw_Batteriekosten!X7</f>
        <v>80219.791143728478</v>
      </c>
      <c r="Y9" s="176">
        <f>[7]Pkw_Fahrzeugkosten_gesamt!Y37-[7]Pkw_Batteriekosten!Y7</f>
        <v>79821.212911839422</v>
      </c>
      <c r="Z9" s="176">
        <f>[7]Pkw_Fahrzeugkosten_gesamt!Z37-[7]Pkw_Batteriekosten!Z7</f>
        <v>79422.634679950366</v>
      </c>
      <c r="AA9" s="176">
        <f>[7]Pkw_Fahrzeugkosten_gesamt!AA37-[7]Pkw_Batteriekosten!AA7</f>
        <v>79024.056448061339</v>
      </c>
      <c r="AB9" s="176">
        <f>[7]Pkw_Fahrzeugkosten_gesamt!AB37-[7]Pkw_Batteriekosten!AB7</f>
        <v>78625.478216172283</v>
      </c>
      <c r="AC9" s="176">
        <f>[7]Pkw_Fahrzeugkosten_gesamt!AC37-[7]Pkw_Batteriekosten!AC7</f>
        <v>78226.899984283256</v>
      </c>
      <c r="AD9" s="176">
        <f>[7]Pkw_Fahrzeugkosten_gesamt!AD37-[7]Pkw_Batteriekosten!AD7</f>
        <v>77828.321752394215</v>
      </c>
      <c r="AE9" s="176">
        <f>[7]Pkw_Fahrzeugkosten_gesamt!AE37-[7]Pkw_Batteriekosten!AE7</f>
        <v>77429.743520505159</v>
      </c>
      <c r="AF9" s="176">
        <f>[7]Pkw_Fahrzeugkosten_gesamt!AF37-[7]Pkw_Batteriekosten!AF7</f>
        <v>77031.165288616117</v>
      </c>
      <c r="AG9" s="176">
        <f>[7]Pkw_Fahrzeugkosten_gesamt!AG37-[7]Pkw_Batteriekosten!AG7</f>
        <v>76632.58705672709</v>
      </c>
      <c r="AH9" s="176">
        <f>[7]Pkw_Fahrzeugkosten_gesamt!AH37-[7]Pkw_Batteriekosten!AH7</f>
        <v>76234.008824838005</v>
      </c>
    </row>
    <row r="10" spans="1:34" x14ac:dyDescent="0.35">
      <c r="A10" t="s">
        <v>127</v>
      </c>
      <c r="B10" t="s">
        <v>165</v>
      </c>
      <c r="C10" s="176">
        <f>[7]Pkw_Fahrzeugkosten_gesamt!C38-[7]Pkw_Batteriekosten!C8</f>
        <v>50331.224763683582</v>
      </c>
      <c r="D10" s="176">
        <f>[7]Pkw_Fahrzeugkosten_gesamt!D38-[7]Pkw_Batteriekosten!D8</f>
        <v>49031.784737861686</v>
      </c>
      <c r="E10" s="176">
        <f>[7]Pkw_Fahrzeugkosten_gesamt!E38-[7]Pkw_Batteriekosten!E8</f>
        <v>49627.051662063495</v>
      </c>
      <c r="F10" s="176">
        <f>[7]Pkw_Fahrzeugkosten_gesamt!F38-[7]Pkw_Batteriekosten!F8</f>
        <v>45784.488631323082</v>
      </c>
      <c r="G10" s="176">
        <f>[7]Pkw_Fahrzeugkosten_gesamt!G38-[7]Pkw_Batteriekosten!G8</f>
        <v>46968.313331578931</v>
      </c>
      <c r="H10" s="176">
        <f>[7]Pkw_Fahrzeugkosten_gesamt!H38-[7]Pkw_Batteriekosten!H8</f>
        <v>42421.942030471924</v>
      </c>
      <c r="I10" s="176">
        <f>[7]Pkw_Fahrzeugkosten_gesamt!I38-[7]Pkw_Batteriekosten!I8</f>
        <v>41341.604856529149</v>
      </c>
      <c r="J10" s="176">
        <f>[7]Pkw_Fahrzeugkosten_gesamt!J38-[7]Pkw_Batteriekosten!J8</f>
        <v>40282.874426065231</v>
      </c>
      <c r="K10" s="176">
        <f>[7]Pkw_Fahrzeugkosten_gesamt!K38-[7]Pkw_Batteriekosten!K8</f>
        <v>39245.318604210588</v>
      </c>
      <c r="L10" s="176">
        <f>[7]Pkw_Fahrzeugkosten_gesamt!L38-[7]Pkw_Batteriekosten!L8</f>
        <v>38228.51389879304</v>
      </c>
      <c r="M10" s="176">
        <f>[7]Pkw_Fahrzeugkosten_gesamt!M38-[7]Pkw_Batteriekosten!M8</f>
        <v>37232.045287483852</v>
      </c>
      <c r="N10" s="176">
        <f>[7]Pkw_Fahrzeugkosten_gesamt!N38-[7]Pkw_Batteriekosten!N8</f>
        <v>36255.506048400843</v>
      </c>
      <c r="O10" s="176">
        <f>[7]Pkw_Fahrzeugkosten_gesamt!O38-[7]Pkw_Batteriekosten!O8</f>
        <v>36059.106037581674</v>
      </c>
      <c r="P10" s="176">
        <f>[7]Pkw_Fahrzeugkosten_gesamt!P38-[7]Pkw_Batteriekosten!P8</f>
        <v>35862.706026762513</v>
      </c>
      <c r="Q10" s="176">
        <f>[7]Pkw_Fahrzeugkosten_gesamt!Q38-[7]Pkw_Batteriekosten!Q8</f>
        <v>35666.306015943344</v>
      </c>
      <c r="R10" s="176">
        <f>[7]Pkw_Fahrzeugkosten_gesamt!R38-[7]Pkw_Batteriekosten!R8</f>
        <v>35469.906005124183</v>
      </c>
      <c r="S10" s="176">
        <f>[7]Pkw_Fahrzeugkosten_gesamt!S38-[7]Pkw_Batteriekosten!S8</f>
        <v>35273.505994305015</v>
      </c>
      <c r="T10" s="176">
        <f>[7]Pkw_Fahrzeugkosten_gesamt!T38-[7]Pkw_Batteriekosten!T8</f>
        <v>35077.105983485846</v>
      </c>
      <c r="U10" s="176">
        <f>[7]Pkw_Fahrzeugkosten_gesamt!U38-[7]Pkw_Batteriekosten!U8</f>
        <v>34880.705972666692</v>
      </c>
      <c r="V10" s="176">
        <f>[7]Pkw_Fahrzeugkosten_gesamt!V38-[7]Pkw_Batteriekosten!V8</f>
        <v>34684.305961847524</v>
      </c>
      <c r="W10" s="176">
        <f>[7]Pkw_Fahrzeugkosten_gesamt!W38-[7]Pkw_Batteriekosten!W8</f>
        <v>34487.905951028355</v>
      </c>
      <c r="X10" s="176">
        <f>[7]Pkw_Fahrzeugkosten_gesamt!X38-[7]Pkw_Batteriekosten!X8</f>
        <v>34291.505940209194</v>
      </c>
      <c r="Y10" s="176">
        <f>[7]Pkw_Fahrzeugkosten_gesamt!Y38-[7]Pkw_Batteriekosten!Y8</f>
        <v>34095.105929390033</v>
      </c>
      <c r="Z10" s="176">
        <f>[7]Pkw_Fahrzeugkosten_gesamt!Z38-[7]Pkw_Batteriekosten!Z8</f>
        <v>33898.705918570864</v>
      </c>
      <c r="AA10" s="176">
        <f>[7]Pkw_Fahrzeugkosten_gesamt!AA38-[7]Pkw_Batteriekosten!AA8</f>
        <v>33702.305907751695</v>
      </c>
      <c r="AB10" s="176">
        <f>[7]Pkw_Fahrzeugkosten_gesamt!AB38-[7]Pkw_Batteriekosten!AB8</f>
        <v>33505.905896932527</v>
      </c>
      <c r="AC10" s="176">
        <f>[7]Pkw_Fahrzeugkosten_gesamt!AC38-[7]Pkw_Batteriekosten!AC8</f>
        <v>33309.505886113373</v>
      </c>
      <c r="AD10" s="176">
        <f>[7]Pkw_Fahrzeugkosten_gesamt!AD38-[7]Pkw_Batteriekosten!AD8</f>
        <v>33113.105875294204</v>
      </c>
      <c r="AE10" s="176">
        <f>[7]Pkw_Fahrzeugkosten_gesamt!AE38-[7]Pkw_Batteriekosten!AE8</f>
        <v>32916.705864475036</v>
      </c>
      <c r="AF10" s="176">
        <f>[7]Pkw_Fahrzeugkosten_gesamt!AF38-[7]Pkw_Batteriekosten!AF8</f>
        <v>32720.305853655871</v>
      </c>
      <c r="AG10" s="176">
        <f>[7]Pkw_Fahrzeugkosten_gesamt!AG38-[7]Pkw_Batteriekosten!AG8</f>
        <v>32523.905842836713</v>
      </c>
      <c r="AH10" s="176">
        <f>[7]Pkw_Fahrzeugkosten_gesamt!AH38-[7]Pkw_Batteriekosten!AH8</f>
        <v>32327.505832017527</v>
      </c>
    </row>
    <row r="11" spans="1:34" x14ac:dyDescent="0.35">
      <c r="A11" t="s">
        <v>127</v>
      </c>
      <c r="B11" t="s">
        <v>166</v>
      </c>
      <c r="C11" s="176">
        <f>[7]Pkw_Fahrzeugkosten_gesamt!C39-[7]Pkw_Batteriekosten!C9</f>
        <v>51086.060502093052</v>
      </c>
      <c r="D11" s="176">
        <f>[7]Pkw_Fahrzeugkosten_gesamt!D39-[7]Pkw_Batteriekosten!D9</f>
        <v>49846.936766431856</v>
      </c>
      <c r="E11" s="176">
        <f>[7]Pkw_Fahrzeugkosten_gesamt!E39-[7]Pkw_Batteriekosten!E9</f>
        <v>53013.853554260335</v>
      </c>
      <c r="F11" s="176">
        <f>[7]Pkw_Fahrzeugkosten_gesamt!F39-[7]Pkw_Batteriekosten!F9</f>
        <v>52131.721380395189</v>
      </c>
      <c r="G11" s="176">
        <f>[7]Pkw_Fahrzeugkosten_gesamt!G39-[7]Pkw_Batteriekosten!G9</f>
        <v>55299.242715147178</v>
      </c>
      <c r="H11" s="176">
        <f>[7]Pkw_Fahrzeugkosten_gesamt!H39-[7]Pkw_Batteriekosten!H9</f>
        <v>50270.326435731709</v>
      </c>
      <c r="I11" s="176">
        <f>[7]Pkw_Fahrzeugkosten_gesamt!I39-[7]Pkw_Batteriekosten!I9</f>
        <v>49075.323907017068</v>
      </c>
      <c r="J11" s="176">
        <f>[7]Pkw_Fahrzeugkosten_gesamt!J39-[7]Pkw_Batteriekosten!J9</f>
        <v>47904.221428876728</v>
      </c>
      <c r="K11" s="176">
        <f>[7]Pkw_Fahrzeugkosten_gesamt!K39-[7]Pkw_Batteriekosten!K9</f>
        <v>46756.541000299185</v>
      </c>
      <c r="L11" s="176">
        <f>[7]Pkw_Fahrzeugkosten_gesamt!L39-[7]Pkw_Batteriekosten!L9</f>
        <v>45631.814180293208</v>
      </c>
      <c r="M11" s="176">
        <f>[7]Pkw_Fahrzeugkosten_gesamt!M39-[7]Pkw_Batteriekosten!M9</f>
        <v>44529.581896687334</v>
      </c>
      <c r="N11" s="176">
        <f>[7]Pkw_Fahrzeugkosten_gesamt!N39-[7]Pkw_Batteriekosten!N9</f>
        <v>43449.394258753586</v>
      </c>
      <c r="O11" s="176">
        <f>[7]Pkw_Fahrzeugkosten_gesamt!O39-[7]Pkw_Batteriekosten!O9</f>
        <v>43232.148647633934</v>
      </c>
      <c r="P11" s="176">
        <f>[7]Pkw_Fahrzeugkosten_gesamt!P39-[7]Pkw_Batteriekosten!P9</f>
        <v>43014.903036514283</v>
      </c>
      <c r="Q11" s="176">
        <f>[7]Pkw_Fahrzeugkosten_gesamt!Q39-[7]Pkw_Batteriekosten!Q9</f>
        <v>42797.657425394616</v>
      </c>
      <c r="R11" s="176">
        <f>[7]Pkw_Fahrzeugkosten_gesamt!R39-[7]Pkw_Batteriekosten!R9</f>
        <v>42580.41181427495</v>
      </c>
      <c r="S11" s="176">
        <f>[7]Pkw_Fahrzeugkosten_gesamt!S39-[7]Pkw_Batteriekosten!S9</f>
        <v>42363.166203155299</v>
      </c>
      <c r="T11" s="176">
        <f>[7]Pkw_Fahrzeugkosten_gesamt!T39-[7]Pkw_Batteriekosten!T9</f>
        <v>42145.920592035633</v>
      </c>
      <c r="U11" s="176">
        <f>[7]Pkw_Fahrzeugkosten_gesamt!U39-[7]Pkw_Batteriekosten!U9</f>
        <v>41928.674980915981</v>
      </c>
      <c r="V11" s="176">
        <f>[7]Pkw_Fahrzeugkosten_gesamt!V39-[7]Pkw_Batteriekosten!V9</f>
        <v>41711.429369796315</v>
      </c>
      <c r="W11" s="176">
        <f>[7]Pkw_Fahrzeugkosten_gesamt!W39-[7]Pkw_Batteriekosten!W9</f>
        <v>41494.183758676649</v>
      </c>
      <c r="X11" s="176">
        <f>[7]Pkw_Fahrzeugkosten_gesamt!X39-[7]Pkw_Batteriekosten!X9</f>
        <v>41276.938147556997</v>
      </c>
      <c r="Y11" s="176">
        <f>[7]Pkw_Fahrzeugkosten_gesamt!Y39-[7]Pkw_Batteriekosten!Y9</f>
        <v>41059.692536437346</v>
      </c>
      <c r="Z11" s="176">
        <f>[7]Pkw_Fahrzeugkosten_gesamt!Z39-[7]Pkw_Batteriekosten!Z9</f>
        <v>40842.446925317679</v>
      </c>
      <c r="AA11" s="176">
        <f>[7]Pkw_Fahrzeugkosten_gesamt!AA39-[7]Pkw_Batteriekosten!AA9</f>
        <v>40625.201314198013</v>
      </c>
      <c r="AB11" s="176">
        <f>[7]Pkw_Fahrzeugkosten_gesamt!AB39-[7]Pkw_Batteriekosten!AB9</f>
        <v>40407.955703078362</v>
      </c>
      <c r="AC11" s="176">
        <f>[7]Pkw_Fahrzeugkosten_gesamt!AC39-[7]Pkw_Batteriekosten!AC9</f>
        <v>40190.710091958696</v>
      </c>
      <c r="AD11" s="176">
        <f>[7]Pkw_Fahrzeugkosten_gesamt!AD39-[7]Pkw_Batteriekosten!AD9</f>
        <v>39973.464480839044</v>
      </c>
      <c r="AE11" s="176">
        <f>[7]Pkw_Fahrzeugkosten_gesamt!AE39-[7]Pkw_Batteriekosten!AE9</f>
        <v>39756.218869719378</v>
      </c>
      <c r="AF11" s="176">
        <f>[7]Pkw_Fahrzeugkosten_gesamt!AF39-[7]Pkw_Batteriekosten!AF9</f>
        <v>39538.973258599726</v>
      </c>
      <c r="AG11" s="176">
        <f>[7]Pkw_Fahrzeugkosten_gesamt!AG39-[7]Pkw_Batteriekosten!AG9</f>
        <v>39321.72764748006</v>
      </c>
      <c r="AH11" s="176">
        <f>[7]Pkw_Fahrzeugkosten_gesamt!AH39-[7]Pkw_Batteriekosten!AH9</f>
        <v>39104.482036360379</v>
      </c>
    </row>
    <row r="12" spans="1:34" x14ac:dyDescent="0.35">
      <c r="A12" t="s">
        <v>127</v>
      </c>
      <c r="B12" t="s">
        <v>167</v>
      </c>
      <c r="C12" s="176">
        <f>[7]Pkw_Fahrzeugkosten_gesamt!C40-[7]Pkw_Batteriekosten!C10</f>
        <v>123360.93858288287</v>
      </c>
      <c r="D12" s="176">
        <f>[7]Pkw_Fahrzeugkosten_gesamt!D40-[7]Pkw_Batteriekosten!D10</f>
        <v>120891.41592458532</v>
      </c>
      <c r="E12" s="176">
        <f>[7]Pkw_Fahrzeugkosten_gesamt!E40-[7]Pkw_Batteriekosten!E10</f>
        <v>126913.84628728594</v>
      </c>
      <c r="F12" s="176">
        <f>[7]Pkw_Fahrzeugkosten_gesamt!F40-[7]Pkw_Batteriekosten!F10</f>
        <v>127838.12975213357</v>
      </c>
      <c r="G12" s="176">
        <f>[7]Pkw_Fahrzeugkosten_gesamt!G40-[7]Pkw_Batteriekosten!G10</f>
        <v>132704.89098335133</v>
      </c>
      <c r="H12" s="176">
        <f>[7]Pkw_Fahrzeugkosten_gesamt!H40-[7]Pkw_Batteriekosten!H10</f>
        <v>121789.48752195436</v>
      </c>
      <c r="I12" s="176">
        <f>[7]Pkw_Fahrzeugkosten_gesamt!I40-[7]Pkw_Batteriekosten!I10</f>
        <v>119195.70110484859</v>
      </c>
      <c r="J12" s="176">
        <f>[7]Pkw_Fahrzeugkosten_gesamt!J40-[7]Pkw_Batteriekosten!J10</f>
        <v>116653.79041608496</v>
      </c>
      <c r="K12" s="176">
        <f>[7]Pkw_Fahrzeugkosten_gesamt!K40-[7]Pkw_Batteriekosten!K10</f>
        <v>114162.71794109659</v>
      </c>
      <c r="L12" s="176">
        <f>[7]Pkw_Fahrzeugkosten_gesamt!L40-[7]Pkw_Batteriekosten!L10</f>
        <v>111721.46691560798</v>
      </c>
      <c r="M12" s="176">
        <f>[7]Pkw_Fahrzeugkosten_gesamt!M40-[7]Pkw_Batteriekosten!M10</f>
        <v>109329.04091062916</v>
      </c>
      <c r="N12" s="176">
        <f>[7]Pkw_Fahrzeugkosten_gesamt!N40-[7]Pkw_Batteriekosten!N10</f>
        <v>106984.46342574991</v>
      </c>
      <c r="O12" s="176">
        <f>[7]Pkw_Fahrzeugkosten_gesamt!O40-[7]Pkw_Batteriekosten!O10</f>
        <v>106512.92574967141</v>
      </c>
      <c r="P12" s="176">
        <f>[7]Pkw_Fahrzeugkosten_gesamt!P40-[7]Pkw_Batteriekosten!P10</f>
        <v>106041.38807359294</v>
      </c>
      <c r="Q12" s="176">
        <f>[7]Pkw_Fahrzeugkosten_gesamt!Q40-[7]Pkw_Batteriekosten!Q10</f>
        <v>105569.85039751446</v>
      </c>
      <c r="R12" s="176">
        <f>[7]Pkw_Fahrzeugkosten_gesamt!R40-[7]Pkw_Batteriekosten!R10</f>
        <v>105098.31272143597</v>
      </c>
      <c r="S12" s="176">
        <f>[7]Pkw_Fahrzeugkosten_gesamt!S40-[7]Pkw_Batteriekosten!S10</f>
        <v>104626.77504535748</v>
      </c>
      <c r="T12" s="176">
        <f>[7]Pkw_Fahrzeugkosten_gesamt!T40-[7]Pkw_Batteriekosten!T10</f>
        <v>104155.23736927898</v>
      </c>
      <c r="U12" s="176">
        <f>[7]Pkw_Fahrzeugkosten_gesamt!U40-[7]Pkw_Batteriekosten!U10</f>
        <v>103683.69969320051</v>
      </c>
      <c r="V12" s="176">
        <f>[7]Pkw_Fahrzeugkosten_gesamt!V40-[7]Pkw_Batteriekosten!V10</f>
        <v>103212.16201712203</v>
      </c>
      <c r="W12" s="176">
        <f>[7]Pkw_Fahrzeugkosten_gesamt!W40-[7]Pkw_Batteriekosten!W10</f>
        <v>102740.62434104354</v>
      </c>
      <c r="X12" s="176">
        <f>[7]Pkw_Fahrzeugkosten_gesamt!X40-[7]Pkw_Batteriekosten!X10</f>
        <v>102269.08666496507</v>
      </c>
      <c r="Y12" s="176">
        <f>[7]Pkw_Fahrzeugkosten_gesamt!Y40-[7]Pkw_Batteriekosten!Y10</f>
        <v>101797.54898888657</v>
      </c>
      <c r="Z12" s="176">
        <f>[7]Pkw_Fahrzeugkosten_gesamt!Z40-[7]Pkw_Batteriekosten!Z10</f>
        <v>101326.01131280808</v>
      </c>
      <c r="AA12" s="176">
        <f>[7]Pkw_Fahrzeugkosten_gesamt!AA40-[7]Pkw_Batteriekosten!AA10</f>
        <v>100854.4736367296</v>
      </c>
      <c r="AB12" s="176">
        <f>[7]Pkw_Fahrzeugkosten_gesamt!AB40-[7]Pkw_Batteriekosten!AB10</f>
        <v>100382.93596065111</v>
      </c>
      <c r="AC12" s="176">
        <f>[7]Pkw_Fahrzeugkosten_gesamt!AC40-[7]Pkw_Batteriekosten!AC10</f>
        <v>99911.398284572642</v>
      </c>
      <c r="AD12" s="176">
        <f>[7]Pkw_Fahrzeugkosten_gesamt!AD40-[7]Pkw_Batteriekosten!AD10</f>
        <v>99439.860608494142</v>
      </c>
      <c r="AE12" s="176">
        <f>[7]Pkw_Fahrzeugkosten_gesamt!AE40-[7]Pkw_Batteriekosten!AE10</f>
        <v>98968.322932415656</v>
      </c>
      <c r="AF12" s="176">
        <f>[7]Pkw_Fahrzeugkosten_gesamt!AF40-[7]Pkw_Batteriekosten!AF10</f>
        <v>98496.785256337185</v>
      </c>
      <c r="AG12" s="176">
        <f>[7]Pkw_Fahrzeugkosten_gesamt!AG40-[7]Pkw_Batteriekosten!AG10</f>
        <v>98025.2475802587</v>
      </c>
      <c r="AH12" s="176">
        <f>[7]Pkw_Fahrzeugkosten_gesamt!AH40-[7]Pkw_Batteriekosten!AH10</f>
        <v>97553.709904180185</v>
      </c>
    </row>
    <row r="13" spans="1:34" x14ac:dyDescent="0.35">
      <c r="A13" t="s">
        <v>127</v>
      </c>
      <c r="B13" t="s">
        <v>168</v>
      </c>
      <c r="C13" s="176">
        <f>[7]Pkw_Fahrzeugkosten_gesamt!C41-[7]Pkw_Batteriekosten!C11</f>
        <v>43399.187110840401</v>
      </c>
      <c r="D13" s="176">
        <f>[7]Pkw_Fahrzeugkosten_gesamt!D41-[7]Pkw_Batteriekosten!D11</f>
        <v>42474.88808740901</v>
      </c>
      <c r="E13" s="176">
        <f>[7]Pkw_Fahrzeugkosten_gesamt!E41-[7]Pkw_Batteriekosten!E11</f>
        <v>43339.855555130758</v>
      </c>
      <c r="F13" s="176">
        <f>[7]Pkw_Fahrzeugkosten_gesamt!F41-[7]Pkw_Batteriekosten!F11</f>
        <v>42045.835017009471</v>
      </c>
      <c r="G13" s="176">
        <f>[7]Pkw_Fahrzeugkosten_gesamt!G41-[7]Pkw_Batteriekosten!G11</f>
        <v>42840.287448139192</v>
      </c>
      <c r="H13" s="176">
        <f>[7]Pkw_Fahrzeugkosten_gesamt!H41-[7]Pkw_Batteriekosten!H11</f>
        <v>39175.169616872037</v>
      </c>
      <c r="I13" s="176">
        <f>[7]Pkw_Fahrzeugkosten_gesamt!I41-[7]Pkw_Batteriekosten!I11</f>
        <v>38304.241402312371</v>
      </c>
      <c r="J13" s="176">
        <f>[7]Pkw_Fahrzeugkosten_gesamt!J41-[7]Pkw_Batteriekosten!J11</f>
        <v>37450.731752043903</v>
      </c>
      <c r="K13" s="176">
        <f>[7]Pkw_Fahrzeugkosten_gesamt!K41-[7]Pkw_Batteriekosten!K11</f>
        <v>36614.292294780797</v>
      </c>
      <c r="L13" s="176">
        <f>[7]Pkw_Fahrzeugkosten_gesamt!L41-[7]Pkw_Batteriekosten!L11</f>
        <v>35794.581626662963</v>
      </c>
      <c r="M13" s="176">
        <f>[7]Pkw_Fahrzeugkosten_gesamt!M41-[7]Pkw_Batteriekosten!M11</f>
        <v>34991.265171907478</v>
      </c>
      <c r="N13" s="176">
        <f>[7]Pkw_Fahrzeugkosten_gesamt!N41-[7]Pkw_Batteriekosten!N11</f>
        <v>34204.015046247107</v>
      </c>
      <c r="O13" s="176">
        <f>[7]Pkw_Fahrzeugkosten_gesamt!O41-[7]Pkw_Batteriekosten!O11</f>
        <v>34045.684559351081</v>
      </c>
      <c r="P13" s="176">
        <f>[7]Pkw_Fahrzeugkosten_gesamt!P41-[7]Pkw_Batteriekosten!P11</f>
        <v>33887.354072455062</v>
      </c>
      <c r="Q13" s="176">
        <f>[7]Pkw_Fahrzeugkosten_gesamt!Q41-[7]Pkw_Batteriekosten!Q11</f>
        <v>33729.023585559036</v>
      </c>
      <c r="R13" s="176">
        <f>[7]Pkw_Fahrzeugkosten_gesamt!R41-[7]Pkw_Batteriekosten!R11</f>
        <v>33570.69309866301</v>
      </c>
      <c r="S13" s="176">
        <f>[7]Pkw_Fahrzeugkosten_gesamt!S41-[7]Pkw_Batteriekosten!S11</f>
        <v>33412.362611766985</v>
      </c>
      <c r="T13" s="176">
        <f>[7]Pkw_Fahrzeugkosten_gesamt!T41-[7]Pkw_Batteriekosten!T11</f>
        <v>33254.032124870959</v>
      </c>
      <c r="U13" s="176">
        <f>[7]Pkw_Fahrzeugkosten_gesamt!U41-[7]Pkw_Batteriekosten!U11</f>
        <v>33095.70163797494</v>
      </c>
      <c r="V13" s="176">
        <f>[7]Pkw_Fahrzeugkosten_gesamt!V41-[7]Pkw_Batteriekosten!V11</f>
        <v>32937.371151078914</v>
      </c>
      <c r="W13" s="176">
        <f>[7]Pkw_Fahrzeugkosten_gesamt!W41-[7]Pkw_Batteriekosten!W11</f>
        <v>32779.040664182889</v>
      </c>
      <c r="X13" s="176">
        <f>[7]Pkw_Fahrzeugkosten_gesamt!X41-[7]Pkw_Batteriekosten!X11</f>
        <v>32620.710177286877</v>
      </c>
      <c r="Y13" s="176">
        <f>[7]Pkw_Fahrzeugkosten_gesamt!Y41-[7]Pkw_Batteriekosten!Y11</f>
        <v>32462.379690390848</v>
      </c>
      <c r="Z13" s="176">
        <f>[7]Pkw_Fahrzeugkosten_gesamt!Z41-[7]Pkw_Batteriekosten!Z11</f>
        <v>32304.049203494826</v>
      </c>
      <c r="AA13" s="176">
        <f>[7]Pkw_Fahrzeugkosten_gesamt!AA41-[7]Pkw_Batteriekosten!AA11</f>
        <v>32145.718716598796</v>
      </c>
      <c r="AB13" s="176">
        <f>[7]Pkw_Fahrzeugkosten_gesamt!AB41-[7]Pkw_Batteriekosten!AB11</f>
        <v>31987.388229702767</v>
      </c>
      <c r="AC13" s="176">
        <f>[7]Pkw_Fahrzeugkosten_gesamt!AC41-[7]Pkw_Batteriekosten!AC11</f>
        <v>31829.057742806748</v>
      </c>
      <c r="AD13" s="176">
        <f>[7]Pkw_Fahrzeugkosten_gesamt!AD41-[7]Pkw_Batteriekosten!AD11</f>
        <v>31670.727255910726</v>
      </c>
      <c r="AE13" s="176">
        <f>[7]Pkw_Fahrzeugkosten_gesamt!AE41-[7]Pkw_Batteriekosten!AE11</f>
        <v>31512.396769014696</v>
      </c>
      <c r="AF13" s="176">
        <f>[7]Pkw_Fahrzeugkosten_gesamt!AF41-[7]Pkw_Batteriekosten!AF11</f>
        <v>31354.066282118682</v>
      </c>
      <c r="AG13" s="176">
        <f>[7]Pkw_Fahrzeugkosten_gesamt!AG41-[7]Pkw_Batteriekosten!AG11</f>
        <v>31195.735795222659</v>
      </c>
      <c r="AH13" s="176">
        <f>[7]Pkw_Fahrzeugkosten_gesamt!AH41-[7]Pkw_Batteriekosten!AH11</f>
        <v>31037.405308326619</v>
      </c>
    </row>
    <row r="14" spans="1:34" x14ac:dyDescent="0.35">
      <c r="A14" t="s">
        <v>127</v>
      </c>
      <c r="B14" t="s">
        <v>169</v>
      </c>
      <c r="C14" s="176">
        <f>[7]Pkw_Fahrzeugkosten_gesamt!C42-[7]Pkw_Batteriekosten!C12</f>
        <v>45084.952207197734</v>
      </c>
      <c r="D14" s="176">
        <f>[7]Pkw_Fahrzeugkosten_gesamt!D42-[7]Pkw_Batteriekosten!D12</f>
        <v>44007.648617996296</v>
      </c>
      <c r="E14" s="176">
        <f>[7]Pkw_Fahrzeugkosten_gesamt!E42-[7]Pkw_Batteriekosten!E12</f>
        <v>45171.418604889877</v>
      </c>
      <c r="F14" s="176">
        <f>[7]Pkw_Fahrzeugkosten_gesamt!F42-[7]Pkw_Batteriekosten!F12</f>
        <v>43053.06736423941</v>
      </c>
      <c r="G14" s="176">
        <f>[7]Pkw_Fahrzeugkosten_gesamt!G42-[7]Pkw_Batteriekosten!G12</f>
        <v>44417.605904204567</v>
      </c>
      <c r="H14" s="176">
        <f>[7]Pkw_Fahrzeugkosten_gesamt!H42-[7]Pkw_Batteriekosten!H12</f>
        <v>40356.106832106299</v>
      </c>
      <c r="I14" s="176">
        <f>[7]Pkw_Fahrzeugkosten_gesamt!I42-[7]Pkw_Batteriekosten!I12</f>
        <v>39390.988028797503</v>
      </c>
      <c r="J14" s="176">
        <f>[7]Pkw_Fahrzeugkosten_gesamt!J42-[7]Pkw_Batteriekosten!J12</f>
        <v>38445.171601554881</v>
      </c>
      <c r="K14" s="176">
        <f>[7]Pkw_Fahrzeugkosten_gesamt!K42-[7]Pkw_Batteriekosten!K12</f>
        <v>37518.271502857118</v>
      </c>
      <c r="L14" s="176">
        <f>[7]Pkw_Fahrzeugkosten_gesamt!L42-[7]Pkw_Batteriekosten!L12</f>
        <v>36609.909406133309</v>
      </c>
      <c r="M14" s="176">
        <f>[7]Pkw_Fahrzeugkosten_gesamt!M42-[7]Pkw_Batteriekosten!M12</f>
        <v>35719.714551343975</v>
      </c>
      <c r="N14" s="176">
        <f>[7]Pkw_Fahrzeugkosten_gesamt!N42-[7]Pkw_Batteriekosten!N12</f>
        <v>34847.323593650428</v>
      </c>
      <c r="O14" s="176">
        <f>[7]Pkw_Fahrzeugkosten_gesamt!O42-[7]Pkw_Batteriekosten!O12</f>
        <v>34671.869718708913</v>
      </c>
      <c r="P14" s="176">
        <f>[7]Pkw_Fahrzeugkosten_gesamt!P42-[7]Pkw_Batteriekosten!P12</f>
        <v>34496.415843767398</v>
      </c>
      <c r="Q14" s="176">
        <f>[7]Pkw_Fahrzeugkosten_gesamt!Q42-[7]Pkw_Batteriekosten!Q12</f>
        <v>34320.961968825883</v>
      </c>
      <c r="R14" s="176">
        <f>[7]Pkw_Fahrzeugkosten_gesamt!R42-[7]Pkw_Batteriekosten!R12</f>
        <v>34145.50809388436</v>
      </c>
      <c r="S14" s="176">
        <f>[7]Pkw_Fahrzeugkosten_gesamt!S42-[7]Pkw_Batteriekosten!S12</f>
        <v>33970.054218942845</v>
      </c>
      <c r="T14" s="176">
        <f>[7]Pkw_Fahrzeugkosten_gesamt!T42-[7]Pkw_Batteriekosten!T12</f>
        <v>33794.60034400133</v>
      </c>
      <c r="U14" s="176">
        <f>[7]Pkw_Fahrzeugkosten_gesamt!U42-[7]Pkw_Batteriekosten!U12</f>
        <v>33619.146469059808</v>
      </c>
      <c r="V14" s="176">
        <f>[7]Pkw_Fahrzeugkosten_gesamt!V42-[7]Pkw_Batteriekosten!V12</f>
        <v>33443.6925941183</v>
      </c>
      <c r="W14" s="176">
        <f>[7]Pkw_Fahrzeugkosten_gesamt!W42-[7]Pkw_Batteriekosten!W12</f>
        <v>33268.238719176778</v>
      </c>
      <c r="X14" s="176">
        <f>[7]Pkw_Fahrzeugkosten_gesamt!X42-[7]Pkw_Batteriekosten!X12</f>
        <v>33092.78484423527</v>
      </c>
      <c r="Y14" s="176">
        <f>[7]Pkw_Fahrzeugkosten_gesamt!Y42-[7]Pkw_Batteriekosten!Y12</f>
        <v>32917.330969293755</v>
      </c>
      <c r="Z14" s="176">
        <f>[7]Pkw_Fahrzeugkosten_gesamt!Z42-[7]Pkw_Batteriekosten!Z12</f>
        <v>32741.877094352232</v>
      </c>
      <c r="AA14" s="176">
        <f>[7]Pkw_Fahrzeugkosten_gesamt!AA42-[7]Pkw_Batteriekosten!AA12</f>
        <v>32566.423219410717</v>
      </c>
      <c r="AB14" s="176">
        <f>[7]Pkw_Fahrzeugkosten_gesamt!AB42-[7]Pkw_Batteriekosten!AB12</f>
        <v>32390.969344469191</v>
      </c>
      <c r="AC14" s="176">
        <f>[7]Pkw_Fahrzeugkosten_gesamt!AC42-[7]Pkw_Batteriekosten!AC12</f>
        <v>32215.515469527687</v>
      </c>
      <c r="AD14" s="176">
        <f>[7]Pkw_Fahrzeugkosten_gesamt!AD42-[7]Pkw_Batteriekosten!AD12</f>
        <v>32040.061594586172</v>
      </c>
      <c r="AE14" s="176">
        <f>[7]Pkw_Fahrzeugkosten_gesamt!AE42-[7]Pkw_Batteriekosten!AE12</f>
        <v>31864.607719644646</v>
      </c>
      <c r="AF14" s="176">
        <f>[7]Pkw_Fahrzeugkosten_gesamt!AF42-[7]Pkw_Batteriekosten!AF12</f>
        <v>31689.153844703142</v>
      </c>
      <c r="AG14" s="176">
        <f>[7]Pkw_Fahrzeugkosten_gesamt!AG42-[7]Pkw_Batteriekosten!AG12</f>
        <v>31513.699969761616</v>
      </c>
      <c r="AH14" s="176">
        <f>[7]Pkw_Fahrzeugkosten_gesamt!AH42-[7]Pkw_Batteriekosten!AH12</f>
        <v>31338.246094820086</v>
      </c>
    </row>
    <row r="15" spans="1:34" x14ac:dyDescent="0.35">
      <c r="A15" t="s">
        <v>127</v>
      </c>
      <c r="B15" t="s">
        <v>170</v>
      </c>
      <c r="C15" s="176">
        <f>[7]Pkw_Fahrzeugkosten_gesamt!C43-[7]Pkw_Batteriekosten!C13</f>
        <v>40777.713781276543</v>
      </c>
      <c r="D15" s="176">
        <f>[7]Pkw_Fahrzeugkosten_gesamt!D43-[7]Pkw_Batteriekosten!D13</f>
        <v>39924.713516674878</v>
      </c>
      <c r="E15" s="176">
        <f>[7]Pkw_Fahrzeugkosten_gesamt!E43-[7]Pkw_Batteriekosten!E13</f>
        <v>42029.512921001035</v>
      </c>
      <c r="F15" s="176">
        <f>[7]Pkw_Fahrzeugkosten_gesamt!F43-[7]Pkw_Batteriekosten!F13</f>
        <v>42120.661707918051</v>
      </c>
      <c r="G15" s="176">
        <f>[7]Pkw_Fahrzeugkosten_gesamt!G43-[7]Pkw_Batteriekosten!G13</f>
        <v>43924.662138755259</v>
      </c>
      <c r="H15" s="176">
        <f>[7]Pkw_Fahrzeugkosten_gesamt!H43-[7]Pkw_Batteriekosten!H13</f>
        <v>40230.301846019647</v>
      </c>
      <c r="I15" s="176">
        <f>[7]Pkw_Fahrzeugkosten_gesamt!I43-[7]Pkw_Batteriekosten!I13</f>
        <v>39352.424854932586</v>
      </c>
      <c r="J15" s="176">
        <f>[7]Pkw_Fahrzeugkosten_gesamt!J43-[7]Pkw_Batteriekosten!J13</f>
        <v>38492.105403667265</v>
      </c>
      <c r="K15" s="176">
        <f>[7]Pkw_Fahrzeugkosten_gesamt!K43-[7]Pkw_Batteriekosten!K13</f>
        <v>37648.992341427256</v>
      </c>
      <c r="L15" s="176">
        <f>[7]Pkw_Fahrzeugkosten_gesamt!L43-[7]Pkw_Batteriekosten!L13</f>
        <v>36822.741540432042</v>
      </c>
      <c r="M15" s="176">
        <f>[7]Pkw_Fahrzeugkosten_gesamt!M43-[7]Pkw_Batteriekosten!M13</f>
        <v>36013.015755456734</v>
      </c>
      <c r="N15" s="176">
        <f>[7]Pkw_Fahrzeugkosten_gesamt!N43-[7]Pkw_Batteriekosten!N13</f>
        <v>35219.484486180932</v>
      </c>
      <c r="O15" s="176">
        <f>[7]Pkw_Fahrzeugkosten_gesamt!O43-[7]Pkw_Batteriekosten!O13</f>
        <v>35059.890745721037</v>
      </c>
      <c r="P15" s="176">
        <f>[7]Pkw_Fahrzeugkosten_gesamt!P43-[7]Pkw_Batteriekosten!P13</f>
        <v>34900.297005261156</v>
      </c>
      <c r="Q15" s="176">
        <f>[7]Pkw_Fahrzeugkosten_gesamt!Q43-[7]Pkw_Batteriekosten!Q13</f>
        <v>34740.703264801261</v>
      </c>
      <c r="R15" s="176">
        <f>[7]Pkw_Fahrzeugkosten_gesamt!R43-[7]Pkw_Batteriekosten!R13</f>
        <v>34581.109524341373</v>
      </c>
      <c r="S15" s="176">
        <f>[7]Pkw_Fahrzeugkosten_gesamt!S43-[7]Pkw_Batteriekosten!S13</f>
        <v>34421.515783881478</v>
      </c>
      <c r="T15" s="176">
        <f>[7]Pkw_Fahrzeugkosten_gesamt!T43-[7]Pkw_Batteriekosten!T13</f>
        <v>34261.922043421589</v>
      </c>
      <c r="U15" s="176">
        <f>[7]Pkw_Fahrzeugkosten_gesamt!U43-[7]Pkw_Batteriekosten!U13</f>
        <v>34102.328302961701</v>
      </c>
      <c r="V15" s="176">
        <f>[7]Pkw_Fahrzeugkosten_gesamt!V43-[7]Pkw_Batteriekosten!V13</f>
        <v>33942.734562501806</v>
      </c>
      <c r="W15" s="176">
        <f>[7]Pkw_Fahrzeugkosten_gesamt!W43-[7]Pkw_Batteriekosten!W13</f>
        <v>33783.140822041918</v>
      </c>
      <c r="X15" s="176">
        <f>[7]Pkw_Fahrzeugkosten_gesamt!X43-[7]Pkw_Batteriekosten!X13</f>
        <v>33623.54708158203</v>
      </c>
      <c r="Y15" s="176">
        <f>[7]Pkw_Fahrzeugkosten_gesamt!Y43-[7]Pkw_Batteriekosten!Y13</f>
        <v>33463.953341122135</v>
      </c>
      <c r="Z15" s="176">
        <f>[7]Pkw_Fahrzeugkosten_gesamt!Z43-[7]Pkw_Batteriekosten!Z13</f>
        <v>33304.359600662247</v>
      </c>
      <c r="AA15" s="176">
        <f>[7]Pkw_Fahrzeugkosten_gesamt!AA43-[7]Pkw_Batteriekosten!AA13</f>
        <v>33144.765860202351</v>
      </c>
      <c r="AB15" s="176">
        <f>[7]Pkw_Fahrzeugkosten_gesamt!AB43-[7]Pkw_Batteriekosten!AB13</f>
        <v>32985.172119742463</v>
      </c>
      <c r="AC15" s="176">
        <f>[7]Pkw_Fahrzeugkosten_gesamt!AC43-[7]Pkw_Batteriekosten!AC13</f>
        <v>32825.578379282575</v>
      </c>
      <c r="AD15" s="176">
        <f>[7]Pkw_Fahrzeugkosten_gesamt!AD43-[7]Pkw_Batteriekosten!AD13</f>
        <v>32665.984638822687</v>
      </c>
      <c r="AE15" s="176">
        <f>[7]Pkw_Fahrzeugkosten_gesamt!AE43-[7]Pkw_Batteriekosten!AE13</f>
        <v>32506.390898362792</v>
      </c>
      <c r="AF15" s="176">
        <f>[7]Pkw_Fahrzeugkosten_gesamt!AF43-[7]Pkw_Batteriekosten!AF13</f>
        <v>32346.797157902904</v>
      </c>
      <c r="AG15" s="176">
        <f>[7]Pkw_Fahrzeugkosten_gesamt!AG43-[7]Pkw_Batteriekosten!AG13</f>
        <v>32187.203417443012</v>
      </c>
      <c r="AH15" s="176">
        <f>[7]Pkw_Fahrzeugkosten_gesamt!AH43-[7]Pkw_Batteriekosten!AH13</f>
        <v>32027.609676983117</v>
      </c>
    </row>
    <row r="16" spans="1:34" x14ac:dyDescent="0.35">
      <c r="A16" t="s">
        <v>127</v>
      </c>
      <c r="B16" t="s">
        <v>171</v>
      </c>
      <c r="C16" s="176">
        <f>[7]Pkw_Fahrzeugkosten_gesamt!C44-[7]Pkw_Batteriekosten!C14</f>
        <v>49210.315605063821</v>
      </c>
      <c r="D16" s="176">
        <f>[7]Pkw_Fahrzeugkosten_gesamt!D44-[7]Pkw_Batteriekosten!D14</f>
        <v>48207.332828522609</v>
      </c>
      <c r="E16" s="176">
        <f>[7]Pkw_Fahrzeugkosten_gesamt!E44-[7]Pkw_Batteriekosten!E14</f>
        <v>53823.779062856993</v>
      </c>
      <c r="F16" s="176">
        <f>[7]Pkw_Fahrzeugkosten_gesamt!F44-[7]Pkw_Batteriekosten!F14</f>
        <v>56955.447349281465</v>
      </c>
      <c r="G16" s="176">
        <f>[7]Pkw_Fahrzeugkosten_gesamt!G44-[7]Pkw_Batteriekosten!G14</f>
        <v>61678.349216878509</v>
      </c>
      <c r="H16" s="176">
        <f>[7]Pkw_Fahrzeugkosten_gesamt!H44-[7]Pkw_Batteriekosten!H14</f>
        <v>56605.737529483966</v>
      </c>
      <c r="I16" s="176">
        <f>[7]Pkw_Fahrzeugkosten_gesamt!I44-[7]Pkw_Batteriekosten!I14</f>
        <v>55400.351824727615</v>
      </c>
      <c r="J16" s="176">
        <f>[7]Pkw_Fahrzeugkosten_gesamt!J44-[7]Pkw_Batteriekosten!J14</f>
        <v>54219.073834066396</v>
      </c>
      <c r="K16" s="176">
        <f>[7]Pkw_Fahrzeugkosten_gesamt!K44-[7]Pkw_Batteriekosten!K14</f>
        <v>53061.421403218403</v>
      </c>
      <c r="L16" s="176">
        <f>[7]Pkw_Fahrzeugkosten_gesamt!L44-[7]Pkw_Batteriekosten!L14</f>
        <v>51926.92202098736</v>
      </c>
      <c r="M16" s="176">
        <f>[7]Pkw_Fahrzeugkosten_gesamt!M44-[7]Pkw_Batteriekosten!M14</f>
        <v>50815.112626400951</v>
      </c>
      <c r="N16" s="176">
        <f>[7]Pkw_Fahrzeugkosten_gesamt!N44-[7]Pkw_Batteriekosten!N14</f>
        <v>49725.539419706263</v>
      </c>
      <c r="O16" s="176">
        <f>[7]Pkw_Fahrzeugkosten_gesamt!O44-[7]Pkw_Batteriekosten!O14</f>
        <v>49506.406197999728</v>
      </c>
      <c r="P16" s="176">
        <f>[7]Pkw_Fahrzeugkosten_gesamt!P44-[7]Pkw_Batteriekosten!P14</f>
        <v>49287.272976293199</v>
      </c>
      <c r="Q16" s="176">
        <f>[7]Pkw_Fahrzeugkosten_gesamt!Q44-[7]Pkw_Batteriekosten!Q14</f>
        <v>49068.139754586657</v>
      </c>
      <c r="R16" s="176">
        <f>[7]Pkw_Fahrzeugkosten_gesamt!R44-[7]Pkw_Batteriekosten!R14</f>
        <v>48849.006532880121</v>
      </c>
      <c r="S16" s="176">
        <f>[7]Pkw_Fahrzeugkosten_gesamt!S44-[7]Pkw_Batteriekosten!S14</f>
        <v>48629.873311173586</v>
      </c>
      <c r="T16" s="176">
        <f>[7]Pkw_Fahrzeugkosten_gesamt!T44-[7]Pkw_Batteriekosten!T14</f>
        <v>48410.74008946705</v>
      </c>
      <c r="U16" s="176">
        <f>[7]Pkw_Fahrzeugkosten_gesamt!U44-[7]Pkw_Batteriekosten!U14</f>
        <v>48191.606867760522</v>
      </c>
      <c r="V16" s="176">
        <f>[7]Pkw_Fahrzeugkosten_gesamt!V44-[7]Pkw_Batteriekosten!V14</f>
        <v>47972.473646053986</v>
      </c>
      <c r="W16" s="176">
        <f>[7]Pkw_Fahrzeugkosten_gesamt!W44-[7]Pkw_Batteriekosten!W14</f>
        <v>47753.340424347443</v>
      </c>
      <c r="X16" s="176">
        <f>[7]Pkw_Fahrzeugkosten_gesamt!X44-[7]Pkw_Batteriekosten!X14</f>
        <v>47534.207202640915</v>
      </c>
      <c r="Y16" s="176">
        <f>[7]Pkw_Fahrzeugkosten_gesamt!Y44-[7]Pkw_Batteriekosten!Y14</f>
        <v>47315.07398093438</v>
      </c>
      <c r="Z16" s="176">
        <f>[7]Pkw_Fahrzeugkosten_gesamt!Z44-[7]Pkw_Batteriekosten!Z14</f>
        <v>47095.940759227844</v>
      </c>
      <c r="AA16" s="176">
        <f>[7]Pkw_Fahrzeugkosten_gesamt!AA44-[7]Pkw_Batteriekosten!AA14</f>
        <v>46876.807537521308</v>
      </c>
      <c r="AB16" s="176">
        <f>[7]Pkw_Fahrzeugkosten_gesamt!AB44-[7]Pkw_Batteriekosten!AB14</f>
        <v>46657.674315814773</v>
      </c>
      <c r="AC16" s="176">
        <f>[7]Pkw_Fahrzeugkosten_gesamt!AC44-[7]Pkw_Batteriekosten!AC14</f>
        <v>46438.541094108237</v>
      </c>
      <c r="AD16" s="176">
        <f>[7]Pkw_Fahrzeugkosten_gesamt!AD44-[7]Pkw_Batteriekosten!AD14</f>
        <v>46219.407872401702</v>
      </c>
      <c r="AE16" s="176">
        <f>[7]Pkw_Fahrzeugkosten_gesamt!AE44-[7]Pkw_Batteriekosten!AE14</f>
        <v>46000.274650695166</v>
      </c>
      <c r="AF16" s="176">
        <f>[7]Pkw_Fahrzeugkosten_gesamt!AF44-[7]Pkw_Batteriekosten!AF14</f>
        <v>45781.141428988638</v>
      </c>
      <c r="AG16" s="176">
        <f>[7]Pkw_Fahrzeugkosten_gesamt!AG44-[7]Pkw_Batteriekosten!AG14</f>
        <v>45562.008207282102</v>
      </c>
      <c r="AH16" s="176">
        <f>[7]Pkw_Fahrzeugkosten_gesamt!AH44-[7]Pkw_Batteriekosten!AH14</f>
        <v>45342.874985575552</v>
      </c>
    </row>
    <row r="17" spans="1:34" x14ac:dyDescent="0.35">
      <c r="A17" s="177" t="s">
        <v>127</v>
      </c>
      <c r="B17" s="177" t="s">
        <v>172</v>
      </c>
      <c r="C17" s="178">
        <f>[7]Pkw_Fahrzeugkosten_gesamt!C45-[7]Pkw_Batteriekosten!C15</f>
        <v>48853.947616623598</v>
      </c>
      <c r="D17" s="178">
        <f>[7]Pkw_Fahrzeugkosten_gesamt!D45-[7]Pkw_Batteriekosten!D15</f>
        <v>47857.30321193939</v>
      </c>
      <c r="E17" s="178">
        <f>[7]Pkw_Fahrzeugkosten_gesamt!E45-[7]Pkw_Batteriekosten!E15</f>
        <v>48731.728059150089</v>
      </c>
      <c r="F17" s="178">
        <f>[7]Pkw_Fahrzeugkosten_gesamt!F45-[7]Pkw_Batteriekosten!F15</f>
        <v>47564.776505341426</v>
      </c>
      <c r="G17" s="178">
        <f>[7]Pkw_Fahrzeugkosten_gesamt!G45-[7]Pkw_Batteriekosten!G15</f>
        <v>48257.264269122708</v>
      </c>
      <c r="H17" s="178">
        <f>[7]Pkw_Fahrzeugkosten_gesamt!H45-[7]Pkw_Batteriekosten!H15</f>
        <v>44226.556101018752</v>
      </c>
      <c r="I17" s="178">
        <f>[7]Pkw_Fahrzeugkosten_gesamt!I45-[7]Pkw_Batteriekosten!I15</f>
        <v>43268.754024831709</v>
      </c>
      <c r="J17" s="178">
        <f>[7]Pkw_Fahrzeugkosten_gesamt!J45-[7]Pkw_Batteriekosten!J15</f>
        <v>42330.107990168406</v>
      </c>
      <c r="K17" s="178">
        <f>[7]Pkw_Fahrzeugkosten_gesamt!K45-[7]Pkw_Batteriekosten!K15</f>
        <v>41410.234876198367</v>
      </c>
      <c r="L17" s="178">
        <f>[7]Pkw_Fahrzeugkosten_gesamt!L45-[7]Pkw_Batteriekosten!L15</f>
        <v>40508.759224507732</v>
      </c>
      <c r="M17" s="178">
        <f>[7]Pkw_Fahrzeugkosten_gesamt!M45-[7]Pkw_Batteriekosten!M15</f>
        <v>39625.31308585091</v>
      </c>
      <c r="N17" s="178">
        <f>[7]Pkw_Fahrzeugkosten_gesamt!N45-[7]Pkw_Batteriekosten!N15</f>
        <v>38759.535869967229</v>
      </c>
      <c r="O17" s="178">
        <f>[7]Pkw_Fahrzeugkosten_gesamt!O45-[7]Pkw_Batteriekosten!O15</f>
        <v>38585.412140206798</v>
      </c>
      <c r="P17" s="178">
        <f>[7]Pkw_Fahrzeugkosten_gesamt!P45-[7]Pkw_Batteriekosten!P15</f>
        <v>38411.288410446381</v>
      </c>
      <c r="Q17" s="178">
        <f>[7]Pkw_Fahrzeugkosten_gesamt!Q45-[7]Pkw_Batteriekosten!Q15</f>
        <v>38237.16468068595</v>
      </c>
      <c r="R17" s="178">
        <f>[7]Pkw_Fahrzeugkosten_gesamt!R45-[7]Pkw_Batteriekosten!R15</f>
        <v>38063.040950925526</v>
      </c>
      <c r="S17" s="178">
        <f>[7]Pkw_Fahrzeugkosten_gesamt!S45-[7]Pkw_Batteriekosten!S15</f>
        <v>37888.917221165095</v>
      </c>
      <c r="T17" s="178">
        <f>[7]Pkw_Fahrzeugkosten_gesamt!T45-[7]Pkw_Batteriekosten!T15</f>
        <v>37714.793491404671</v>
      </c>
      <c r="U17" s="178">
        <f>[7]Pkw_Fahrzeugkosten_gesamt!U45-[7]Pkw_Batteriekosten!U15</f>
        <v>37540.669761644247</v>
      </c>
      <c r="V17" s="178">
        <f>[7]Pkw_Fahrzeugkosten_gesamt!V45-[7]Pkw_Batteriekosten!V15</f>
        <v>37366.546031883823</v>
      </c>
      <c r="W17" s="178">
        <f>[7]Pkw_Fahrzeugkosten_gesamt!W45-[7]Pkw_Batteriekosten!W15</f>
        <v>37192.422302123392</v>
      </c>
      <c r="X17" s="178">
        <f>[7]Pkw_Fahrzeugkosten_gesamt!X45-[7]Pkw_Batteriekosten!X15</f>
        <v>37018.298572362975</v>
      </c>
      <c r="Y17" s="178">
        <f>[7]Pkw_Fahrzeugkosten_gesamt!Y45-[7]Pkw_Batteriekosten!Y15</f>
        <v>36844.174842602544</v>
      </c>
      <c r="Z17" s="178">
        <f>[7]Pkw_Fahrzeugkosten_gesamt!Z45-[7]Pkw_Batteriekosten!Z15</f>
        <v>36670.05111284212</v>
      </c>
      <c r="AA17" s="178">
        <f>[7]Pkw_Fahrzeugkosten_gesamt!AA45-[7]Pkw_Batteriekosten!AA15</f>
        <v>36495.927383081689</v>
      </c>
      <c r="AB17" s="178">
        <f>[7]Pkw_Fahrzeugkosten_gesamt!AB45-[7]Pkw_Batteriekosten!AB15</f>
        <v>36321.803653321265</v>
      </c>
      <c r="AC17" s="178">
        <f>[7]Pkw_Fahrzeugkosten_gesamt!AC45-[7]Pkw_Batteriekosten!AC15</f>
        <v>36147.679923560841</v>
      </c>
      <c r="AD17" s="178">
        <f>[7]Pkw_Fahrzeugkosten_gesamt!AD45-[7]Pkw_Batteriekosten!AD15</f>
        <v>35973.55619380041</v>
      </c>
      <c r="AE17" s="178">
        <f>[7]Pkw_Fahrzeugkosten_gesamt!AE45-[7]Pkw_Batteriekosten!AE15</f>
        <v>35799.432464039986</v>
      </c>
      <c r="AF17" s="178">
        <f>[7]Pkw_Fahrzeugkosten_gesamt!AF45-[7]Pkw_Batteriekosten!AF15</f>
        <v>35625.308734279562</v>
      </c>
      <c r="AG17" s="178">
        <f>[7]Pkw_Fahrzeugkosten_gesamt!AG45-[7]Pkw_Batteriekosten!AG15</f>
        <v>35451.185004519139</v>
      </c>
      <c r="AH17" s="178">
        <f>[7]Pkw_Fahrzeugkosten_gesamt!AH45-[7]Pkw_Batteriekosten!AH15</f>
        <v>35277.0612747587</v>
      </c>
    </row>
    <row r="18" spans="1:34" x14ac:dyDescent="0.35">
      <c r="A18" t="s">
        <v>151</v>
      </c>
      <c r="B18" t="s">
        <v>159</v>
      </c>
      <c r="C18" s="176">
        <f>[7]Pkw_Fahrzeugkosten_gesamt!C74-[7]Pkw_Batteriekosten!C16</f>
        <v>19568.065162071533</v>
      </c>
      <c r="D18" s="176">
        <f>[7]Pkw_Fahrzeugkosten_gesamt!D74-[7]Pkw_Batteriekosten!D16</f>
        <v>19180.540042123615</v>
      </c>
      <c r="E18" s="176">
        <f>[7]Pkw_Fahrzeugkosten_gesamt!E74-[7]Pkw_Batteriekosten!E16</f>
        <v>20632.145378812154</v>
      </c>
      <c r="F18" s="176">
        <f>[7]Pkw_Fahrzeugkosten_gesamt!F74-[7]Pkw_Batteriekosten!F16</f>
        <v>21257.164085693999</v>
      </c>
      <c r="G18" s="176">
        <f>[7]Pkw_Fahrzeugkosten_gesamt!G74-[7]Pkw_Batteriekosten!G16</f>
        <v>22443.84460722973</v>
      </c>
      <c r="H18" s="176">
        <f>[7]Pkw_Fahrzeugkosten_gesamt!H74-[7]Pkw_Batteriekosten!H16</f>
        <v>21258.97238145777</v>
      </c>
      <c r="I18" s="176">
        <f>[7]Pkw_Fahrzeugkosten_gesamt!I74-[7]Pkw_Batteriekosten!I16</f>
        <v>20208.17422975989</v>
      </c>
      <c r="J18" s="176">
        <f>[7]Pkw_Fahrzeugkosten_gesamt!J74-[7]Pkw_Batteriekosten!J16</f>
        <v>20208.17422975989</v>
      </c>
      <c r="K18" s="176">
        <f>[7]Pkw_Fahrzeugkosten_gesamt!K74-[7]Pkw_Batteriekosten!K16</f>
        <v>20208.17422975989</v>
      </c>
      <c r="L18" s="176">
        <f>[7]Pkw_Fahrzeugkosten_gesamt!L74-[7]Pkw_Batteriekosten!L16</f>
        <v>20208.17422975989</v>
      </c>
      <c r="M18" s="176">
        <f>[7]Pkw_Fahrzeugkosten_gesamt!M74-[7]Pkw_Batteriekosten!M16</f>
        <v>20208.17422975989</v>
      </c>
      <c r="N18" s="176">
        <f>[7]Pkw_Fahrzeugkosten_gesamt!N74-[7]Pkw_Batteriekosten!N16</f>
        <v>20208.17422975989</v>
      </c>
      <c r="O18" s="176">
        <f>[7]Pkw_Fahrzeugkosten_gesamt!O74-[7]Pkw_Batteriekosten!O16</f>
        <v>20208.17422975989</v>
      </c>
      <c r="P18" s="176">
        <f>[7]Pkw_Fahrzeugkosten_gesamt!P74-[7]Pkw_Batteriekosten!P16</f>
        <v>20208.17422975989</v>
      </c>
      <c r="Q18" s="176">
        <f>[7]Pkw_Fahrzeugkosten_gesamt!Q74-[7]Pkw_Batteriekosten!Q16</f>
        <v>20208.17422975989</v>
      </c>
      <c r="R18" s="176">
        <f>[7]Pkw_Fahrzeugkosten_gesamt!R74-[7]Pkw_Batteriekosten!R16</f>
        <v>20208.17422975989</v>
      </c>
      <c r="S18" s="176">
        <f>[7]Pkw_Fahrzeugkosten_gesamt!S74-[7]Pkw_Batteriekosten!S16</f>
        <v>20208.17422975989</v>
      </c>
      <c r="T18" s="176">
        <f>[7]Pkw_Fahrzeugkosten_gesamt!T74-[7]Pkw_Batteriekosten!T16</f>
        <v>20208.17422975989</v>
      </c>
      <c r="U18" s="176">
        <f>[7]Pkw_Fahrzeugkosten_gesamt!U74-[7]Pkw_Batteriekosten!U16</f>
        <v>20208.17422975989</v>
      </c>
      <c r="V18" s="176">
        <f>[7]Pkw_Fahrzeugkosten_gesamt!V74-[7]Pkw_Batteriekosten!V16</f>
        <v>20208.17422975989</v>
      </c>
      <c r="W18" s="176">
        <f>[7]Pkw_Fahrzeugkosten_gesamt!W74-[7]Pkw_Batteriekosten!W16</f>
        <v>20208.17422975989</v>
      </c>
      <c r="X18" s="176">
        <f>[7]Pkw_Fahrzeugkosten_gesamt!X74-[7]Pkw_Batteriekosten!X16</f>
        <v>20208.17422975989</v>
      </c>
      <c r="Y18" s="176">
        <f>[7]Pkw_Fahrzeugkosten_gesamt!Y74-[7]Pkw_Batteriekosten!Y16</f>
        <v>20208.17422975989</v>
      </c>
      <c r="Z18" s="176">
        <f>[7]Pkw_Fahrzeugkosten_gesamt!Z74-[7]Pkw_Batteriekosten!Z16</f>
        <v>20208.17422975989</v>
      </c>
      <c r="AA18" s="176">
        <f>[7]Pkw_Fahrzeugkosten_gesamt!AA74-[7]Pkw_Batteriekosten!AA16</f>
        <v>20208.17422975989</v>
      </c>
      <c r="AB18" s="176">
        <f>[7]Pkw_Fahrzeugkosten_gesamt!AB74-[7]Pkw_Batteriekosten!AB16</f>
        <v>20208.17422975989</v>
      </c>
      <c r="AC18" s="176">
        <f>[7]Pkw_Fahrzeugkosten_gesamt!AC74-[7]Pkw_Batteriekosten!AC16</f>
        <v>20208.17422975989</v>
      </c>
      <c r="AD18" s="176">
        <f>[7]Pkw_Fahrzeugkosten_gesamt!AD74-[7]Pkw_Batteriekosten!AD16</f>
        <v>20208.17422975989</v>
      </c>
      <c r="AE18" s="176">
        <f>[7]Pkw_Fahrzeugkosten_gesamt!AE74-[7]Pkw_Batteriekosten!AE16</f>
        <v>20208.17422975989</v>
      </c>
      <c r="AF18" s="176">
        <f>[7]Pkw_Fahrzeugkosten_gesamt!AF74-[7]Pkw_Batteriekosten!AF16</f>
        <v>20208.17422975989</v>
      </c>
      <c r="AG18" s="176">
        <f>[7]Pkw_Fahrzeugkosten_gesamt!AG74-[7]Pkw_Batteriekosten!AG16</f>
        <v>20208.17422975989</v>
      </c>
      <c r="AH18" s="176">
        <f>[7]Pkw_Fahrzeugkosten_gesamt!AH74-[7]Pkw_Batteriekosten!AH16</f>
        <v>20208.17422975989</v>
      </c>
    </row>
    <row r="19" spans="1:34" x14ac:dyDescent="0.35">
      <c r="A19" t="s">
        <v>151</v>
      </c>
      <c r="B19" t="s">
        <v>160</v>
      </c>
      <c r="C19" s="176">
        <f>[7]Pkw_Fahrzeugkosten_gesamt!C75-[7]Pkw_Batteriekosten!C17</f>
        <v>29855.756447167449</v>
      </c>
      <c r="D19" s="176">
        <f>[7]Pkw_Fahrzeugkosten_gesamt!D75-[7]Pkw_Batteriekosten!D17</f>
        <v>29280.318272931665</v>
      </c>
      <c r="E19" s="176">
        <f>[7]Pkw_Fahrzeugkosten_gesamt!E75-[7]Pkw_Batteriekosten!E17</f>
        <v>30464.699149683704</v>
      </c>
      <c r="F19" s="176">
        <f>[7]Pkw_Fahrzeugkosten_gesamt!F75-[7]Pkw_Batteriekosten!F17</f>
        <v>30587.554651705468</v>
      </c>
      <c r="G19" s="176">
        <f>[7]Pkw_Fahrzeugkosten_gesamt!G75-[7]Pkw_Batteriekosten!G17</f>
        <v>31493.871637426899</v>
      </c>
      <c r="H19" s="176">
        <f>[7]Pkw_Fahrzeugkosten_gesamt!H75-[7]Pkw_Batteriekosten!H17</f>
        <v>30277.473453104663</v>
      </c>
      <c r="I19" s="176">
        <f>[7]Pkw_Fahrzeugkosten_gesamt!I75-[7]Pkw_Batteriekosten!I17</f>
        <v>29254.427120634278</v>
      </c>
      <c r="J19" s="176">
        <f>[7]Pkw_Fahrzeugkosten_gesamt!J75-[7]Pkw_Batteriekosten!J17</f>
        <v>29254.427120634278</v>
      </c>
      <c r="K19" s="176">
        <f>[7]Pkw_Fahrzeugkosten_gesamt!K75-[7]Pkw_Batteriekosten!K17</f>
        <v>29254.427120634278</v>
      </c>
      <c r="L19" s="176">
        <f>[7]Pkw_Fahrzeugkosten_gesamt!L75-[7]Pkw_Batteriekosten!L17</f>
        <v>29254.427120634278</v>
      </c>
      <c r="M19" s="176">
        <f>[7]Pkw_Fahrzeugkosten_gesamt!M75-[7]Pkw_Batteriekosten!M17</f>
        <v>29254.427120634278</v>
      </c>
      <c r="N19" s="176">
        <f>[7]Pkw_Fahrzeugkosten_gesamt!N75-[7]Pkw_Batteriekosten!N17</f>
        <v>29254.427120634278</v>
      </c>
      <c r="O19" s="176">
        <f>[7]Pkw_Fahrzeugkosten_gesamt!O75-[7]Pkw_Batteriekosten!O17</f>
        <v>29254.427120634278</v>
      </c>
      <c r="P19" s="176">
        <f>[7]Pkw_Fahrzeugkosten_gesamt!P75-[7]Pkw_Batteriekosten!P17</f>
        <v>29254.427120634278</v>
      </c>
      <c r="Q19" s="176">
        <f>[7]Pkw_Fahrzeugkosten_gesamt!Q75-[7]Pkw_Batteriekosten!Q17</f>
        <v>29254.427120634278</v>
      </c>
      <c r="R19" s="176">
        <f>[7]Pkw_Fahrzeugkosten_gesamt!R75-[7]Pkw_Batteriekosten!R17</f>
        <v>29254.427120634278</v>
      </c>
      <c r="S19" s="176">
        <f>[7]Pkw_Fahrzeugkosten_gesamt!S75-[7]Pkw_Batteriekosten!S17</f>
        <v>29254.427120634278</v>
      </c>
      <c r="T19" s="176">
        <f>[7]Pkw_Fahrzeugkosten_gesamt!T75-[7]Pkw_Batteriekosten!T17</f>
        <v>29254.427120634278</v>
      </c>
      <c r="U19" s="176">
        <f>[7]Pkw_Fahrzeugkosten_gesamt!U75-[7]Pkw_Batteriekosten!U17</f>
        <v>29254.427120634278</v>
      </c>
      <c r="V19" s="176">
        <f>[7]Pkw_Fahrzeugkosten_gesamt!V75-[7]Pkw_Batteriekosten!V17</f>
        <v>29254.427120634275</v>
      </c>
      <c r="W19" s="176">
        <f>[7]Pkw_Fahrzeugkosten_gesamt!W75-[7]Pkw_Batteriekosten!W17</f>
        <v>29254.427120634278</v>
      </c>
      <c r="X19" s="176">
        <f>[7]Pkw_Fahrzeugkosten_gesamt!X75-[7]Pkw_Batteriekosten!X17</f>
        <v>29254.427120634278</v>
      </c>
      <c r="Y19" s="176">
        <f>[7]Pkw_Fahrzeugkosten_gesamt!Y75-[7]Pkw_Batteriekosten!Y17</f>
        <v>29254.427120634278</v>
      </c>
      <c r="Z19" s="176">
        <f>[7]Pkw_Fahrzeugkosten_gesamt!Z75-[7]Pkw_Batteriekosten!Z17</f>
        <v>29254.427120634278</v>
      </c>
      <c r="AA19" s="176">
        <f>[7]Pkw_Fahrzeugkosten_gesamt!AA75-[7]Pkw_Batteriekosten!AA17</f>
        <v>29254.427120634278</v>
      </c>
      <c r="AB19" s="176">
        <f>[7]Pkw_Fahrzeugkosten_gesamt!AB75-[7]Pkw_Batteriekosten!AB17</f>
        <v>29254.427120634275</v>
      </c>
      <c r="AC19" s="176">
        <f>[7]Pkw_Fahrzeugkosten_gesamt!AC75-[7]Pkw_Batteriekosten!AC17</f>
        <v>29254.427120634278</v>
      </c>
      <c r="AD19" s="176">
        <f>[7]Pkw_Fahrzeugkosten_gesamt!AD75-[7]Pkw_Batteriekosten!AD17</f>
        <v>29254.427120634278</v>
      </c>
      <c r="AE19" s="176">
        <f>[7]Pkw_Fahrzeugkosten_gesamt!AE75-[7]Pkw_Batteriekosten!AE17</f>
        <v>29254.427120634278</v>
      </c>
      <c r="AF19" s="176">
        <f>[7]Pkw_Fahrzeugkosten_gesamt!AF75-[7]Pkw_Batteriekosten!AF17</f>
        <v>29254.427120634278</v>
      </c>
      <c r="AG19" s="176">
        <f>[7]Pkw_Fahrzeugkosten_gesamt!AG75-[7]Pkw_Batteriekosten!AG17</f>
        <v>29254.427120634278</v>
      </c>
      <c r="AH19" s="176">
        <f>[7]Pkw_Fahrzeugkosten_gesamt!AH75-[7]Pkw_Batteriekosten!AH17</f>
        <v>29254.427120634278</v>
      </c>
    </row>
    <row r="20" spans="1:34" x14ac:dyDescent="0.35">
      <c r="A20" t="s">
        <v>151</v>
      </c>
      <c r="B20" t="s">
        <v>161</v>
      </c>
      <c r="C20" s="176">
        <f>[7]Pkw_Fahrzeugkosten_gesamt!C76-[7]Pkw_Batteriekosten!C18</f>
        <v>38221.065072612226</v>
      </c>
      <c r="D20" s="176">
        <f>[7]Pkw_Fahrzeugkosten_gesamt!D76-[7]Pkw_Batteriekosten!D18</f>
        <v>37482.033670623845</v>
      </c>
      <c r="E20" s="176">
        <f>[7]Pkw_Fahrzeugkosten_gesamt!E76-[7]Pkw_Batteriekosten!E18</f>
        <v>39735.781608047415</v>
      </c>
      <c r="F20" s="176">
        <f>[7]Pkw_Fahrzeugkosten_gesamt!F76-[7]Pkw_Batteriekosten!F18</f>
        <v>40562.582874964879</v>
      </c>
      <c r="G20" s="176">
        <f>[7]Pkw_Fahrzeugkosten_gesamt!G76-[7]Pkw_Batteriekosten!G18</f>
        <v>42347.305555555555</v>
      </c>
      <c r="H20" s="176">
        <f>[7]Pkw_Fahrzeugkosten_gesamt!H76-[7]Pkw_Batteriekosten!H18</f>
        <v>40357.805014942838</v>
      </c>
      <c r="I20" s="176">
        <f>[7]Pkw_Fahrzeugkosten_gesamt!I76-[7]Pkw_Batteriekosten!I18</f>
        <v>38599.026696552355</v>
      </c>
      <c r="J20" s="176">
        <f>[7]Pkw_Fahrzeugkosten_gesamt!J76-[7]Pkw_Batteriekosten!J18</f>
        <v>38599.026696552355</v>
      </c>
      <c r="K20" s="176">
        <f>[7]Pkw_Fahrzeugkosten_gesamt!K76-[7]Pkw_Batteriekosten!K18</f>
        <v>38599.026696552355</v>
      </c>
      <c r="L20" s="176">
        <f>[7]Pkw_Fahrzeugkosten_gesamt!L76-[7]Pkw_Batteriekosten!L18</f>
        <v>38599.026696552355</v>
      </c>
      <c r="M20" s="176">
        <f>[7]Pkw_Fahrzeugkosten_gesamt!M76-[7]Pkw_Batteriekosten!M18</f>
        <v>38599.026696552355</v>
      </c>
      <c r="N20" s="176">
        <f>[7]Pkw_Fahrzeugkosten_gesamt!N76-[7]Pkw_Batteriekosten!N18</f>
        <v>38599.026696552355</v>
      </c>
      <c r="O20" s="176">
        <f>[7]Pkw_Fahrzeugkosten_gesamt!O76-[7]Pkw_Batteriekosten!O18</f>
        <v>38599.026696552355</v>
      </c>
      <c r="P20" s="176">
        <f>[7]Pkw_Fahrzeugkosten_gesamt!P76-[7]Pkw_Batteriekosten!P18</f>
        <v>38599.026696552355</v>
      </c>
      <c r="Q20" s="176">
        <f>[7]Pkw_Fahrzeugkosten_gesamt!Q76-[7]Pkw_Batteriekosten!Q18</f>
        <v>38599.026696552355</v>
      </c>
      <c r="R20" s="176">
        <f>[7]Pkw_Fahrzeugkosten_gesamt!R76-[7]Pkw_Batteriekosten!R18</f>
        <v>38599.026696552355</v>
      </c>
      <c r="S20" s="176">
        <f>[7]Pkw_Fahrzeugkosten_gesamt!S76-[7]Pkw_Batteriekosten!S18</f>
        <v>38599.026696552355</v>
      </c>
      <c r="T20" s="176">
        <f>[7]Pkw_Fahrzeugkosten_gesamt!T76-[7]Pkw_Batteriekosten!T18</f>
        <v>38599.026696552355</v>
      </c>
      <c r="U20" s="176">
        <f>[7]Pkw_Fahrzeugkosten_gesamt!U76-[7]Pkw_Batteriekosten!U18</f>
        <v>38599.026696552355</v>
      </c>
      <c r="V20" s="176">
        <f>[7]Pkw_Fahrzeugkosten_gesamt!V76-[7]Pkw_Batteriekosten!V18</f>
        <v>38599.026696552355</v>
      </c>
      <c r="W20" s="176">
        <f>[7]Pkw_Fahrzeugkosten_gesamt!W76-[7]Pkw_Batteriekosten!W18</f>
        <v>38599.026696552355</v>
      </c>
      <c r="X20" s="176">
        <f>[7]Pkw_Fahrzeugkosten_gesamt!X76-[7]Pkw_Batteriekosten!X18</f>
        <v>38599.026696552355</v>
      </c>
      <c r="Y20" s="176">
        <f>[7]Pkw_Fahrzeugkosten_gesamt!Y76-[7]Pkw_Batteriekosten!Y18</f>
        <v>38599.026696552355</v>
      </c>
      <c r="Z20" s="176">
        <f>[7]Pkw_Fahrzeugkosten_gesamt!Z76-[7]Pkw_Batteriekosten!Z18</f>
        <v>38599.026696552355</v>
      </c>
      <c r="AA20" s="176">
        <f>[7]Pkw_Fahrzeugkosten_gesamt!AA76-[7]Pkw_Batteriekosten!AA18</f>
        <v>38599.026696552355</v>
      </c>
      <c r="AB20" s="176">
        <f>[7]Pkw_Fahrzeugkosten_gesamt!AB76-[7]Pkw_Batteriekosten!AB18</f>
        <v>38599.026696552348</v>
      </c>
      <c r="AC20" s="176">
        <f>[7]Pkw_Fahrzeugkosten_gesamt!AC76-[7]Pkw_Batteriekosten!AC18</f>
        <v>38599.026696552355</v>
      </c>
      <c r="AD20" s="176">
        <f>[7]Pkw_Fahrzeugkosten_gesamt!AD76-[7]Pkw_Batteriekosten!AD18</f>
        <v>38599.026696552355</v>
      </c>
      <c r="AE20" s="176">
        <f>[7]Pkw_Fahrzeugkosten_gesamt!AE76-[7]Pkw_Batteriekosten!AE18</f>
        <v>38599.026696552355</v>
      </c>
      <c r="AF20" s="176">
        <f>[7]Pkw_Fahrzeugkosten_gesamt!AF76-[7]Pkw_Batteriekosten!AF18</f>
        <v>38599.026696552355</v>
      </c>
      <c r="AG20" s="176">
        <f>[7]Pkw_Fahrzeugkosten_gesamt!AG76-[7]Pkw_Batteriekosten!AG18</f>
        <v>38599.026696552355</v>
      </c>
      <c r="AH20" s="176">
        <f>[7]Pkw_Fahrzeugkosten_gesamt!AH76-[7]Pkw_Batteriekosten!AH18</f>
        <v>38599.026696552355</v>
      </c>
    </row>
    <row r="21" spans="1:34" x14ac:dyDescent="0.35">
      <c r="A21" t="s">
        <v>151</v>
      </c>
      <c r="B21" t="s">
        <v>162</v>
      </c>
      <c r="C21" s="176">
        <f>[7]Pkw_Fahrzeugkosten_gesamt!C77-[7]Pkw_Batteriekosten!C19</f>
        <v>58751.661903459964</v>
      </c>
      <c r="D21" s="176">
        <f>[7]Pkw_Fahrzeugkosten_gesamt!D77-[7]Pkw_Batteriekosten!D19</f>
        <v>57647.472683202192</v>
      </c>
      <c r="E21" s="176">
        <f>[7]Pkw_Fahrzeugkosten_gesamt!E77-[7]Pkw_Batteriekosten!E19</f>
        <v>59401.33184007361</v>
      </c>
      <c r="F21" s="176">
        <f>[7]Pkw_Fahrzeugkosten_gesamt!F77-[7]Pkw_Batteriekosten!F19</f>
        <v>59408.441715344889</v>
      </c>
      <c r="G21" s="176">
        <f>[7]Pkw_Fahrzeugkosten_gesamt!G77-[7]Pkw_Batteriekosten!G19</f>
        <v>60605.833333333328</v>
      </c>
      <c r="H21" s="176">
        <f>[7]Pkw_Fahrzeugkosten_gesamt!H77-[7]Pkw_Batteriekosten!H19</f>
        <v>58674.875416748873</v>
      </c>
      <c r="I21" s="176">
        <f>[7]Pkw_Fahrzeugkosten_gesamt!I77-[7]Pkw_Batteriekosten!I19</f>
        <v>56982.991574238498</v>
      </c>
      <c r="J21" s="176">
        <f>[7]Pkw_Fahrzeugkosten_gesamt!J77-[7]Pkw_Batteriekosten!J19</f>
        <v>56982.991574238498</v>
      </c>
      <c r="K21" s="176">
        <f>[7]Pkw_Fahrzeugkosten_gesamt!K77-[7]Pkw_Batteriekosten!K19</f>
        <v>56982.991574238498</v>
      </c>
      <c r="L21" s="176">
        <f>[7]Pkw_Fahrzeugkosten_gesamt!L77-[7]Pkw_Batteriekosten!L19</f>
        <v>56982.991574238498</v>
      </c>
      <c r="M21" s="176">
        <f>[7]Pkw_Fahrzeugkosten_gesamt!M77-[7]Pkw_Batteriekosten!M19</f>
        <v>56982.991574238498</v>
      </c>
      <c r="N21" s="176">
        <f>[7]Pkw_Fahrzeugkosten_gesamt!N77-[7]Pkw_Batteriekosten!N19</f>
        <v>56982.991574238498</v>
      </c>
      <c r="O21" s="176">
        <f>[7]Pkw_Fahrzeugkosten_gesamt!O77-[7]Pkw_Batteriekosten!O19</f>
        <v>56982.991574238498</v>
      </c>
      <c r="P21" s="176">
        <f>[7]Pkw_Fahrzeugkosten_gesamt!P77-[7]Pkw_Batteriekosten!P19</f>
        <v>56982.991574238498</v>
      </c>
      <c r="Q21" s="176">
        <f>[7]Pkw_Fahrzeugkosten_gesamt!Q77-[7]Pkw_Batteriekosten!Q19</f>
        <v>56982.991574238498</v>
      </c>
      <c r="R21" s="176">
        <f>[7]Pkw_Fahrzeugkosten_gesamt!R77-[7]Pkw_Batteriekosten!R19</f>
        <v>56982.991574238498</v>
      </c>
      <c r="S21" s="176">
        <f>[7]Pkw_Fahrzeugkosten_gesamt!S77-[7]Pkw_Batteriekosten!S19</f>
        <v>56982.991574238498</v>
      </c>
      <c r="T21" s="176">
        <f>[7]Pkw_Fahrzeugkosten_gesamt!T77-[7]Pkw_Batteriekosten!T19</f>
        <v>56982.991574238498</v>
      </c>
      <c r="U21" s="176">
        <f>[7]Pkw_Fahrzeugkosten_gesamt!U77-[7]Pkw_Batteriekosten!U19</f>
        <v>56982.991574238498</v>
      </c>
      <c r="V21" s="176">
        <f>[7]Pkw_Fahrzeugkosten_gesamt!V77-[7]Pkw_Batteriekosten!V19</f>
        <v>56982.991574238498</v>
      </c>
      <c r="W21" s="176">
        <f>[7]Pkw_Fahrzeugkosten_gesamt!W77-[7]Pkw_Batteriekosten!W19</f>
        <v>56982.991574238498</v>
      </c>
      <c r="X21" s="176">
        <f>[7]Pkw_Fahrzeugkosten_gesamt!X77-[7]Pkw_Batteriekosten!X19</f>
        <v>56982.991574238498</v>
      </c>
      <c r="Y21" s="176">
        <f>[7]Pkw_Fahrzeugkosten_gesamt!Y77-[7]Pkw_Batteriekosten!Y19</f>
        <v>56982.991574238498</v>
      </c>
      <c r="Z21" s="176">
        <f>[7]Pkw_Fahrzeugkosten_gesamt!Z77-[7]Pkw_Batteriekosten!Z19</f>
        <v>56982.991574238498</v>
      </c>
      <c r="AA21" s="176">
        <f>[7]Pkw_Fahrzeugkosten_gesamt!AA77-[7]Pkw_Batteriekosten!AA19</f>
        <v>56982.991574238498</v>
      </c>
      <c r="AB21" s="176">
        <f>[7]Pkw_Fahrzeugkosten_gesamt!AB77-[7]Pkw_Batteriekosten!AB19</f>
        <v>56982.991574238498</v>
      </c>
      <c r="AC21" s="176">
        <f>[7]Pkw_Fahrzeugkosten_gesamt!AC77-[7]Pkw_Batteriekosten!AC19</f>
        <v>56982.991574238491</v>
      </c>
      <c r="AD21" s="176">
        <f>[7]Pkw_Fahrzeugkosten_gesamt!AD77-[7]Pkw_Batteriekosten!AD19</f>
        <v>56982.991574238498</v>
      </c>
      <c r="AE21" s="176">
        <f>[7]Pkw_Fahrzeugkosten_gesamt!AE77-[7]Pkw_Batteriekosten!AE19</f>
        <v>56982.991574238498</v>
      </c>
      <c r="AF21" s="176">
        <f>[7]Pkw_Fahrzeugkosten_gesamt!AF77-[7]Pkw_Batteriekosten!AF19</f>
        <v>56982.991574238498</v>
      </c>
      <c r="AG21" s="176">
        <f>[7]Pkw_Fahrzeugkosten_gesamt!AG77-[7]Pkw_Batteriekosten!AG19</f>
        <v>56982.991574238498</v>
      </c>
      <c r="AH21" s="176">
        <f>[7]Pkw_Fahrzeugkosten_gesamt!AH77-[7]Pkw_Batteriekosten!AH19</f>
        <v>56982.991574238498</v>
      </c>
    </row>
    <row r="22" spans="1:34" x14ac:dyDescent="0.35">
      <c r="A22" t="s">
        <v>151</v>
      </c>
      <c r="B22" t="s">
        <v>163</v>
      </c>
      <c r="C22" s="176">
        <f>[7]Pkw_Fahrzeugkosten_gesamt!C78-[7]Pkw_Batteriekosten!C20</f>
        <v>76577.693908942339</v>
      </c>
      <c r="D22" s="176">
        <f>[7]Pkw_Fahrzeugkosten_gesamt!D78-[7]Pkw_Batteriekosten!D20</f>
        <v>75156.450342473734</v>
      </c>
      <c r="E22" s="176">
        <f>[7]Pkw_Fahrzeugkosten_gesamt!E78-[7]Pkw_Batteriekosten!E20</f>
        <v>74282.284866262533</v>
      </c>
      <c r="F22" s="176">
        <f>[7]Pkw_Fahrzeugkosten_gesamt!F78-[7]Pkw_Batteriekosten!F20</f>
        <v>71579.25977824477</v>
      </c>
      <c r="G22" s="176">
        <f>[7]Pkw_Fahrzeugkosten_gesamt!G78-[7]Pkw_Batteriekosten!G20</f>
        <v>70403.611111111109</v>
      </c>
      <c r="H22" s="176">
        <f>[7]Pkw_Fahrzeugkosten_gesamt!H78-[7]Pkw_Batteriekosten!H20</f>
        <v>69652.662824793282</v>
      </c>
      <c r="I22" s="176">
        <f>[7]Pkw_Fahrzeugkosten_gesamt!I78-[7]Pkw_Batteriekosten!I20</f>
        <v>69155.973797734725</v>
      </c>
      <c r="J22" s="176">
        <f>[7]Pkw_Fahrzeugkosten_gesamt!J78-[7]Pkw_Batteriekosten!J20</f>
        <v>69155.973797734725</v>
      </c>
      <c r="K22" s="176">
        <f>[7]Pkw_Fahrzeugkosten_gesamt!K78-[7]Pkw_Batteriekosten!K20</f>
        <v>69155.973797734725</v>
      </c>
      <c r="L22" s="176">
        <f>[7]Pkw_Fahrzeugkosten_gesamt!L78-[7]Pkw_Batteriekosten!L20</f>
        <v>69155.973797734725</v>
      </c>
      <c r="M22" s="176">
        <f>[7]Pkw_Fahrzeugkosten_gesamt!M78-[7]Pkw_Batteriekosten!M20</f>
        <v>69155.973797734725</v>
      </c>
      <c r="N22" s="176">
        <f>[7]Pkw_Fahrzeugkosten_gesamt!N78-[7]Pkw_Batteriekosten!N20</f>
        <v>69155.973797734725</v>
      </c>
      <c r="O22" s="176">
        <f>[7]Pkw_Fahrzeugkosten_gesamt!O78-[7]Pkw_Batteriekosten!O20</f>
        <v>69155.973797734725</v>
      </c>
      <c r="P22" s="176">
        <f>[7]Pkw_Fahrzeugkosten_gesamt!P78-[7]Pkw_Batteriekosten!P20</f>
        <v>69155.973797734725</v>
      </c>
      <c r="Q22" s="176">
        <f>[7]Pkw_Fahrzeugkosten_gesamt!Q78-[7]Pkw_Batteriekosten!Q20</f>
        <v>69155.973797734725</v>
      </c>
      <c r="R22" s="176">
        <f>[7]Pkw_Fahrzeugkosten_gesamt!R78-[7]Pkw_Batteriekosten!R20</f>
        <v>69155.973797734725</v>
      </c>
      <c r="S22" s="176">
        <f>[7]Pkw_Fahrzeugkosten_gesamt!S78-[7]Pkw_Batteriekosten!S20</f>
        <v>69155.973797734739</v>
      </c>
      <c r="T22" s="176">
        <f>[7]Pkw_Fahrzeugkosten_gesamt!T78-[7]Pkw_Batteriekosten!T20</f>
        <v>69155.973797734725</v>
      </c>
      <c r="U22" s="176">
        <f>[7]Pkw_Fahrzeugkosten_gesamt!U78-[7]Pkw_Batteriekosten!U20</f>
        <v>69155.973797734725</v>
      </c>
      <c r="V22" s="176">
        <f>[7]Pkw_Fahrzeugkosten_gesamt!V78-[7]Pkw_Batteriekosten!V20</f>
        <v>69155.973797734725</v>
      </c>
      <c r="W22" s="176">
        <f>[7]Pkw_Fahrzeugkosten_gesamt!W78-[7]Pkw_Batteriekosten!W20</f>
        <v>69155.973797734725</v>
      </c>
      <c r="X22" s="176">
        <f>[7]Pkw_Fahrzeugkosten_gesamt!X78-[7]Pkw_Batteriekosten!X20</f>
        <v>69155.973797734725</v>
      </c>
      <c r="Y22" s="176">
        <f>[7]Pkw_Fahrzeugkosten_gesamt!Y78-[7]Pkw_Batteriekosten!Y20</f>
        <v>69155.973797734725</v>
      </c>
      <c r="Z22" s="176">
        <f>[7]Pkw_Fahrzeugkosten_gesamt!Z78-[7]Pkw_Batteriekosten!Z20</f>
        <v>69155.973797734725</v>
      </c>
      <c r="AA22" s="176">
        <f>[7]Pkw_Fahrzeugkosten_gesamt!AA78-[7]Pkw_Batteriekosten!AA20</f>
        <v>69155.973797734725</v>
      </c>
      <c r="AB22" s="176">
        <f>[7]Pkw_Fahrzeugkosten_gesamt!AB78-[7]Pkw_Batteriekosten!AB20</f>
        <v>69155.973797734725</v>
      </c>
      <c r="AC22" s="176">
        <f>[7]Pkw_Fahrzeugkosten_gesamt!AC78-[7]Pkw_Batteriekosten!AC20</f>
        <v>69155.973797734725</v>
      </c>
      <c r="AD22" s="176">
        <f>[7]Pkw_Fahrzeugkosten_gesamt!AD78-[7]Pkw_Batteriekosten!AD20</f>
        <v>69155.973797734725</v>
      </c>
      <c r="AE22" s="176">
        <f>[7]Pkw_Fahrzeugkosten_gesamt!AE78-[7]Pkw_Batteriekosten!AE20</f>
        <v>69155.973797734725</v>
      </c>
      <c r="AF22" s="176">
        <f>[7]Pkw_Fahrzeugkosten_gesamt!AF78-[7]Pkw_Batteriekosten!AF20</f>
        <v>69155.973797734725</v>
      </c>
      <c r="AG22" s="176">
        <f>[7]Pkw_Fahrzeugkosten_gesamt!AG78-[7]Pkw_Batteriekosten!AG20</f>
        <v>69155.973797734725</v>
      </c>
      <c r="AH22" s="176">
        <f>[7]Pkw_Fahrzeugkosten_gesamt!AH78-[7]Pkw_Batteriekosten!AH20</f>
        <v>69155.973797734725</v>
      </c>
    </row>
    <row r="23" spans="1:34" x14ac:dyDescent="0.35">
      <c r="A23" t="s">
        <v>151</v>
      </c>
      <c r="B23" t="s">
        <v>164</v>
      </c>
      <c r="C23" s="176">
        <f>[7]Pkw_Fahrzeugkosten_gesamt!C79-[7]Pkw_Batteriekosten!C21</f>
        <v>134337.84147346707</v>
      </c>
      <c r="D23" s="176">
        <f>[7]Pkw_Fahrzeugkosten_gesamt!D79-[7]Pkw_Batteriekosten!D21</f>
        <v>131879.40243979852</v>
      </c>
      <c r="E23" s="176">
        <f>[7]Pkw_Fahrzeugkosten_gesamt!E79-[7]Pkw_Batteriekosten!E21</f>
        <v>132788.47527414432</v>
      </c>
      <c r="F23" s="176">
        <f>[7]Pkw_Fahrzeugkosten_gesamt!F79-[7]Pkw_Batteriekosten!F21</f>
        <v>130594.24571758466</v>
      </c>
      <c r="G23" s="176">
        <f>[7]Pkw_Fahrzeugkosten_gesamt!G79-[7]Pkw_Batteriekosten!G21</f>
        <v>130503.37037037036</v>
      </c>
      <c r="H23" s="176">
        <f>[7]Pkw_Fahrzeugkosten_gesamt!H79-[7]Pkw_Batteriekosten!H21</f>
        <v>127929.22451893445</v>
      </c>
      <c r="I23" s="176">
        <f>[7]Pkw_Fahrzeugkosten_gesamt!I79-[7]Pkw_Batteriekosten!I21</f>
        <v>125658.04163046149</v>
      </c>
      <c r="J23" s="176">
        <f>[7]Pkw_Fahrzeugkosten_gesamt!J79-[7]Pkw_Batteriekosten!J21</f>
        <v>125658.04163046149</v>
      </c>
      <c r="K23" s="176">
        <f>[7]Pkw_Fahrzeugkosten_gesamt!K79-[7]Pkw_Batteriekosten!K21</f>
        <v>125658.04163046149</v>
      </c>
      <c r="L23" s="176">
        <f>[7]Pkw_Fahrzeugkosten_gesamt!L79-[7]Pkw_Batteriekosten!L21</f>
        <v>125658.04163046149</v>
      </c>
      <c r="M23" s="176">
        <f>[7]Pkw_Fahrzeugkosten_gesamt!M79-[7]Pkw_Batteriekosten!M21</f>
        <v>125658.04163046149</v>
      </c>
      <c r="N23" s="176">
        <f>[7]Pkw_Fahrzeugkosten_gesamt!N79-[7]Pkw_Batteriekosten!N21</f>
        <v>125658.04163046149</v>
      </c>
      <c r="O23" s="176">
        <f>[7]Pkw_Fahrzeugkosten_gesamt!O79-[7]Pkw_Batteriekosten!O21</f>
        <v>125658.04163046149</v>
      </c>
      <c r="P23" s="176">
        <f>[7]Pkw_Fahrzeugkosten_gesamt!P79-[7]Pkw_Batteriekosten!P21</f>
        <v>125658.04163046149</v>
      </c>
      <c r="Q23" s="176">
        <f>[7]Pkw_Fahrzeugkosten_gesamt!Q79-[7]Pkw_Batteriekosten!Q21</f>
        <v>125658.04163046149</v>
      </c>
      <c r="R23" s="176">
        <f>[7]Pkw_Fahrzeugkosten_gesamt!R79-[7]Pkw_Batteriekosten!R21</f>
        <v>125658.04163046149</v>
      </c>
      <c r="S23" s="176">
        <f>[7]Pkw_Fahrzeugkosten_gesamt!S79-[7]Pkw_Batteriekosten!S21</f>
        <v>125658.04163046149</v>
      </c>
      <c r="T23" s="176">
        <f>[7]Pkw_Fahrzeugkosten_gesamt!T79-[7]Pkw_Batteriekosten!T21</f>
        <v>125658.04163046149</v>
      </c>
      <c r="U23" s="176">
        <f>[7]Pkw_Fahrzeugkosten_gesamt!U79-[7]Pkw_Batteriekosten!U21</f>
        <v>125658.04163046149</v>
      </c>
      <c r="V23" s="176">
        <f>[7]Pkw_Fahrzeugkosten_gesamt!V79-[7]Pkw_Batteriekosten!V21</f>
        <v>125658.04163046149</v>
      </c>
      <c r="W23" s="176">
        <f>[7]Pkw_Fahrzeugkosten_gesamt!W79-[7]Pkw_Batteriekosten!W21</f>
        <v>125658.04163046149</v>
      </c>
      <c r="X23" s="176">
        <f>[7]Pkw_Fahrzeugkosten_gesamt!X79-[7]Pkw_Batteriekosten!X21</f>
        <v>125658.04163046149</v>
      </c>
      <c r="Y23" s="176">
        <f>[7]Pkw_Fahrzeugkosten_gesamt!Y79-[7]Pkw_Batteriekosten!Y21</f>
        <v>125658.04163046149</v>
      </c>
      <c r="Z23" s="176">
        <f>[7]Pkw_Fahrzeugkosten_gesamt!Z79-[7]Pkw_Batteriekosten!Z21</f>
        <v>125658.04163046149</v>
      </c>
      <c r="AA23" s="176">
        <f>[7]Pkw_Fahrzeugkosten_gesamt!AA79-[7]Pkw_Batteriekosten!AA21</f>
        <v>125658.04163046149</v>
      </c>
      <c r="AB23" s="176">
        <f>[7]Pkw_Fahrzeugkosten_gesamt!AB79-[7]Pkw_Batteriekosten!AB21</f>
        <v>125658.04163046149</v>
      </c>
      <c r="AC23" s="176">
        <f>[7]Pkw_Fahrzeugkosten_gesamt!AC79-[7]Pkw_Batteriekosten!AC21</f>
        <v>125658.04163046149</v>
      </c>
      <c r="AD23" s="176">
        <f>[7]Pkw_Fahrzeugkosten_gesamt!AD79-[7]Pkw_Batteriekosten!AD21</f>
        <v>125658.04163046149</v>
      </c>
      <c r="AE23" s="176">
        <f>[7]Pkw_Fahrzeugkosten_gesamt!AE79-[7]Pkw_Batteriekosten!AE21</f>
        <v>125658.04163046149</v>
      </c>
      <c r="AF23" s="176">
        <f>[7]Pkw_Fahrzeugkosten_gesamt!AF79-[7]Pkw_Batteriekosten!AF21</f>
        <v>125658.04163046149</v>
      </c>
      <c r="AG23" s="176">
        <f>[7]Pkw_Fahrzeugkosten_gesamt!AG79-[7]Pkw_Batteriekosten!AG21</f>
        <v>125658.04163046149</v>
      </c>
      <c r="AH23" s="176">
        <f>[7]Pkw_Fahrzeugkosten_gesamt!AH79-[7]Pkw_Batteriekosten!AH21</f>
        <v>125658.04163046149</v>
      </c>
    </row>
    <row r="24" spans="1:34" x14ac:dyDescent="0.35">
      <c r="A24" t="s">
        <v>151</v>
      </c>
      <c r="B24" t="s">
        <v>165</v>
      </c>
      <c r="C24" s="176">
        <f>[7]Pkw_Fahrzeugkosten_gesamt!C80-[7]Pkw_Batteriekosten!C22</f>
        <v>58706.228595333472</v>
      </c>
      <c r="D24" s="176">
        <f>[7]Pkw_Fahrzeugkosten_gesamt!D80-[7]Pkw_Batteriekosten!D22</f>
        <v>57597.911588379153</v>
      </c>
      <c r="E24" s="176">
        <f>[7]Pkw_Fahrzeugkosten_gesamt!E80-[7]Pkw_Batteriekosten!E22</f>
        <v>57249.354707917664</v>
      </c>
      <c r="F24" s="176">
        <f>[7]Pkw_Fahrzeugkosten_gesamt!F80-[7]Pkw_Batteriekosten!F22</f>
        <v>55281.087964869919</v>
      </c>
      <c r="G24" s="176">
        <f>[7]Pkw_Fahrzeugkosten_gesamt!G80-[7]Pkw_Batteriekosten!G22</f>
        <v>54714.962962962956</v>
      </c>
      <c r="H24" s="176">
        <f>[7]Pkw_Fahrzeugkosten_gesamt!H80-[7]Pkw_Batteriekosten!H22</f>
        <v>53923.127070954761</v>
      </c>
      <c r="I24" s="176">
        <f>[7]Pkw_Fahrzeugkosten_gesamt!I80-[7]Pkw_Batteriekosten!I22</f>
        <v>53415.217104872478</v>
      </c>
      <c r="J24" s="176">
        <f>[7]Pkw_Fahrzeugkosten_gesamt!J80-[7]Pkw_Batteriekosten!J22</f>
        <v>53415.217104872485</v>
      </c>
      <c r="K24" s="176">
        <f>[7]Pkw_Fahrzeugkosten_gesamt!K80-[7]Pkw_Batteriekosten!K22</f>
        <v>53415.217104872478</v>
      </c>
      <c r="L24" s="176">
        <f>[7]Pkw_Fahrzeugkosten_gesamt!L80-[7]Pkw_Batteriekosten!L22</f>
        <v>53415.217104872478</v>
      </c>
      <c r="M24" s="176">
        <f>[7]Pkw_Fahrzeugkosten_gesamt!M80-[7]Pkw_Batteriekosten!M22</f>
        <v>53415.217104872478</v>
      </c>
      <c r="N24" s="176">
        <f>[7]Pkw_Fahrzeugkosten_gesamt!N80-[7]Pkw_Batteriekosten!N22</f>
        <v>53415.217104872478</v>
      </c>
      <c r="O24" s="176">
        <f>[7]Pkw_Fahrzeugkosten_gesamt!O80-[7]Pkw_Batteriekosten!O22</f>
        <v>53415.217104872478</v>
      </c>
      <c r="P24" s="176">
        <f>[7]Pkw_Fahrzeugkosten_gesamt!P80-[7]Pkw_Batteriekosten!P22</f>
        <v>53415.217104872478</v>
      </c>
      <c r="Q24" s="176">
        <f>[7]Pkw_Fahrzeugkosten_gesamt!Q80-[7]Pkw_Batteriekosten!Q22</f>
        <v>53415.217104872478</v>
      </c>
      <c r="R24" s="176">
        <f>[7]Pkw_Fahrzeugkosten_gesamt!R80-[7]Pkw_Batteriekosten!R22</f>
        <v>53415.217104872478</v>
      </c>
      <c r="S24" s="176">
        <f>[7]Pkw_Fahrzeugkosten_gesamt!S80-[7]Pkw_Batteriekosten!S22</f>
        <v>53415.217104872478</v>
      </c>
      <c r="T24" s="176">
        <f>[7]Pkw_Fahrzeugkosten_gesamt!T80-[7]Pkw_Batteriekosten!T22</f>
        <v>53415.217104872478</v>
      </c>
      <c r="U24" s="176">
        <f>[7]Pkw_Fahrzeugkosten_gesamt!U80-[7]Pkw_Batteriekosten!U22</f>
        <v>53415.217104872478</v>
      </c>
      <c r="V24" s="176">
        <f>[7]Pkw_Fahrzeugkosten_gesamt!V80-[7]Pkw_Batteriekosten!V22</f>
        <v>53415.217104872478</v>
      </c>
      <c r="W24" s="176">
        <f>[7]Pkw_Fahrzeugkosten_gesamt!W80-[7]Pkw_Batteriekosten!W22</f>
        <v>53415.21710487247</v>
      </c>
      <c r="X24" s="176">
        <f>[7]Pkw_Fahrzeugkosten_gesamt!X80-[7]Pkw_Batteriekosten!X22</f>
        <v>53415.217104872478</v>
      </c>
      <c r="Y24" s="176">
        <f>[7]Pkw_Fahrzeugkosten_gesamt!Y80-[7]Pkw_Batteriekosten!Y22</f>
        <v>53415.217104872478</v>
      </c>
      <c r="Z24" s="176">
        <f>[7]Pkw_Fahrzeugkosten_gesamt!Z80-[7]Pkw_Batteriekosten!Z22</f>
        <v>53415.217104872478</v>
      </c>
      <c r="AA24" s="176">
        <f>[7]Pkw_Fahrzeugkosten_gesamt!AA80-[7]Pkw_Batteriekosten!AA22</f>
        <v>53415.217104872478</v>
      </c>
      <c r="AB24" s="176">
        <f>[7]Pkw_Fahrzeugkosten_gesamt!AB80-[7]Pkw_Batteriekosten!AB22</f>
        <v>53415.217104872478</v>
      </c>
      <c r="AC24" s="176">
        <f>[7]Pkw_Fahrzeugkosten_gesamt!AC80-[7]Pkw_Batteriekosten!AC22</f>
        <v>53415.217104872478</v>
      </c>
      <c r="AD24" s="176">
        <f>[7]Pkw_Fahrzeugkosten_gesamt!AD80-[7]Pkw_Batteriekosten!AD22</f>
        <v>53415.217104872478</v>
      </c>
      <c r="AE24" s="176">
        <f>[7]Pkw_Fahrzeugkosten_gesamt!AE80-[7]Pkw_Batteriekosten!AE22</f>
        <v>53415.217104872478</v>
      </c>
      <c r="AF24" s="176">
        <f>[7]Pkw_Fahrzeugkosten_gesamt!AF80-[7]Pkw_Batteriekosten!AF22</f>
        <v>53415.217104872478</v>
      </c>
      <c r="AG24" s="176">
        <f>[7]Pkw_Fahrzeugkosten_gesamt!AG80-[7]Pkw_Batteriekosten!AG22</f>
        <v>53415.217104872478</v>
      </c>
      <c r="AH24" s="176">
        <f>[7]Pkw_Fahrzeugkosten_gesamt!AH80-[7]Pkw_Batteriekosten!AH22</f>
        <v>53415.217104872478</v>
      </c>
    </row>
    <row r="25" spans="1:34" x14ac:dyDescent="0.35">
      <c r="A25" t="s">
        <v>151</v>
      </c>
      <c r="B25" t="s">
        <v>166</v>
      </c>
      <c r="C25" s="176">
        <f>[7]Pkw_Fahrzeugkosten_gesamt!C81-[7]Pkw_Batteriekosten!C23</f>
        <v>54076.768984859948</v>
      </c>
      <c r="D25" s="176">
        <f>[7]Pkw_Fahrzeugkosten_gesamt!D81-[7]Pkw_Batteriekosten!D23</f>
        <v>53045.855822132726</v>
      </c>
      <c r="E25" s="176">
        <f>[7]Pkw_Fahrzeugkosten_gesamt!E81-[7]Pkw_Batteriekosten!E23</f>
        <v>56920.35661129011</v>
      </c>
      <c r="F25" s="176">
        <f>[7]Pkw_Fahrzeugkosten_gesamt!F81-[7]Pkw_Batteriekosten!F23</f>
        <v>58853.037457198479</v>
      </c>
      <c r="G25" s="176">
        <f>[7]Pkw_Fahrzeugkosten_gesamt!G81-[7]Pkw_Batteriekosten!G23</f>
        <v>61916.293236214595</v>
      </c>
      <c r="H25" s="176">
        <f>[7]Pkw_Fahrzeugkosten_gesamt!H81-[7]Pkw_Batteriekosten!H23</f>
        <v>58628.51605611718</v>
      </c>
      <c r="I25" s="176">
        <f>[7]Pkw_Fahrzeugkosten_gesamt!I81-[7]Pkw_Batteriekosten!I23</f>
        <v>55605.738876019772</v>
      </c>
      <c r="J25" s="176">
        <f>[7]Pkw_Fahrzeugkosten_gesamt!J81-[7]Pkw_Batteriekosten!J23</f>
        <v>55605.738876019772</v>
      </c>
      <c r="K25" s="176">
        <f>[7]Pkw_Fahrzeugkosten_gesamt!K81-[7]Pkw_Batteriekosten!K23</f>
        <v>55605.738876019772</v>
      </c>
      <c r="L25" s="176">
        <f>[7]Pkw_Fahrzeugkosten_gesamt!L81-[7]Pkw_Batteriekosten!L23</f>
        <v>55605.738876019772</v>
      </c>
      <c r="M25" s="176">
        <f>[7]Pkw_Fahrzeugkosten_gesamt!M81-[7]Pkw_Batteriekosten!M23</f>
        <v>55605.738876019772</v>
      </c>
      <c r="N25" s="176">
        <f>[7]Pkw_Fahrzeugkosten_gesamt!N81-[7]Pkw_Batteriekosten!N23</f>
        <v>55605.738876019772</v>
      </c>
      <c r="O25" s="176">
        <f>[7]Pkw_Fahrzeugkosten_gesamt!O81-[7]Pkw_Batteriekosten!O23</f>
        <v>55605.738876019772</v>
      </c>
      <c r="P25" s="176">
        <f>[7]Pkw_Fahrzeugkosten_gesamt!P81-[7]Pkw_Batteriekosten!P23</f>
        <v>55605.738876019772</v>
      </c>
      <c r="Q25" s="176">
        <f>[7]Pkw_Fahrzeugkosten_gesamt!Q81-[7]Pkw_Batteriekosten!Q23</f>
        <v>55605.738876019772</v>
      </c>
      <c r="R25" s="176">
        <f>[7]Pkw_Fahrzeugkosten_gesamt!R81-[7]Pkw_Batteriekosten!R23</f>
        <v>55605.738876019772</v>
      </c>
      <c r="S25" s="176">
        <f>[7]Pkw_Fahrzeugkosten_gesamt!S81-[7]Pkw_Batteriekosten!S23</f>
        <v>55605.738876019772</v>
      </c>
      <c r="T25" s="176">
        <f>[7]Pkw_Fahrzeugkosten_gesamt!T81-[7]Pkw_Batteriekosten!T23</f>
        <v>55605.738876019772</v>
      </c>
      <c r="U25" s="176">
        <f>[7]Pkw_Fahrzeugkosten_gesamt!U81-[7]Pkw_Batteriekosten!U23</f>
        <v>55605.738876019772</v>
      </c>
      <c r="V25" s="176">
        <f>[7]Pkw_Fahrzeugkosten_gesamt!V81-[7]Pkw_Batteriekosten!V23</f>
        <v>55605.738876019772</v>
      </c>
      <c r="W25" s="176">
        <f>[7]Pkw_Fahrzeugkosten_gesamt!W81-[7]Pkw_Batteriekosten!W23</f>
        <v>55605.738876019772</v>
      </c>
      <c r="X25" s="176">
        <f>[7]Pkw_Fahrzeugkosten_gesamt!X81-[7]Pkw_Batteriekosten!X23</f>
        <v>55605.738876019772</v>
      </c>
      <c r="Y25" s="176">
        <f>[7]Pkw_Fahrzeugkosten_gesamt!Y81-[7]Pkw_Batteriekosten!Y23</f>
        <v>55605.738876019772</v>
      </c>
      <c r="Z25" s="176">
        <f>[7]Pkw_Fahrzeugkosten_gesamt!Z81-[7]Pkw_Batteriekosten!Z23</f>
        <v>55605.738876019772</v>
      </c>
      <c r="AA25" s="176">
        <f>[7]Pkw_Fahrzeugkosten_gesamt!AA81-[7]Pkw_Batteriekosten!AA23</f>
        <v>55605.738876019772</v>
      </c>
      <c r="AB25" s="176">
        <f>[7]Pkw_Fahrzeugkosten_gesamt!AB81-[7]Pkw_Batteriekosten!AB23</f>
        <v>55605.738876019772</v>
      </c>
      <c r="AC25" s="176">
        <f>[7]Pkw_Fahrzeugkosten_gesamt!AC81-[7]Pkw_Batteriekosten!AC23</f>
        <v>55605.738876019772</v>
      </c>
      <c r="AD25" s="176">
        <f>[7]Pkw_Fahrzeugkosten_gesamt!AD81-[7]Pkw_Batteriekosten!AD23</f>
        <v>55605.738876019772</v>
      </c>
      <c r="AE25" s="176">
        <f>[7]Pkw_Fahrzeugkosten_gesamt!AE81-[7]Pkw_Batteriekosten!AE23</f>
        <v>55605.738876019772</v>
      </c>
      <c r="AF25" s="176">
        <f>[7]Pkw_Fahrzeugkosten_gesamt!AF81-[7]Pkw_Batteriekosten!AF23</f>
        <v>55605.738876019772</v>
      </c>
      <c r="AG25" s="176">
        <f>[7]Pkw_Fahrzeugkosten_gesamt!AG81-[7]Pkw_Batteriekosten!AG23</f>
        <v>55605.738876019772</v>
      </c>
      <c r="AH25" s="176">
        <f>[7]Pkw_Fahrzeugkosten_gesamt!AH81-[7]Pkw_Batteriekosten!AH23</f>
        <v>55605.738876019772</v>
      </c>
    </row>
    <row r="26" spans="1:34" x14ac:dyDescent="0.35">
      <c r="A26" t="s">
        <v>151</v>
      </c>
      <c r="B26" t="s">
        <v>167</v>
      </c>
      <c r="C26" s="176">
        <f>[7]Pkw_Fahrzeugkosten_gesamt!C82-[7]Pkw_Batteriekosten!C24</f>
        <v>125402.78590538875</v>
      </c>
      <c r="D26" s="176">
        <f>[7]Pkw_Fahrzeugkosten_gesamt!D82-[7]Pkw_Batteriekosten!D24</f>
        <v>123098.33017630987</v>
      </c>
      <c r="E26" s="176">
        <f>[7]Pkw_Fahrzeugkosten_gesamt!E82-[7]Pkw_Batteriekosten!E24</f>
        <v>131692.60557659392</v>
      </c>
      <c r="F26" s="176">
        <f>[7]Pkw_Fahrzeugkosten_gesamt!F82-[7]Pkw_Batteriekosten!F24</f>
        <v>136641.91819471476</v>
      </c>
      <c r="G26" s="176">
        <f>[7]Pkw_Fahrzeugkosten_gesamt!G82-[7]Pkw_Batteriekosten!G24</f>
        <v>143148.89122807019</v>
      </c>
      <c r="H26" s="176">
        <f>[7]Pkw_Fahrzeugkosten_gesamt!H82-[7]Pkw_Batteriekosten!H24</f>
        <v>135912.85536281238</v>
      </c>
      <c r="I26" s="176">
        <f>[7]Pkw_Fahrzeugkosten_gesamt!I82-[7]Pkw_Batteriekosten!I24</f>
        <v>128932.00468273975</v>
      </c>
      <c r="J26" s="176">
        <f>[7]Pkw_Fahrzeugkosten_gesamt!J82-[7]Pkw_Batteriekosten!J24</f>
        <v>128932.00468273975</v>
      </c>
      <c r="K26" s="176">
        <f>[7]Pkw_Fahrzeugkosten_gesamt!K82-[7]Pkw_Batteriekosten!K24</f>
        <v>128932.00468273975</v>
      </c>
      <c r="L26" s="176">
        <f>[7]Pkw_Fahrzeugkosten_gesamt!L82-[7]Pkw_Batteriekosten!L24</f>
        <v>128932.00468273975</v>
      </c>
      <c r="M26" s="176">
        <f>[7]Pkw_Fahrzeugkosten_gesamt!M82-[7]Pkw_Batteriekosten!M24</f>
        <v>128932.00468273975</v>
      </c>
      <c r="N26" s="176">
        <f>[7]Pkw_Fahrzeugkosten_gesamt!N82-[7]Pkw_Batteriekosten!N24</f>
        <v>128932.00468273975</v>
      </c>
      <c r="O26" s="176">
        <f>[7]Pkw_Fahrzeugkosten_gesamt!O82-[7]Pkw_Batteriekosten!O24</f>
        <v>128932.00468273975</v>
      </c>
      <c r="P26" s="176">
        <f>[7]Pkw_Fahrzeugkosten_gesamt!P82-[7]Pkw_Batteriekosten!P24</f>
        <v>128932.00468273975</v>
      </c>
      <c r="Q26" s="176">
        <f>[7]Pkw_Fahrzeugkosten_gesamt!Q82-[7]Pkw_Batteriekosten!Q24</f>
        <v>128932.00468273975</v>
      </c>
      <c r="R26" s="176">
        <f>[7]Pkw_Fahrzeugkosten_gesamt!R82-[7]Pkw_Batteriekosten!R24</f>
        <v>128932.00468273975</v>
      </c>
      <c r="S26" s="176">
        <f>[7]Pkw_Fahrzeugkosten_gesamt!S82-[7]Pkw_Batteriekosten!S24</f>
        <v>128932.00468273975</v>
      </c>
      <c r="T26" s="176">
        <f>[7]Pkw_Fahrzeugkosten_gesamt!T82-[7]Pkw_Batteriekosten!T24</f>
        <v>128932.00468273975</v>
      </c>
      <c r="U26" s="176">
        <f>[7]Pkw_Fahrzeugkosten_gesamt!U82-[7]Pkw_Batteriekosten!U24</f>
        <v>128932.00468273975</v>
      </c>
      <c r="V26" s="176">
        <f>[7]Pkw_Fahrzeugkosten_gesamt!V82-[7]Pkw_Batteriekosten!V24</f>
        <v>128932.00468273975</v>
      </c>
      <c r="W26" s="176">
        <f>[7]Pkw_Fahrzeugkosten_gesamt!W82-[7]Pkw_Batteriekosten!W24</f>
        <v>128932.00468273976</v>
      </c>
      <c r="X26" s="176">
        <f>[7]Pkw_Fahrzeugkosten_gesamt!X82-[7]Pkw_Batteriekosten!X24</f>
        <v>128932.00468273975</v>
      </c>
      <c r="Y26" s="176">
        <f>[7]Pkw_Fahrzeugkosten_gesamt!Y82-[7]Pkw_Batteriekosten!Y24</f>
        <v>128932.00468273973</v>
      </c>
      <c r="Z26" s="176">
        <f>[7]Pkw_Fahrzeugkosten_gesamt!Z82-[7]Pkw_Batteriekosten!Z24</f>
        <v>128932.00468273975</v>
      </c>
      <c r="AA26" s="176">
        <f>[7]Pkw_Fahrzeugkosten_gesamt!AA82-[7]Pkw_Batteriekosten!AA24</f>
        <v>128932.00468273975</v>
      </c>
      <c r="AB26" s="176">
        <f>[7]Pkw_Fahrzeugkosten_gesamt!AB82-[7]Pkw_Batteriekosten!AB24</f>
        <v>128932.00468273973</v>
      </c>
      <c r="AC26" s="176">
        <f>[7]Pkw_Fahrzeugkosten_gesamt!AC82-[7]Pkw_Batteriekosten!AC24</f>
        <v>128932.00468273975</v>
      </c>
      <c r="AD26" s="176">
        <f>[7]Pkw_Fahrzeugkosten_gesamt!AD82-[7]Pkw_Batteriekosten!AD24</f>
        <v>128932.00468273975</v>
      </c>
      <c r="AE26" s="176">
        <f>[7]Pkw_Fahrzeugkosten_gesamt!AE82-[7]Pkw_Batteriekosten!AE24</f>
        <v>128932.00468273975</v>
      </c>
      <c r="AF26" s="176">
        <f>[7]Pkw_Fahrzeugkosten_gesamt!AF82-[7]Pkw_Batteriekosten!AF24</f>
        <v>128932.00468273975</v>
      </c>
      <c r="AG26" s="176">
        <f>[7]Pkw_Fahrzeugkosten_gesamt!AG82-[7]Pkw_Batteriekosten!AG24</f>
        <v>128932.00468273975</v>
      </c>
      <c r="AH26" s="176">
        <f>[7]Pkw_Fahrzeugkosten_gesamt!AH82-[7]Pkw_Batteriekosten!AH24</f>
        <v>128932.00468273975</v>
      </c>
    </row>
    <row r="27" spans="1:34" x14ac:dyDescent="0.35">
      <c r="A27" t="s">
        <v>151</v>
      </c>
      <c r="B27" t="s">
        <v>168</v>
      </c>
      <c r="C27" s="176">
        <f>[7]Pkw_Fahrzeugkosten_gesamt!C83-[7]Pkw_Batteriekosten!C25</f>
        <v>42595.727034236428</v>
      </c>
      <c r="D27" s="176">
        <f>[7]Pkw_Fahrzeugkosten_gesamt!D83-[7]Pkw_Batteriekosten!D25</f>
        <v>41778.887761842037</v>
      </c>
      <c r="E27" s="176">
        <f>[7]Pkw_Fahrzeugkosten_gesamt!E83-[7]Pkw_Batteriekosten!E25</f>
        <v>43431.628235630778</v>
      </c>
      <c r="F27" s="176">
        <f>[7]Pkw_Fahrzeugkosten_gesamt!F83-[7]Pkw_Batteriekosten!F25</f>
        <v>43648.558028008381</v>
      </c>
      <c r="G27" s="176">
        <f>[7]Pkw_Fahrzeugkosten_gesamt!G83-[7]Pkw_Batteriekosten!G25</f>
        <v>44881.426793427381</v>
      </c>
      <c r="H27" s="176">
        <f>[7]Pkw_Fahrzeugkosten_gesamt!H83-[7]Pkw_Batteriekosten!H25</f>
        <v>43280.302352077168</v>
      </c>
      <c r="I27" s="176">
        <f>[7]Pkw_Fahrzeugkosten_gesamt!I83-[7]Pkw_Batteriekosten!I25</f>
        <v>41895.474207023261</v>
      </c>
      <c r="J27" s="176">
        <f>[7]Pkw_Fahrzeugkosten_gesamt!J83-[7]Pkw_Batteriekosten!J25</f>
        <v>41895.474207023261</v>
      </c>
      <c r="K27" s="176">
        <f>[7]Pkw_Fahrzeugkosten_gesamt!K83-[7]Pkw_Batteriekosten!K25</f>
        <v>41895.474207023261</v>
      </c>
      <c r="L27" s="176">
        <f>[7]Pkw_Fahrzeugkosten_gesamt!L83-[7]Pkw_Batteriekosten!L25</f>
        <v>41895.474207023261</v>
      </c>
      <c r="M27" s="176">
        <f>[7]Pkw_Fahrzeugkosten_gesamt!M83-[7]Pkw_Batteriekosten!M25</f>
        <v>41895.474207023261</v>
      </c>
      <c r="N27" s="176">
        <f>[7]Pkw_Fahrzeugkosten_gesamt!N83-[7]Pkw_Batteriekosten!N25</f>
        <v>41895.474207023261</v>
      </c>
      <c r="O27" s="176">
        <f>[7]Pkw_Fahrzeugkosten_gesamt!O83-[7]Pkw_Batteriekosten!O25</f>
        <v>41895.474207023261</v>
      </c>
      <c r="P27" s="176">
        <f>[7]Pkw_Fahrzeugkosten_gesamt!P83-[7]Pkw_Batteriekosten!P25</f>
        <v>41895.474207023261</v>
      </c>
      <c r="Q27" s="176">
        <f>[7]Pkw_Fahrzeugkosten_gesamt!Q83-[7]Pkw_Batteriekosten!Q25</f>
        <v>41895.474207023261</v>
      </c>
      <c r="R27" s="176">
        <f>[7]Pkw_Fahrzeugkosten_gesamt!R83-[7]Pkw_Batteriekosten!R25</f>
        <v>41895.474207023261</v>
      </c>
      <c r="S27" s="176">
        <f>[7]Pkw_Fahrzeugkosten_gesamt!S83-[7]Pkw_Batteriekosten!S25</f>
        <v>41895.474207023261</v>
      </c>
      <c r="T27" s="176">
        <f>[7]Pkw_Fahrzeugkosten_gesamt!T83-[7]Pkw_Batteriekosten!T25</f>
        <v>41895.474207023261</v>
      </c>
      <c r="U27" s="176">
        <f>[7]Pkw_Fahrzeugkosten_gesamt!U83-[7]Pkw_Batteriekosten!U25</f>
        <v>41895.474207023261</v>
      </c>
      <c r="V27" s="176">
        <f>[7]Pkw_Fahrzeugkosten_gesamt!V83-[7]Pkw_Batteriekosten!V25</f>
        <v>41895.474207023261</v>
      </c>
      <c r="W27" s="176">
        <f>[7]Pkw_Fahrzeugkosten_gesamt!W83-[7]Pkw_Batteriekosten!W25</f>
        <v>41895.474207023261</v>
      </c>
      <c r="X27" s="176">
        <f>[7]Pkw_Fahrzeugkosten_gesamt!X83-[7]Pkw_Batteriekosten!X25</f>
        <v>41895.474207023261</v>
      </c>
      <c r="Y27" s="176">
        <f>[7]Pkw_Fahrzeugkosten_gesamt!Y83-[7]Pkw_Batteriekosten!Y25</f>
        <v>41895.474207023261</v>
      </c>
      <c r="Z27" s="176">
        <f>[7]Pkw_Fahrzeugkosten_gesamt!Z83-[7]Pkw_Batteriekosten!Z25</f>
        <v>41895.474207023261</v>
      </c>
      <c r="AA27" s="176">
        <f>[7]Pkw_Fahrzeugkosten_gesamt!AA83-[7]Pkw_Batteriekosten!AA25</f>
        <v>41895.474207023261</v>
      </c>
      <c r="AB27" s="176">
        <f>[7]Pkw_Fahrzeugkosten_gesamt!AB83-[7]Pkw_Batteriekosten!AB25</f>
        <v>41895.474207023261</v>
      </c>
      <c r="AC27" s="176">
        <f>[7]Pkw_Fahrzeugkosten_gesamt!AC83-[7]Pkw_Batteriekosten!AC25</f>
        <v>41895.474207023261</v>
      </c>
      <c r="AD27" s="176">
        <f>[7]Pkw_Fahrzeugkosten_gesamt!AD83-[7]Pkw_Batteriekosten!AD25</f>
        <v>41895.474207023261</v>
      </c>
      <c r="AE27" s="176">
        <f>[7]Pkw_Fahrzeugkosten_gesamt!AE83-[7]Pkw_Batteriekosten!AE25</f>
        <v>41895.474207023261</v>
      </c>
      <c r="AF27" s="176">
        <f>[7]Pkw_Fahrzeugkosten_gesamt!AF83-[7]Pkw_Batteriekosten!AF25</f>
        <v>41895.474207023261</v>
      </c>
      <c r="AG27" s="176">
        <f>[7]Pkw_Fahrzeugkosten_gesamt!AG83-[7]Pkw_Batteriekosten!AG25</f>
        <v>41895.474207023261</v>
      </c>
      <c r="AH27" s="176">
        <f>[7]Pkw_Fahrzeugkosten_gesamt!AH83-[7]Pkw_Batteriekosten!AH25</f>
        <v>41895.474207023261</v>
      </c>
    </row>
    <row r="28" spans="1:34" x14ac:dyDescent="0.35">
      <c r="A28" t="s">
        <v>151</v>
      </c>
      <c r="B28" t="s">
        <v>169</v>
      </c>
      <c r="C28" s="176">
        <f>[7]Pkw_Fahrzeugkosten_gesamt!C84-[7]Pkw_Batteriekosten!C26</f>
        <v>47213.772520928185</v>
      </c>
      <c r="D28" s="176">
        <f>[7]Pkw_Fahrzeugkosten_gesamt!D84-[7]Pkw_Batteriekosten!D26</f>
        <v>46309.860686471402</v>
      </c>
      <c r="E28" s="176">
        <f>[7]Pkw_Fahrzeugkosten_gesamt!E84-[7]Pkw_Batteriekosten!E26</f>
        <v>48142.526861136415</v>
      </c>
      <c r="F28" s="176">
        <f>[7]Pkw_Fahrzeugkosten_gesamt!F84-[7]Pkw_Batteriekosten!F26</f>
        <v>48388.614679153077</v>
      </c>
      <c r="G28" s="176">
        <f>[7]Pkw_Fahrzeugkosten_gesamt!G84-[7]Pkw_Batteriekosten!G26</f>
        <v>49755.333804448936</v>
      </c>
      <c r="H28" s="176">
        <f>[7]Pkw_Fahrzeugkosten_gesamt!H84-[7]Pkw_Batteriekosten!H26</f>
        <v>47955.124001519456</v>
      </c>
      <c r="I28" s="176">
        <f>[7]Pkw_Fahrzeugkosten_gesamt!I84-[7]Pkw_Batteriekosten!I26</f>
        <v>46399.358643034429</v>
      </c>
      <c r="J28" s="176">
        <f>[7]Pkw_Fahrzeugkosten_gesamt!J84-[7]Pkw_Batteriekosten!J26</f>
        <v>46399.358643034429</v>
      </c>
      <c r="K28" s="176">
        <f>[7]Pkw_Fahrzeugkosten_gesamt!K84-[7]Pkw_Batteriekosten!K26</f>
        <v>46399.358643034429</v>
      </c>
      <c r="L28" s="176">
        <f>[7]Pkw_Fahrzeugkosten_gesamt!L84-[7]Pkw_Batteriekosten!L26</f>
        <v>46399.358643034429</v>
      </c>
      <c r="M28" s="176">
        <f>[7]Pkw_Fahrzeugkosten_gesamt!M84-[7]Pkw_Batteriekosten!M26</f>
        <v>46399.358643034429</v>
      </c>
      <c r="N28" s="176">
        <f>[7]Pkw_Fahrzeugkosten_gesamt!N84-[7]Pkw_Batteriekosten!N26</f>
        <v>46399.358643034429</v>
      </c>
      <c r="O28" s="176">
        <f>[7]Pkw_Fahrzeugkosten_gesamt!O84-[7]Pkw_Batteriekosten!O26</f>
        <v>46399.358643034429</v>
      </c>
      <c r="P28" s="176">
        <f>[7]Pkw_Fahrzeugkosten_gesamt!P84-[7]Pkw_Batteriekosten!P26</f>
        <v>46399.358643034429</v>
      </c>
      <c r="Q28" s="176">
        <f>[7]Pkw_Fahrzeugkosten_gesamt!Q84-[7]Pkw_Batteriekosten!Q26</f>
        <v>46399.358643034429</v>
      </c>
      <c r="R28" s="176">
        <f>[7]Pkw_Fahrzeugkosten_gesamt!R84-[7]Pkw_Batteriekosten!R26</f>
        <v>46399.358643034429</v>
      </c>
      <c r="S28" s="176">
        <f>[7]Pkw_Fahrzeugkosten_gesamt!S84-[7]Pkw_Batteriekosten!S26</f>
        <v>46399.358643034429</v>
      </c>
      <c r="T28" s="176">
        <f>[7]Pkw_Fahrzeugkosten_gesamt!T84-[7]Pkw_Batteriekosten!T26</f>
        <v>46399.358643034429</v>
      </c>
      <c r="U28" s="176">
        <f>[7]Pkw_Fahrzeugkosten_gesamt!U84-[7]Pkw_Batteriekosten!U26</f>
        <v>46399.358643034429</v>
      </c>
      <c r="V28" s="176">
        <f>[7]Pkw_Fahrzeugkosten_gesamt!V84-[7]Pkw_Batteriekosten!V26</f>
        <v>46399.358643034429</v>
      </c>
      <c r="W28" s="176">
        <f>[7]Pkw_Fahrzeugkosten_gesamt!W84-[7]Pkw_Batteriekosten!W26</f>
        <v>46399.358643034429</v>
      </c>
      <c r="X28" s="176">
        <f>[7]Pkw_Fahrzeugkosten_gesamt!X84-[7]Pkw_Batteriekosten!X26</f>
        <v>46399.358643034429</v>
      </c>
      <c r="Y28" s="176">
        <f>[7]Pkw_Fahrzeugkosten_gesamt!Y84-[7]Pkw_Batteriekosten!Y26</f>
        <v>46399.358643034429</v>
      </c>
      <c r="Z28" s="176">
        <f>[7]Pkw_Fahrzeugkosten_gesamt!Z84-[7]Pkw_Batteriekosten!Z26</f>
        <v>46399.358643034429</v>
      </c>
      <c r="AA28" s="176">
        <f>[7]Pkw_Fahrzeugkosten_gesamt!AA84-[7]Pkw_Batteriekosten!AA26</f>
        <v>46399.358643034429</v>
      </c>
      <c r="AB28" s="176">
        <f>[7]Pkw_Fahrzeugkosten_gesamt!AB84-[7]Pkw_Batteriekosten!AB26</f>
        <v>46399.358643034429</v>
      </c>
      <c r="AC28" s="176">
        <f>[7]Pkw_Fahrzeugkosten_gesamt!AC84-[7]Pkw_Batteriekosten!AC26</f>
        <v>46399.358643034429</v>
      </c>
      <c r="AD28" s="176">
        <f>[7]Pkw_Fahrzeugkosten_gesamt!AD84-[7]Pkw_Batteriekosten!AD26</f>
        <v>46399.358643034429</v>
      </c>
      <c r="AE28" s="176">
        <f>[7]Pkw_Fahrzeugkosten_gesamt!AE84-[7]Pkw_Batteriekosten!AE26</f>
        <v>46399.358643034429</v>
      </c>
      <c r="AF28" s="176">
        <f>[7]Pkw_Fahrzeugkosten_gesamt!AF84-[7]Pkw_Batteriekosten!AF26</f>
        <v>46399.358643034429</v>
      </c>
      <c r="AG28" s="176">
        <f>[7]Pkw_Fahrzeugkosten_gesamt!AG84-[7]Pkw_Batteriekosten!AG26</f>
        <v>46399.358643034429</v>
      </c>
      <c r="AH28" s="176">
        <f>[7]Pkw_Fahrzeugkosten_gesamt!AH84-[7]Pkw_Batteriekosten!AH26</f>
        <v>46399.358643034429</v>
      </c>
    </row>
    <row r="29" spans="1:34" x14ac:dyDescent="0.35">
      <c r="A29" t="s">
        <v>151</v>
      </c>
      <c r="B29" t="s">
        <v>170</v>
      </c>
      <c r="C29" s="176">
        <f>[7]Pkw_Fahrzeugkosten_gesamt!C85-[7]Pkw_Batteriekosten!C27</f>
        <v>39383.825305933293</v>
      </c>
      <c r="D29" s="176">
        <f>[7]Pkw_Fahrzeugkosten_gesamt!D85-[7]Pkw_Batteriekosten!D27</f>
        <v>38619.177150255506</v>
      </c>
      <c r="E29" s="176">
        <f>[7]Pkw_Fahrzeugkosten_gesamt!E85-[7]Pkw_Batteriekosten!E27</f>
        <v>41471.725324311345</v>
      </c>
      <c r="F29" s="176">
        <f>[7]Pkw_Fahrzeugkosten_gesamt!F85-[7]Pkw_Batteriekosten!F27</f>
        <v>42812.596233950972</v>
      </c>
      <c r="G29" s="176">
        <f>[7]Pkw_Fahrzeugkosten_gesamt!G85-[7]Pkw_Batteriekosten!G27</f>
        <v>45095.474828816528</v>
      </c>
      <c r="H29" s="176">
        <f>[7]Pkw_Fahrzeugkosten_gesamt!H85-[7]Pkw_Batteriekosten!H27</f>
        <v>42778.227866420137</v>
      </c>
      <c r="I29" s="176">
        <f>[7]Pkw_Fahrzeugkosten_gesamt!I85-[7]Pkw_Batteriekosten!I27</f>
        <v>40667.46238550522</v>
      </c>
      <c r="J29" s="176">
        <f>[7]Pkw_Fahrzeugkosten_gesamt!J85-[7]Pkw_Batteriekosten!J27</f>
        <v>40667.46238550522</v>
      </c>
      <c r="K29" s="176">
        <f>[7]Pkw_Fahrzeugkosten_gesamt!K85-[7]Pkw_Batteriekosten!K27</f>
        <v>40667.46238550522</v>
      </c>
      <c r="L29" s="176">
        <f>[7]Pkw_Fahrzeugkosten_gesamt!L85-[7]Pkw_Batteriekosten!L27</f>
        <v>40667.46238550522</v>
      </c>
      <c r="M29" s="176">
        <f>[7]Pkw_Fahrzeugkosten_gesamt!M85-[7]Pkw_Batteriekosten!M27</f>
        <v>40667.46238550522</v>
      </c>
      <c r="N29" s="176">
        <f>[7]Pkw_Fahrzeugkosten_gesamt!N85-[7]Pkw_Batteriekosten!N27</f>
        <v>40667.46238550522</v>
      </c>
      <c r="O29" s="176">
        <f>[7]Pkw_Fahrzeugkosten_gesamt!O85-[7]Pkw_Batteriekosten!O27</f>
        <v>40667.46238550522</v>
      </c>
      <c r="P29" s="176">
        <f>[7]Pkw_Fahrzeugkosten_gesamt!P85-[7]Pkw_Batteriekosten!P27</f>
        <v>40667.46238550522</v>
      </c>
      <c r="Q29" s="176">
        <f>[7]Pkw_Fahrzeugkosten_gesamt!Q85-[7]Pkw_Batteriekosten!Q27</f>
        <v>40667.46238550522</v>
      </c>
      <c r="R29" s="176">
        <f>[7]Pkw_Fahrzeugkosten_gesamt!R85-[7]Pkw_Batteriekosten!R27</f>
        <v>40667.46238550522</v>
      </c>
      <c r="S29" s="176">
        <f>[7]Pkw_Fahrzeugkosten_gesamt!S85-[7]Pkw_Batteriekosten!S27</f>
        <v>40667.46238550522</v>
      </c>
      <c r="T29" s="176">
        <f>[7]Pkw_Fahrzeugkosten_gesamt!T85-[7]Pkw_Batteriekosten!T27</f>
        <v>40667.46238550522</v>
      </c>
      <c r="U29" s="176">
        <f>[7]Pkw_Fahrzeugkosten_gesamt!U85-[7]Pkw_Batteriekosten!U27</f>
        <v>40667.46238550522</v>
      </c>
      <c r="V29" s="176">
        <f>[7]Pkw_Fahrzeugkosten_gesamt!V85-[7]Pkw_Batteriekosten!V27</f>
        <v>40667.46238550522</v>
      </c>
      <c r="W29" s="176">
        <f>[7]Pkw_Fahrzeugkosten_gesamt!W85-[7]Pkw_Batteriekosten!W27</f>
        <v>40667.46238550522</v>
      </c>
      <c r="X29" s="176">
        <f>[7]Pkw_Fahrzeugkosten_gesamt!X85-[7]Pkw_Batteriekosten!X27</f>
        <v>40667.46238550522</v>
      </c>
      <c r="Y29" s="176">
        <f>[7]Pkw_Fahrzeugkosten_gesamt!Y85-[7]Pkw_Batteriekosten!Y27</f>
        <v>40667.46238550522</v>
      </c>
      <c r="Z29" s="176">
        <f>[7]Pkw_Fahrzeugkosten_gesamt!Z85-[7]Pkw_Batteriekosten!Z27</f>
        <v>40667.46238550522</v>
      </c>
      <c r="AA29" s="176">
        <f>[7]Pkw_Fahrzeugkosten_gesamt!AA85-[7]Pkw_Batteriekosten!AA27</f>
        <v>40667.46238550522</v>
      </c>
      <c r="AB29" s="176">
        <f>[7]Pkw_Fahrzeugkosten_gesamt!AB85-[7]Pkw_Batteriekosten!AB27</f>
        <v>40667.46238550522</v>
      </c>
      <c r="AC29" s="176">
        <f>[7]Pkw_Fahrzeugkosten_gesamt!AC85-[7]Pkw_Batteriekosten!AC27</f>
        <v>40667.46238550522</v>
      </c>
      <c r="AD29" s="176">
        <f>[7]Pkw_Fahrzeugkosten_gesamt!AD85-[7]Pkw_Batteriekosten!AD27</f>
        <v>40667.46238550522</v>
      </c>
      <c r="AE29" s="176">
        <f>[7]Pkw_Fahrzeugkosten_gesamt!AE85-[7]Pkw_Batteriekosten!AE27</f>
        <v>40667.46238550522</v>
      </c>
      <c r="AF29" s="176">
        <f>[7]Pkw_Fahrzeugkosten_gesamt!AF85-[7]Pkw_Batteriekosten!AF27</f>
        <v>40667.46238550522</v>
      </c>
      <c r="AG29" s="176">
        <f>[7]Pkw_Fahrzeugkosten_gesamt!AG85-[7]Pkw_Batteriekosten!AG27</f>
        <v>40667.46238550522</v>
      </c>
      <c r="AH29" s="176">
        <f>[7]Pkw_Fahrzeugkosten_gesamt!AH85-[7]Pkw_Batteriekosten!AH27</f>
        <v>40667.46238550522</v>
      </c>
    </row>
    <row r="30" spans="1:34" x14ac:dyDescent="0.35">
      <c r="A30" t="s">
        <v>151</v>
      </c>
      <c r="B30" t="s">
        <v>171</v>
      </c>
      <c r="C30" s="176">
        <f>[7]Pkw_Fahrzeugkosten_gesamt!C86-[7]Pkw_Batteriekosten!C28</f>
        <v>47213.772520928185</v>
      </c>
      <c r="D30" s="176">
        <f>[7]Pkw_Fahrzeugkosten_gesamt!D86-[7]Pkw_Batteriekosten!D28</f>
        <v>46309.860686471402</v>
      </c>
      <c r="E30" s="176">
        <f>[7]Pkw_Fahrzeugkosten_gesamt!E86-[7]Pkw_Batteriekosten!E28</f>
        <v>52797.260712806645</v>
      </c>
      <c r="F30" s="176">
        <f>[7]Pkw_Fahrzeugkosten_gesamt!F86-[7]Pkw_Batteriekosten!F28</f>
        <v>57301.030851377836</v>
      </c>
      <c r="G30" s="176">
        <f>[7]Pkw_Fahrzeugkosten_gesamt!G86-[7]Pkw_Batteriekosten!G28</f>
        <v>62612.454292598202</v>
      </c>
      <c r="H30" s="176">
        <f>[7]Pkw_Fahrzeugkosten_gesamt!H86-[7]Pkw_Batteriekosten!H28</f>
        <v>57296.47179438654</v>
      </c>
      <c r="I30" s="176">
        <f>[7]Pkw_Fahrzeugkosten_gesamt!I86-[7]Pkw_Batteriekosten!I28</f>
        <v>52186.970777656359</v>
      </c>
      <c r="J30" s="176">
        <f>[7]Pkw_Fahrzeugkosten_gesamt!J86-[7]Pkw_Batteriekosten!J28</f>
        <v>52186.970777656359</v>
      </c>
      <c r="K30" s="176">
        <f>[7]Pkw_Fahrzeugkosten_gesamt!K86-[7]Pkw_Batteriekosten!K28</f>
        <v>52186.970777656359</v>
      </c>
      <c r="L30" s="176">
        <f>[7]Pkw_Fahrzeugkosten_gesamt!L86-[7]Pkw_Batteriekosten!L28</f>
        <v>52186.970777656359</v>
      </c>
      <c r="M30" s="176">
        <f>[7]Pkw_Fahrzeugkosten_gesamt!M86-[7]Pkw_Batteriekosten!M28</f>
        <v>52186.970777656359</v>
      </c>
      <c r="N30" s="176">
        <f>[7]Pkw_Fahrzeugkosten_gesamt!N86-[7]Pkw_Batteriekosten!N28</f>
        <v>52186.970777656359</v>
      </c>
      <c r="O30" s="176">
        <f>[7]Pkw_Fahrzeugkosten_gesamt!O86-[7]Pkw_Batteriekosten!O28</f>
        <v>52186.970777656359</v>
      </c>
      <c r="P30" s="176">
        <f>[7]Pkw_Fahrzeugkosten_gesamt!P86-[7]Pkw_Batteriekosten!P28</f>
        <v>52186.970777656359</v>
      </c>
      <c r="Q30" s="176">
        <f>[7]Pkw_Fahrzeugkosten_gesamt!Q86-[7]Pkw_Batteriekosten!Q28</f>
        <v>52186.970777656359</v>
      </c>
      <c r="R30" s="176">
        <f>[7]Pkw_Fahrzeugkosten_gesamt!R86-[7]Pkw_Batteriekosten!R28</f>
        <v>52186.970777656359</v>
      </c>
      <c r="S30" s="176">
        <f>[7]Pkw_Fahrzeugkosten_gesamt!S86-[7]Pkw_Batteriekosten!S28</f>
        <v>52186.970777656359</v>
      </c>
      <c r="T30" s="176">
        <f>[7]Pkw_Fahrzeugkosten_gesamt!T86-[7]Pkw_Batteriekosten!T28</f>
        <v>52186.970777656359</v>
      </c>
      <c r="U30" s="176">
        <f>[7]Pkw_Fahrzeugkosten_gesamt!U86-[7]Pkw_Batteriekosten!U28</f>
        <v>52186.970777656359</v>
      </c>
      <c r="V30" s="176">
        <f>[7]Pkw_Fahrzeugkosten_gesamt!V86-[7]Pkw_Batteriekosten!V28</f>
        <v>52186.970777656359</v>
      </c>
      <c r="W30" s="176">
        <f>[7]Pkw_Fahrzeugkosten_gesamt!W86-[7]Pkw_Batteriekosten!W28</f>
        <v>52186.970777656359</v>
      </c>
      <c r="X30" s="176">
        <f>[7]Pkw_Fahrzeugkosten_gesamt!X86-[7]Pkw_Batteriekosten!X28</f>
        <v>52186.970777656359</v>
      </c>
      <c r="Y30" s="176">
        <f>[7]Pkw_Fahrzeugkosten_gesamt!Y86-[7]Pkw_Batteriekosten!Y28</f>
        <v>52186.970777656359</v>
      </c>
      <c r="Z30" s="176">
        <f>[7]Pkw_Fahrzeugkosten_gesamt!Z86-[7]Pkw_Batteriekosten!Z28</f>
        <v>52186.970777656359</v>
      </c>
      <c r="AA30" s="176">
        <f>[7]Pkw_Fahrzeugkosten_gesamt!AA86-[7]Pkw_Batteriekosten!AA28</f>
        <v>52186.970777656359</v>
      </c>
      <c r="AB30" s="176">
        <f>[7]Pkw_Fahrzeugkosten_gesamt!AB86-[7]Pkw_Batteriekosten!AB28</f>
        <v>52186.970777656359</v>
      </c>
      <c r="AC30" s="176">
        <f>[7]Pkw_Fahrzeugkosten_gesamt!AC86-[7]Pkw_Batteriekosten!AC28</f>
        <v>52186.970777656359</v>
      </c>
      <c r="AD30" s="176">
        <f>[7]Pkw_Fahrzeugkosten_gesamt!AD86-[7]Pkw_Batteriekosten!AD28</f>
        <v>52186.970777656359</v>
      </c>
      <c r="AE30" s="176">
        <f>[7]Pkw_Fahrzeugkosten_gesamt!AE86-[7]Pkw_Batteriekosten!AE28</f>
        <v>52186.970777656359</v>
      </c>
      <c r="AF30" s="176">
        <f>[7]Pkw_Fahrzeugkosten_gesamt!AF86-[7]Pkw_Batteriekosten!AF28</f>
        <v>52186.970777656359</v>
      </c>
      <c r="AG30" s="176">
        <f>[7]Pkw_Fahrzeugkosten_gesamt!AG86-[7]Pkw_Batteriekosten!AG28</f>
        <v>52186.970777656359</v>
      </c>
      <c r="AH30" s="176">
        <f>[7]Pkw_Fahrzeugkosten_gesamt!AH86-[7]Pkw_Batteriekosten!AH28</f>
        <v>52186.970777656359</v>
      </c>
    </row>
    <row r="31" spans="1:34" x14ac:dyDescent="0.35">
      <c r="A31" t="s">
        <v>151</v>
      </c>
      <c r="B31" t="s">
        <v>172</v>
      </c>
      <c r="C31" s="176">
        <f>[7]Pkw_Fahrzeugkosten_gesamt!C87-[7]Pkw_Batteriekosten!C29</f>
        <v>47020.740282978921</v>
      </c>
      <c r="D31" s="176">
        <f>[7]Pkw_Fahrzeugkosten_gesamt!D87-[7]Pkw_Batteriekosten!D29</f>
        <v>46125.197590657823</v>
      </c>
      <c r="E31" s="176">
        <f>[7]Pkw_Fahrzeugkosten_gesamt!E87-[7]Pkw_Batteriekosten!E29</f>
        <v>47921.974120870669</v>
      </c>
      <c r="F31" s="176">
        <f>[7]Pkw_Fahrzeugkosten_gesamt!F87-[7]Pkw_Batteriekosten!F29</f>
        <v>48205.150900368084</v>
      </c>
      <c r="G31" s="176">
        <f>[7]Pkw_Fahrzeugkosten_gesamt!G87-[7]Pkw_Batteriekosten!G29</f>
        <v>49519.163624816909</v>
      </c>
      <c r="H31" s="176">
        <f>[7]Pkw_Fahrzeugkosten_gesamt!H87-[7]Pkw_Batteriekosten!H29</f>
        <v>47807.314711483989</v>
      </c>
      <c r="I31" s="176">
        <f>[7]Pkw_Fahrzeugkosten_gesamt!I87-[7]Pkw_Batteriekosten!I29</f>
        <v>46296.576909262185</v>
      </c>
      <c r="J31" s="176">
        <f>[7]Pkw_Fahrzeugkosten_gesamt!J87-[7]Pkw_Batteriekosten!J29</f>
        <v>46296.576909262185</v>
      </c>
      <c r="K31" s="176">
        <f>[7]Pkw_Fahrzeugkosten_gesamt!K87-[7]Pkw_Batteriekosten!K29</f>
        <v>46296.576909262185</v>
      </c>
      <c r="L31" s="176">
        <f>[7]Pkw_Fahrzeugkosten_gesamt!L87-[7]Pkw_Batteriekosten!L29</f>
        <v>46296.576909262185</v>
      </c>
      <c r="M31" s="176">
        <f>[7]Pkw_Fahrzeugkosten_gesamt!M87-[7]Pkw_Batteriekosten!M29</f>
        <v>46296.576909262185</v>
      </c>
      <c r="N31" s="176">
        <f>[7]Pkw_Fahrzeugkosten_gesamt!N87-[7]Pkw_Batteriekosten!N29</f>
        <v>46296.576909262185</v>
      </c>
      <c r="O31" s="176">
        <f>[7]Pkw_Fahrzeugkosten_gesamt!O87-[7]Pkw_Batteriekosten!O29</f>
        <v>46296.576909262185</v>
      </c>
      <c r="P31" s="176">
        <f>[7]Pkw_Fahrzeugkosten_gesamt!P87-[7]Pkw_Batteriekosten!P29</f>
        <v>46296.576909262185</v>
      </c>
      <c r="Q31" s="176">
        <f>[7]Pkw_Fahrzeugkosten_gesamt!Q87-[7]Pkw_Batteriekosten!Q29</f>
        <v>46296.576909262185</v>
      </c>
      <c r="R31" s="176">
        <f>[7]Pkw_Fahrzeugkosten_gesamt!R87-[7]Pkw_Batteriekosten!R29</f>
        <v>46296.576909262185</v>
      </c>
      <c r="S31" s="176">
        <f>[7]Pkw_Fahrzeugkosten_gesamt!S87-[7]Pkw_Batteriekosten!S29</f>
        <v>46296.576909262185</v>
      </c>
      <c r="T31" s="176">
        <f>[7]Pkw_Fahrzeugkosten_gesamt!T87-[7]Pkw_Batteriekosten!T29</f>
        <v>46296.576909262185</v>
      </c>
      <c r="U31" s="176">
        <f>[7]Pkw_Fahrzeugkosten_gesamt!U87-[7]Pkw_Batteriekosten!U29</f>
        <v>46296.576909262185</v>
      </c>
      <c r="V31" s="176">
        <f>[7]Pkw_Fahrzeugkosten_gesamt!V87-[7]Pkw_Batteriekosten!V29</f>
        <v>46296.576909262185</v>
      </c>
      <c r="W31" s="176">
        <f>[7]Pkw_Fahrzeugkosten_gesamt!W87-[7]Pkw_Batteriekosten!W29</f>
        <v>46296.576909262185</v>
      </c>
      <c r="X31" s="176">
        <f>[7]Pkw_Fahrzeugkosten_gesamt!X87-[7]Pkw_Batteriekosten!X29</f>
        <v>46296.576909262185</v>
      </c>
      <c r="Y31" s="176">
        <f>[7]Pkw_Fahrzeugkosten_gesamt!Y87-[7]Pkw_Batteriekosten!Y29</f>
        <v>46296.576909262185</v>
      </c>
      <c r="Z31" s="176">
        <f>[7]Pkw_Fahrzeugkosten_gesamt!Z87-[7]Pkw_Batteriekosten!Z29</f>
        <v>46296.576909262185</v>
      </c>
      <c r="AA31" s="176">
        <f>[7]Pkw_Fahrzeugkosten_gesamt!AA87-[7]Pkw_Batteriekosten!AA29</f>
        <v>46296.576909262185</v>
      </c>
      <c r="AB31" s="176">
        <f>[7]Pkw_Fahrzeugkosten_gesamt!AB87-[7]Pkw_Batteriekosten!AB29</f>
        <v>46296.576909262185</v>
      </c>
      <c r="AC31" s="176">
        <f>[7]Pkw_Fahrzeugkosten_gesamt!AC87-[7]Pkw_Batteriekosten!AC29</f>
        <v>46296.576909262185</v>
      </c>
      <c r="AD31" s="176">
        <f>[7]Pkw_Fahrzeugkosten_gesamt!AD87-[7]Pkw_Batteriekosten!AD29</f>
        <v>46296.576909262185</v>
      </c>
      <c r="AE31" s="176">
        <f>[7]Pkw_Fahrzeugkosten_gesamt!AE87-[7]Pkw_Batteriekosten!AE29</f>
        <v>46296.576909262185</v>
      </c>
      <c r="AF31" s="176">
        <f>[7]Pkw_Fahrzeugkosten_gesamt!AF87-[7]Pkw_Batteriekosten!AF29</f>
        <v>46296.576909262185</v>
      </c>
      <c r="AG31" s="176">
        <f>[7]Pkw_Fahrzeugkosten_gesamt!AG87-[7]Pkw_Batteriekosten!AG29</f>
        <v>46296.576909262185</v>
      </c>
      <c r="AH31" s="176">
        <f>[7]Pkw_Fahrzeugkosten_gesamt!AH87-[7]Pkw_Batteriekosten!AH29</f>
        <v>46296.576909262185</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B223B-10C7-4144-BD29-289FDF1A13C7}">
  <dimension ref="A1:AH32"/>
  <sheetViews>
    <sheetView workbookViewId="0">
      <selection activeCell="E21" sqref="E21"/>
    </sheetView>
  </sheetViews>
  <sheetFormatPr defaultRowHeight="14.5" x14ac:dyDescent="0.35"/>
  <cols>
    <col min="2" max="2" width="19.7265625" bestFit="1" customWidth="1"/>
    <col min="5" max="5" width="12" bestFit="1" customWidth="1"/>
  </cols>
  <sheetData>
    <row r="1" spans="1:34" x14ac:dyDescent="0.35">
      <c r="A1" t="s">
        <v>173</v>
      </c>
    </row>
    <row r="2" spans="1:34" x14ac:dyDescent="0.35">
      <c r="A2" t="s">
        <v>180</v>
      </c>
    </row>
    <row r="3" spans="1:34" x14ac:dyDescent="0.35">
      <c r="A3" t="s">
        <v>181</v>
      </c>
    </row>
    <row r="5" spans="1:34" x14ac:dyDescent="0.35">
      <c r="C5" t="s">
        <v>117</v>
      </c>
      <c r="D5" s="36">
        <v>0.19</v>
      </c>
      <c r="E5">
        <v>1.19</v>
      </c>
    </row>
    <row r="6" spans="1:34" x14ac:dyDescent="0.35">
      <c r="C6" t="str">
        <f>About!B144</f>
        <v>2023 USD per Euro</v>
      </c>
      <c r="E6">
        <f>About!$A$144</f>
        <v>1.083711667</v>
      </c>
    </row>
    <row r="7" spans="1:34" x14ac:dyDescent="0.35">
      <c r="C7" t="str">
        <f>About!B141</f>
        <v xml:space="preserve">2023 to 2012 </v>
      </c>
      <c r="E7">
        <f>About!$A$141</f>
        <v>0.754</v>
      </c>
    </row>
    <row r="8" spans="1:34" x14ac:dyDescent="0.35">
      <c r="A8" s="187" t="s">
        <v>182</v>
      </c>
    </row>
    <row r="9" spans="1:34" x14ac:dyDescent="0.35">
      <c r="A9" s="175" t="s">
        <v>175</v>
      </c>
      <c r="B9" s="175" t="s">
        <v>174</v>
      </c>
      <c r="C9" s="175">
        <v>2019</v>
      </c>
      <c r="D9" s="175">
        <f>C9+1</f>
        <v>2020</v>
      </c>
      <c r="E9" s="175">
        <f t="shared" ref="E9:AH9" si="0">D9+1</f>
        <v>2021</v>
      </c>
      <c r="F9" s="175">
        <f t="shared" si="0"/>
        <v>2022</v>
      </c>
      <c r="G9" s="175">
        <f t="shared" si="0"/>
        <v>2023</v>
      </c>
      <c r="H9" s="175">
        <f t="shared" si="0"/>
        <v>2024</v>
      </c>
      <c r="I9" s="175">
        <f t="shared" si="0"/>
        <v>2025</v>
      </c>
      <c r="J9" s="175">
        <f t="shared" si="0"/>
        <v>2026</v>
      </c>
      <c r="K9" s="175">
        <f t="shared" si="0"/>
        <v>2027</v>
      </c>
      <c r="L9" s="175">
        <f t="shared" si="0"/>
        <v>2028</v>
      </c>
      <c r="M9" s="175">
        <f t="shared" si="0"/>
        <v>2029</v>
      </c>
      <c r="N9" s="175">
        <f t="shared" si="0"/>
        <v>2030</v>
      </c>
      <c r="O9" s="175">
        <f t="shared" si="0"/>
        <v>2031</v>
      </c>
      <c r="P9" s="175">
        <f t="shared" si="0"/>
        <v>2032</v>
      </c>
      <c r="Q9" s="175">
        <f t="shared" si="0"/>
        <v>2033</v>
      </c>
      <c r="R9" s="175">
        <f t="shared" si="0"/>
        <v>2034</v>
      </c>
      <c r="S9" s="175">
        <f t="shared" si="0"/>
        <v>2035</v>
      </c>
      <c r="T9" s="175">
        <f t="shared" si="0"/>
        <v>2036</v>
      </c>
      <c r="U9" s="175">
        <f t="shared" si="0"/>
        <v>2037</v>
      </c>
      <c r="V9" s="175">
        <f t="shared" si="0"/>
        <v>2038</v>
      </c>
      <c r="W9" s="175">
        <f t="shared" si="0"/>
        <v>2039</v>
      </c>
      <c r="X9" s="175">
        <f t="shared" si="0"/>
        <v>2040</v>
      </c>
      <c r="Y9" s="175">
        <f t="shared" si="0"/>
        <v>2041</v>
      </c>
      <c r="Z9" s="175">
        <f t="shared" si="0"/>
        <v>2042</v>
      </c>
      <c r="AA9" s="175">
        <f t="shared" si="0"/>
        <v>2043</v>
      </c>
      <c r="AB9" s="175">
        <f t="shared" si="0"/>
        <v>2044</v>
      </c>
      <c r="AC9" s="175">
        <f t="shared" si="0"/>
        <v>2045</v>
      </c>
      <c r="AD9" s="175">
        <f t="shared" si="0"/>
        <v>2046</v>
      </c>
      <c r="AE9" s="175">
        <f t="shared" si="0"/>
        <v>2047</v>
      </c>
      <c r="AF9" s="175">
        <f t="shared" si="0"/>
        <v>2048</v>
      </c>
      <c r="AG9" s="175">
        <f t="shared" si="0"/>
        <v>2049</v>
      </c>
      <c r="AH9" s="175">
        <f t="shared" si="0"/>
        <v>2050</v>
      </c>
    </row>
    <row r="10" spans="1:34" x14ac:dyDescent="0.35">
      <c r="A10" t="s">
        <v>127</v>
      </c>
      <c r="B10" t="s">
        <v>183</v>
      </c>
      <c r="C10" s="176">
        <v>23144.26666666667</v>
      </c>
      <c r="D10" s="176">
        <v>23093.333333333332</v>
      </c>
      <c r="E10" s="176">
        <v>23042.400000000001</v>
      </c>
      <c r="F10" s="176">
        <v>22991.466666666671</v>
      </c>
      <c r="G10" s="176">
        <v>22940.533333333329</v>
      </c>
      <c r="H10" s="176">
        <v>22889.599999999999</v>
      </c>
      <c r="I10" s="176">
        <v>22838.666666666668</v>
      </c>
      <c r="J10" s="176">
        <v>22787.733333333337</v>
      </c>
      <c r="K10" s="176">
        <v>22736.799999999999</v>
      </c>
      <c r="L10" s="176">
        <v>22685.866666666665</v>
      </c>
      <c r="M10" s="176">
        <v>22634.933333333334</v>
      </c>
      <c r="N10" s="176">
        <v>22584</v>
      </c>
      <c r="O10" s="176">
        <v>22584</v>
      </c>
      <c r="P10" s="176">
        <v>22584</v>
      </c>
      <c r="Q10" s="176">
        <v>22584.000000000004</v>
      </c>
      <c r="R10" s="176">
        <v>22584</v>
      </c>
      <c r="S10" s="176">
        <v>22584</v>
      </c>
      <c r="T10" s="176">
        <v>22584</v>
      </c>
      <c r="U10" s="176">
        <v>22584</v>
      </c>
      <c r="V10" s="176">
        <v>22584</v>
      </c>
      <c r="W10" s="176">
        <v>22584</v>
      </c>
      <c r="X10" s="176">
        <v>22584.000000000004</v>
      </c>
      <c r="Y10" s="176">
        <v>22584</v>
      </c>
      <c r="Z10" s="176">
        <v>22584</v>
      </c>
      <c r="AA10" s="176">
        <v>22584</v>
      </c>
      <c r="AB10" s="176">
        <v>22584</v>
      </c>
      <c r="AC10" s="176">
        <v>22584</v>
      </c>
      <c r="AD10" s="176">
        <v>22584</v>
      </c>
      <c r="AE10" s="176">
        <v>22584</v>
      </c>
      <c r="AF10" s="176">
        <v>22584</v>
      </c>
      <c r="AG10" s="176">
        <v>22584</v>
      </c>
      <c r="AH10" s="176">
        <v>22584</v>
      </c>
    </row>
    <row r="11" spans="1:34" x14ac:dyDescent="0.35">
      <c r="A11" t="s">
        <v>179</v>
      </c>
      <c r="B11" t="s">
        <v>183</v>
      </c>
      <c r="C11" s="176">
        <v>81268.128070175444</v>
      </c>
      <c r="D11" s="176">
        <v>74373.335087719286</v>
      </c>
      <c r="E11" s="176">
        <v>69186.356101694924</v>
      </c>
      <c r="F11" s="176">
        <v>70162.241904761904</v>
      </c>
      <c r="G11" s="176">
        <v>65043.607037037029</v>
      </c>
      <c r="H11" s="176">
        <v>61088.993333333325</v>
      </c>
      <c r="I11" s="176">
        <v>57134.379629629628</v>
      </c>
      <c r="J11" s="176">
        <v>53920.506666666661</v>
      </c>
      <c r="K11" s="176">
        <v>50706.633703703708</v>
      </c>
      <c r="L11" s="176">
        <v>47492.760740740734</v>
      </c>
      <c r="M11" s="176">
        <v>44278.887777777774</v>
      </c>
      <c r="N11" s="176">
        <v>41065.014814814815</v>
      </c>
      <c r="O11" s="176">
        <v>40160.957074074075</v>
      </c>
      <c r="P11" s="176">
        <v>39299.652465370367</v>
      </c>
      <c r="Q11" s="176">
        <v>38479.049073526854</v>
      </c>
      <c r="R11" s="176">
        <v>37697.194578175629</v>
      </c>
      <c r="S11" s="176">
        <v>36952.231379050601</v>
      </c>
      <c r="T11" s="176">
        <v>36242.391961339381</v>
      </c>
      <c r="U11" s="176">
        <v>35565.994489220277</v>
      </c>
      <c r="V11" s="176">
        <v>34921.438616298961</v>
      </c>
      <c r="W11" s="176">
        <v>34307.201502219817</v>
      </c>
      <c r="X11" s="176">
        <v>33721.834025258868</v>
      </c>
      <c r="Y11" s="176">
        <v>33378.701263066141</v>
      </c>
      <c r="Z11" s="176">
        <v>33046.761233263242</v>
      </c>
      <c r="AA11" s="176">
        <v>32725.630359359409</v>
      </c>
      <c r="AB11" s="176">
        <v>32414.938408349597</v>
      </c>
      <c r="AC11" s="176">
        <v>32114.328024509454</v>
      </c>
      <c r="AD11" s="176">
        <v>31823.454279499194</v>
      </c>
      <c r="AE11" s="176">
        <v>31541.984238205823</v>
      </c>
      <c r="AF11" s="176">
        <v>31269.596539772821</v>
      </c>
      <c r="AG11" s="176">
        <v>31005.980993285935</v>
      </c>
      <c r="AH11" s="176">
        <v>30750.838187602036</v>
      </c>
    </row>
    <row r="12" spans="1:34" x14ac:dyDescent="0.35">
      <c r="A12" t="s">
        <v>177</v>
      </c>
      <c r="B12" t="s">
        <v>183</v>
      </c>
      <c r="C12" s="176">
        <v>25886.666666666664</v>
      </c>
      <c r="D12" s="176">
        <v>25913.333333333336</v>
      </c>
      <c r="E12" s="176">
        <v>25940</v>
      </c>
      <c r="F12" s="176">
        <v>25966.666666666664</v>
      </c>
      <c r="G12" s="176">
        <v>25993.333333333336</v>
      </c>
      <c r="H12" s="176">
        <v>26020</v>
      </c>
      <c r="I12" s="176">
        <v>26046.666666666664</v>
      </c>
      <c r="J12" s="176">
        <v>26073.333333333336</v>
      </c>
      <c r="K12" s="176">
        <v>26100</v>
      </c>
      <c r="L12" s="176">
        <v>26126.666666666664</v>
      </c>
      <c r="M12" s="176">
        <v>26153.333333333336</v>
      </c>
      <c r="N12" s="176">
        <v>26180</v>
      </c>
      <c r="O12" s="176">
        <v>26180</v>
      </c>
      <c r="P12" s="176">
        <v>26180</v>
      </c>
      <c r="Q12" s="176">
        <v>26180</v>
      </c>
      <c r="R12" s="176">
        <v>26180</v>
      </c>
      <c r="S12" s="176">
        <v>26180</v>
      </c>
      <c r="T12" s="176">
        <v>26180</v>
      </c>
      <c r="U12" s="176">
        <v>26180</v>
      </c>
      <c r="V12" s="176">
        <v>26180</v>
      </c>
      <c r="W12" s="176">
        <v>26180</v>
      </c>
      <c r="X12" s="176">
        <v>26180</v>
      </c>
      <c r="Y12" s="176">
        <v>26180</v>
      </c>
      <c r="Z12" s="176">
        <v>26180</v>
      </c>
      <c r="AA12" s="176">
        <v>26180</v>
      </c>
      <c r="AB12" s="176">
        <v>26180</v>
      </c>
      <c r="AC12" s="176">
        <v>26180</v>
      </c>
      <c r="AD12" s="176">
        <v>26180</v>
      </c>
      <c r="AE12" s="176">
        <v>26180</v>
      </c>
      <c r="AF12" s="176">
        <v>26180</v>
      </c>
      <c r="AG12" s="176">
        <v>26180</v>
      </c>
      <c r="AH12" s="176">
        <v>26180</v>
      </c>
    </row>
    <row r="15" spans="1:34" x14ac:dyDescent="0.35">
      <c r="A15" s="187" t="s">
        <v>184</v>
      </c>
    </row>
    <row r="16" spans="1:34" x14ac:dyDescent="0.35">
      <c r="A16" t="s">
        <v>127</v>
      </c>
      <c r="B16" t="s">
        <v>185</v>
      </c>
      <c r="E16" s="186">
        <f>E10/$E$5*$E$6*$E$7</f>
        <v>15822.16265346498</v>
      </c>
      <c r="F16" s="186">
        <f t="shared" ref="F16:AH18" si="1">F10/$E$5*$E$6*$E$7</f>
        <v>15787.189061977848</v>
      </c>
      <c r="G16" s="186">
        <f t="shared" si="1"/>
        <v>15752.215470490704</v>
      </c>
      <c r="H16" s="186">
        <f t="shared" si="1"/>
        <v>15717.241879003572</v>
      </c>
      <c r="I16" s="186">
        <f t="shared" si="1"/>
        <v>15682.268287516443</v>
      </c>
      <c r="J16" s="186">
        <f t="shared" si="1"/>
        <v>15647.29469602931</v>
      </c>
      <c r="K16" s="186">
        <f t="shared" si="1"/>
        <v>15612.321104542172</v>
      </c>
      <c r="L16" s="186">
        <f t="shared" si="1"/>
        <v>15577.347513055034</v>
      </c>
      <c r="M16" s="186">
        <f t="shared" si="1"/>
        <v>15542.373921567902</v>
      </c>
      <c r="N16" s="186">
        <f t="shared" si="1"/>
        <v>15507.400330080765</v>
      </c>
      <c r="O16" s="186">
        <f t="shared" si="1"/>
        <v>15507.400330080765</v>
      </c>
      <c r="P16" s="186">
        <f t="shared" si="1"/>
        <v>15507.400330080765</v>
      </c>
      <c r="Q16" s="186">
        <f t="shared" si="1"/>
        <v>15507.400330080769</v>
      </c>
      <c r="R16" s="186">
        <f t="shared" si="1"/>
        <v>15507.400330080765</v>
      </c>
      <c r="S16" s="186">
        <f t="shared" si="1"/>
        <v>15507.400330080765</v>
      </c>
      <c r="T16" s="186">
        <f t="shared" si="1"/>
        <v>15507.400330080765</v>
      </c>
      <c r="U16" s="186">
        <f t="shared" si="1"/>
        <v>15507.400330080765</v>
      </c>
      <c r="V16" s="186">
        <f t="shared" si="1"/>
        <v>15507.400330080765</v>
      </c>
      <c r="W16" s="186">
        <f t="shared" si="1"/>
        <v>15507.400330080765</v>
      </c>
      <c r="X16" s="186">
        <f t="shared" si="1"/>
        <v>15507.400330080769</v>
      </c>
      <c r="Y16" s="186">
        <f t="shared" si="1"/>
        <v>15507.400330080765</v>
      </c>
      <c r="Z16" s="186">
        <f t="shared" si="1"/>
        <v>15507.400330080765</v>
      </c>
      <c r="AA16" s="186">
        <f t="shared" si="1"/>
        <v>15507.400330080765</v>
      </c>
      <c r="AB16" s="186">
        <f t="shared" si="1"/>
        <v>15507.400330080765</v>
      </c>
      <c r="AC16" s="186">
        <f t="shared" si="1"/>
        <v>15507.400330080765</v>
      </c>
      <c r="AD16" s="186">
        <f t="shared" si="1"/>
        <v>15507.400330080765</v>
      </c>
      <c r="AE16" s="186">
        <f t="shared" si="1"/>
        <v>15507.400330080765</v>
      </c>
      <c r="AF16" s="186">
        <f t="shared" si="1"/>
        <v>15507.400330080765</v>
      </c>
      <c r="AG16" s="186">
        <f t="shared" si="1"/>
        <v>15507.400330080765</v>
      </c>
      <c r="AH16" s="186">
        <f t="shared" si="1"/>
        <v>15507.400330080765</v>
      </c>
    </row>
    <row r="17" spans="1:34" x14ac:dyDescent="0.35">
      <c r="A17" t="s">
        <v>179</v>
      </c>
      <c r="B17" t="s">
        <v>185</v>
      </c>
      <c r="E17" s="186">
        <f t="shared" ref="E17:T18" si="2">E11/$E$5*$E$6*$E$7</f>
        <v>47507.1077509967</v>
      </c>
      <c r="F17" s="186">
        <f t="shared" si="2"/>
        <v>48177.203917512903</v>
      </c>
      <c r="G17" s="186">
        <f t="shared" si="2"/>
        <v>44662.471361839875</v>
      </c>
      <c r="H17" s="186">
        <f t="shared" si="2"/>
        <v>41947.018924089396</v>
      </c>
      <c r="I17" s="186">
        <f t="shared" si="2"/>
        <v>39231.566486338932</v>
      </c>
      <c r="J17" s="186">
        <f t="shared" si="2"/>
        <v>37024.746850902797</v>
      </c>
      <c r="K17" s="186">
        <f t="shared" si="2"/>
        <v>34817.927215466676</v>
      </c>
      <c r="L17" s="186">
        <f t="shared" si="2"/>
        <v>32611.107580030541</v>
      </c>
      <c r="M17" s="186">
        <f t="shared" si="2"/>
        <v>30404.28794459442</v>
      </c>
      <c r="N17" s="186">
        <f t="shared" si="2"/>
        <v>28197.468309158288</v>
      </c>
      <c r="O17" s="186">
        <f t="shared" si="2"/>
        <v>27576.693189286918</v>
      </c>
      <c r="P17" s="186">
        <f t="shared" si="2"/>
        <v>26985.274690645758</v>
      </c>
      <c r="Q17" s="186">
        <f t="shared" si="2"/>
        <v>26421.803856890027</v>
      </c>
      <c r="R17" s="186">
        <f t="shared" si="2"/>
        <v>25884.940118877064</v>
      </c>
      <c r="S17" s="186">
        <f t="shared" si="2"/>
        <v>25373.407947427833</v>
      </c>
      <c r="T17" s="186">
        <f t="shared" si="2"/>
        <v>24885.993670925916</v>
      </c>
      <c r="U17" s="186">
        <f t="shared" si="1"/>
        <v>24421.542449600835</v>
      </c>
      <c r="V17" s="186">
        <f t="shared" si="1"/>
        <v>23978.955398746446</v>
      </c>
      <c r="W17" s="186">
        <f t="shared" si="1"/>
        <v>23557.186853510051</v>
      </c>
      <c r="X17" s="186">
        <f t="shared" si="1"/>
        <v>23155.241768253109</v>
      </c>
      <c r="Y17" s="186">
        <f t="shared" si="1"/>
        <v>22919.628187413178</v>
      </c>
      <c r="Z17" s="186">
        <f t="shared" si="1"/>
        <v>22691.700144208586</v>
      </c>
      <c r="AA17" s="186">
        <f t="shared" si="1"/>
        <v>22471.194254199047</v>
      </c>
      <c r="AB17" s="186">
        <f t="shared" si="1"/>
        <v>22257.856295305894</v>
      </c>
      <c r="AC17" s="186">
        <f t="shared" si="1"/>
        <v>22051.440887690398</v>
      </c>
      <c r="AD17" s="186">
        <f t="shared" si="1"/>
        <v>21851.711184830678</v>
      </c>
      <c r="AE17" s="186">
        <f t="shared" si="1"/>
        <v>21658.438575405391</v>
      </c>
      <c r="AF17" s="186">
        <f t="shared" si="1"/>
        <v>21471.402395605983</v>
      </c>
      <c r="AG17" s="186">
        <f t="shared" si="1"/>
        <v>21290.389651512585</v>
      </c>
      <c r="AH17" s="186">
        <f t="shared" si="1"/>
        <v>21115.194751181371</v>
      </c>
    </row>
    <row r="18" spans="1:34" x14ac:dyDescent="0.35">
      <c r="A18" t="s">
        <v>177</v>
      </c>
      <c r="B18" t="s">
        <v>185</v>
      </c>
      <c r="E18" s="186">
        <f t="shared" si="2"/>
        <v>17811.812104246153</v>
      </c>
      <c r="F18" s="186">
        <f t="shared" si="1"/>
        <v>17830.122885129465</v>
      </c>
      <c r="G18" s="186">
        <f t="shared" si="1"/>
        <v>17848.433666012788</v>
      </c>
      <c r="H18" s="186">
        <f t="shared" si="1"/>
        <v>17866.744446896104</v>
      </c>
      <c r="I18" s="186">
        <f t="shared" si="1"/>
        <v>17885.055227779416</v>
      </c>
      <c r="J18" s="186">
        <f t="shared" si="1"/>
        <v>17903.366008662735</v>
      </c>
      <c r="K18" s="186">
        <f t="shared" si="1"/>
        <v>17921.676789546054</v>
      </c>
      <c r="L18" s="186">
        <f t="shared" si="1"/>
        <v>17939.987570429366</v>
      </c>
      <c r="M18" s="186">
        <f t="shared" si="1"/>
        <v>17958.298351312686</v>
      </c>
      <c r="N18" s="186">
        <f t="shared" si="1"/>
        <v>17976.609132195998</v>
      </c>
      <c r="O18" s="186">
        <f t="shared" si="1"/>
        <v>17976.609132195998</v>
      </c>
      <c r="P18" s="186">
        <f t="shared" si="1"/>
        <v>17976.609132195998</v>
      </c>
      <c r="Q18" s="186">
        <f t="shared" si="1"/>
        <v>17976.609132195998</v>
      </c>
      <c r="R18" s="186">
        <f t="shared" si="1"/>
        <v>17976.609132195998</v>
      </c>
      <c r="S18" s="186">
        <f t="shared" si="1"/>
        <v>17976.609132195998</v>
      </c>
      <c r="T18" s="186">
        <f t="shared" si="1"/>
        <v>17976.609132195998</v>
      </c>
      <c r="U18" s="186">
        <f t="shared" si="1"/>
        <v>17976.609132195998</v>
      </c>
      <c r="V18" s="186">
        <f t="shared" si="1"/>
        <v>17976.609132195998</v>
      </c>
      <c r="W18" s="186">
        <f t="shared" si="1"/>
        <v>17976.609132195998</v>
      </c>
      <c r="X18" s="186">
        <f t="shared" si="1"/>
        <v>17976.609132195998</v>
      </c>
      <c r="Y18" s="186">
        <f t="shared" si="1"/>
        <v>17976.609132195998</v>
      </c>
      <c r="Z18" s="186">
        <f t="shared" si="1"/>
        <v>17976.609132195998</v>
      </c>
      <c r="AA18" s="186">
        <f t="shared" si="1"/>
        <v>17976.609132195998</v>
      </c>
      <c r="AB18" s="186">
        <f t="shared" si="1"/>
        <v>17976.609132195998</v>
      </c>
      <c r="AC18" s="186">
        <f t="shared" si="1"/>
        <v>17976.609132195998</v>
      </c>
      <c r="AD18" s="186">
        <f t="shared" si="1"/>
        <v>17976.609132195998</v>
      </c>
      <c r="AE18" s="186">
        <f t="shared" si="1"/>
        <v>17976.609132195998</v>
      </c>
      <c r="AF18" s="186">
        <f t="shared" si="1"/>
        <v>17976.609132195998</v>
      </c>
      <c r="AG18" s="186">
        <f t="shared" si="1"/>
        <v>17976.609132195998</v>
      </c>
      <c r="AH18" s="186">
        <f t="shared" si="1"/>
        <v>17976.609132195998</v>
      </c>
    </row>
    <row r="20" spans="1:34" x14ac:dyDescent="0.35">
      <c r="A20" s="187" t="s">
        <v>186</v>
      </c>
    </row>
    <row r="21" spans="1:34" x14ac:dyDescent="0.35">
      <c r="A21" t="s">
        <v>187</v>
      </c>
      <c r="E21" s="186">
        <f t="shared" ref="E21:AH21" si="3">E$18*E29/E$28</f>
        <v>13927.075718514363</v>
      </c>
      <c r="F21" s="186">
        <f t="shared" si="3"/>
        <v>13941.392938476851</v>
      </c>
      <c r="G21" s="186">
        <f t="shared" si="3"/>
        <v>13955.710158439348</v>
      </c>
      <c r="H21" s="186">
        <f t="shared" si="3"/>
        <v>13937.182810154261</v>
      </c>
      <c r="I21" s="186">
        <f t="shared" si="3"/>
        <v>13952.860252754313</v>
      </c>
      <c r="J21" s="186">
        <f t="shared" si="3"/>
        <v>13894.206162679344</v>
      </c>
      <c r="K21" s="186">
        <f t="shared" si="3"/>
        <v>13903.908835760543</v>
      </c>
      <c r="L21" s="186">
        <f t="shared" si="3"/>
        <v>13913.631876908566</v>
      </c>
      <c r="M21" s="186">
        <f t="shared" si="3"/>
        <v>13888.683986156977</v>
      </c>
      <c r="N21" s="186">
        <f t="shared" si="3"/>
        <v>13898.261547581909</v>
      </c>
      <c r="O21" s="186">
        <f t="shared" si="3"/>
        <v>13865.344128502868</v>
      </c>
      <c r="P21" s="186">
        <f t="shared" si="3"/>
        <v>13867.105569896281</v>
      </c>
      <c r="Q21" s="186">
        <f t="shared" si="3"/>
        <v>13801.662029848301</v>
      </c>
      <c r="R21" s="186">
        <f t="shared" si="3"/>
        <v>13803.351205813462</v>
      </c>
      <c r="S21" s="186">
        <f t="shared" si="3"/>
        <v>13771.08616645141</v>
      </c>
      <c r="T21" s="186">
        <f t="shared" si="3"/>
        <v>13771.08616645141</v>
      </c>
      <c r="U21" s="186">
        <f t="shared" si="3"/>
        <v>13771.08616645141</v>
      </c>
      <c r="V21" s="186">
        <f t="shared" si="3"/>
        <v>13771.08616645141</v>
      </c>
      <c r="W21" s="186">
        <f t="shared" si="3"/>
        <v>13771.08616645141</v>
      </c>
      <c r="X21" s="186">
        <f t="shared" si="3"/>
        <v>13771.08616645141</v>
      </c>
      <c r="Y21" s="186">
        <f t="shared" si="3"/>
        <v>13771.08616645141</v>
      </c>
      <c r="Z21" s="186">
        <f t="shared" si="3"/>
        <v>13771.08616645141</v>
      </c>
      <c r="AA21" s="186">
        <f t="shared" si="3"/>
        <v>13771.08616645141</v>
      </c>
      <c r="AB21" s="186">
        <f t="shared" si="3"/>
        <v>13771.08616645141</v>
      </c>
      <c r="AC21" s="186">
        <f t="shared" si="3"/>
        <v>13771.08616645141</v>
      </c>
      <c r="AD21" s="186">
        <f t="shared" si="3"/>
        <v>13771.08616645141</v>
      </c>
      <c r="AE21" s="186">
        <f t="shared" si="3"/>
        <v>13771.08616645141</v>
      </c>
      <c r="AF21" s="186">
        <f t="shared" si="3"/>
        <v>13771.08616645141</v>
      </c>
      <c r="AG21" s="186">
        <f t="shared" si="3"/>
        <v>13771.08616645141</v>
      </c>
      <c r="AH21" s="186">
        <f t="shared" si="3"/>
        <v>13771.08616645141</v>
      </c>
    </row>
    <row r="22" spans="1:34" x14ac:dyDescent="0.35">
      <c r="A22" t="s">
        <v>151</v>
      </c>
      <c r="E22" s="186">
        <f t="shared" ref="E22:AH22" si="4">E$18*E30/E$28</f>
        <v>23334.038741596974</v>
      </c>
      <c r="F22" s="186">
        <f t="shared" si="4"/>
        <v>22796.805395426516</v>
      </c>
      <c r="G22" s="186">
        <f t="shared" si="4"/>
        <v>22438.314872797029</v>
      </c>
      <c r="H22" s="186">
        <f t="shared" si="4"/>
        <v>21849.325813008236</v>
      </c>
      <c r="I22" s="186">
        <f t="shared" si="4"/>
        <v>21211.721108242662</v>
      </c>
      <c r="J22" s="186">
        <f t="shared" si="4"/>
        <v>20387.133339501586</v>
      </c>
      <c r="K22" s="186">
        <f t="shared" si="4"/>
        <v>19593.927541121142</v>
      </c>
      <c r="L22" s="186">
        <f t="shared" si="4"/>
        <v>18710.90327290395</v>
      </c>
      <c r="M22" s="186">
        <f t="shared" si="4"/>
        <v>17738.746220016943</v>
      </c>
      <c r="N22" s="186">
        <f t="shared" si="4"/>
        <v>16717.694613001971</v>
      </c>
      <c r="O22" s="186">
        <f t="shared" si="4"/>
        <v>16767.865638284908</v>
      </c>
      <c r="P22" s="186">
        <f t="shared" si="4"/>
        <v>16798.383222213426</v>
      </c>
      <c r="Q22" s="186">
        <f t="shared" si="4"/>
        <v>16704.449921762462</v>
      </c>
      <c r="R22" s="186">
        <f t="shared" si="4"/>
        <v>16662.893333339161</v>
      </c>
      <c r="S22" s="186">
        <f t="shared" si="4"/>
        <v>16554.259017469591</v>
      </c>
      <c r="T22" s="186">
        <f t="shared" si="4"/>
        <v>16554.259017469591</v>
      </c>
      <c r="U22" s="186">
        <f t="shared" si="4"/>
        <v>16554.259017469591</v>
      </c>
      <c r="V22" s="186">
        <f t="shared" si="4"/>
        <v>16554.259017469591</v>
      </c>
      <c r="W22" s="186">
        <f t="shared" si="4"/>
        <v>16554.259017469591</v>
      </c>
      <c r="X22" s="186">
        <f t="shared" si="4"/>
        <v>16554.259017469591</v>
      </c>
      <c r="Y22" s="186">
        <f t="shared" si="4"/>
        <v>16554.259017469591</v>
      </c>
      <c r="Z22" s="186">
        <f t="shared" si="4"/>
        <v>16554.259017469591</v>
      </c>
      <c r="AA22" s="186">
        <f t="shared" si="4"/>
        <v>16554.259017469591</v>
      </c>
      <c r="AB22" s="186">
        <f t="shared" si="4"/>
        <v>16554.259017469591</v>
      </c>
      <c r="AC22" s="186">
        <f t="shared" si="4"/>
        <v>16554.259017469591</v>
      </c>
      <c r="AD22" s="186">
        <f t="shared" si="4"/>
        <v>16554.259017469591</v>
      </c>
      <c r="AE22" s="186">
        <f t="shared" si="4"/>
        <v>16554.259017469591</v>
      </c>
      <c r="AF22" s="186">
        <f t="shared" si="4"/>
        <v>16554.259017469591</v>
      </c>
      <c r="AG22" s="186">
        <f t="shared" si="4"/>
        <v>16554.259017469591</v>
      </c>
      <c r="AH22" s="186">
        <f t="shared" si="4"/>
        <v>16554.259017469591</v>
      </c>
    </row>
    <row r="23" spans="1:34" x14ac:dyDescent="0.35">
      <c r="A23" t="s">
        <v>156</v>
      </c>
      <c r="E23" s="186">
        <f t="shared" ref="E23:AH23" si="5">E$18*E31/E$28</f>
        <v>17164.223402898147</v>
      </c>
      <c r="F23" s="186">
        <f t="shared" si="5"/>
        <v>16683.119350940957</v>
      </c>
      <c r="G23" s="186">
        <f t="shared" si="5"/>
        <v>16897.000427544994</v>
      </c>
      <c r="H23" s="186">
        <f t="shared" si="5"/>
        <v>17004.719210648287</v>
      </c>
      <c r="I23" s="186">
        <f t="shared" si="5"/>
        <v>17269.979539122665</v>
      </c>
      <c r="J23" s="186">
        <f t="shared" si="5"/>
        <v>17347.795837612543</v>
      </c>
      <c r="K23" s="186">
        <f t="shared" si="5"/>
        <v>17482.5349956545</v>
      </c>
      <c r="L23" s="186">
        <f t="shared" si="5"/>
        <v>17713.989706347591</v>
      </c>
      <c r="M23" s="186">
        <f t="shared" si="5"/>
        <v>17789.749508395838</v>
      </c>
      <c r="N23" s="186">
        <f t="shared" si="5"/>
        <v>17902.703258166825</v>
      </c>
      <c r="O23" s="186">
        <f t="shared" si="5"/>
        <v>17962.170983647407</v>
      </c>
      <c r="P23" s="186">
        <f t="shared" si="5"/>
        <v>18065.518099193323</v>
      </c>
      <c r="Q23" s="186">
        <f t="shared" si="5"/>
        <v>18089.274579278786</v>
      </c>
      <c r="R23" s="186">
        <f t="shared" si="5"/>
        <v>18179.410840774857</v>
      </c>
      <c r="S23" s="186">
        <f t="shared" si="5"/>
        <v>18223.838304337442</v>
      </c>
      <c r="T23" s="186">
        <f t="shared" si="5"/>
        <v>18302.292490365264</v>
      </c>
      <c r="U23" s="186">
        <f t="shared" si="5"/>
        <v>18378.109035581187</v>
      </c>
      <c r="V23" s="186">
        <f t="shared" si="5"/>
        <v>18447.216583775469</v>
      </c>
      <c r="W23" s="186">
        <f t="shared" si="5"/>
        <v>18518.030543810019</v>
      </c>
      <c r="X23" s="186">
        <f t="shared" si="5"/>
        <v>18572.586585449433</v>
      </c>
      <c r="Y23" s="186">
        <f t="shared" si="5"/>
        <v>18623.78317685267</v>
      </c>
      <c r="Z23" s="186">
        <f t="shared" si="5"/>
        <v>18669.981322699507</v>
      </c>
      <c r="AA23" s="186">
        <f t="shared" si="5"/>
        <v>18713.095980496651</v>
      </c>
      <c r="AB23" s="186">
        <f t="shared" si="5"/>
        <v>18745.123376129115</v>
      </c>
      <c r="AC23" s="186">
        <f t="shared" si="5"/>
        <v>18778.718857752709</v>
      </c>
      <c r="AD23" s="186">
        <f t="shared" si="5"/>
        <v>18804.16259923657</v>
      </c>
      <c r="AE23" s="186">
        <f t="shared" si="5"/>
        <v>18836.680199066061</v>
      </c>
      <c r="AF23" s="186">
        <f t="shared" si="5"/>
        <v>18863.729189452515</v>
      </c>
      <c r="AG23" s="186">
        <f t="shared" si="5"/>
        <v>18912.066459815516</v>
      </c>
      <c r="AH23" s="186">
        <f t="shared" si="5"/>
        <v>18932.209062519549</v>
      </c>
    </row>
    <row r="24" spans="1:34" x14ac:dyDescent="0.35">
      <c r="A24" t="s">
        <v>188</v>
      </c>
      <c r="E24" s="186">
        <f>E$18*E32/E$28</f>
        <v>16162.309982633873</v>
      </c>
      <c r="F24" s="186">
        <f t="shared" ref="F24:AH24" si="6">F$18*F32/F$28</f>
        <v>14597.111876742641</v>
      </c>
      <c r="G24" s="186">
        <f t="shared" si="6"/>
        <v>14683.356025496911</v>
      </c>
      <c r="H24" s="186">
        <f t="shared" si="6"/>
        <v>14716.167091536541</v>
      </c>
      <c r="I24" s="186">
        <f t="shared" si="6"/>
        <v>14859.901231807113</v>
      </c>
      <c r="J24" s="186">
        <f t="shared" si="6"/>
        <v>14836.68685449381</v>
      </c>
      <c r="K24" s="186">
        <f t="shared" si="6"/>
        <v>14893.693540910455</v>
      </c>
      <c r="L24" s="186">
        <f t="shared" si="6"/>
        <v>15055.966940840946</v>
      </c>
      <c r="M24" s="186">
        <f t="shared" si="6"/>
        <v>15060.731302544758</v>
      </c>
      <c r="N24" s="186">
        <f t="shared" si="6"/>
        <v>15097.717215389963</v>
      </c>
      <c r="O24" s="186">
        <f t="shared" si="6"/>
        <v>15087.21763764312</v>
      </c>
      <c r="P24" s="186">
        <f t="shared" si="6"/>
        <v>15112.7211952076</v>
      </c>
      <c r="Q24" s="186">
        <f t="shared" si="6"/>
        <v>15068.726119107696</v>
      </c>
      <c r="R24" s="186">
        <f t="shared" si="6"/>
        <v>15092.962756347479</v>
      </c>
      <c r="S24" s="186">
        <f t="shared" si="6"/>
        <v>15083.167397420259</v>
      </c>
      <c r="T24" s="186">
        <f t="shared" si="6"/>
        <v>15108.85180103586</v>
      </c>
      <c r="U24" s="186">
        <f t="shared" si="6"/>
        <v>15139.066806476971</v>
      </c>
      <c r="V24" s="186">
        <f t="shared" si="6"/>
        <v>15168.071865024738</v>
      </c>
      <c r="W24" s="186">
        <f t="shared" si="6"/>
        <v>15208.368730624576</v>
      </c>
      <c r="X24" s="186">
        <f t="shared" si="6"/>
        <v>15232.754210559388</v>
      </c>
      <c r="Y24" s="186">
        <f t="shared" si="6"/>
        <v>15259.744065110453</v>
      </c>
      <c r="Z24" s="186">
        <f t="shared" si="6"/>
        <v>15285.36319617928</v>
      </c>
      <c r="AA24" s="186">
        <f t="shared" si="6"/>
        <v>15309.799863532353</v>
      </c>
      <c r="AB24" s="186">
        <f t="shared" si="6"/>
        <v>15325.401376370064</v>
      </c>
      <c r="AC24" s="186">
        <f t="shared" si="6"/>
        <v>15343.243798800426</v>
      </c>
      <c r="AD24" s="186">
        <f t="shared" si="6"/>
        <v>15357.05650031683</v>
      </c>
      <c r="AE24" s="186">
        <f t="shared" si="6"/>
        <v>15374.803418705069</v>
      </c>
      <c r="AF24" s="186">
        <f t="shared" si="6"/>
        <v>15391.547544651034</v>
      </c>
      <c r="AG24" s="186">
        <f t="shared" si="6"/>
        <v>15437.214623151725</v>
      </c>
      <c r="AH24" s="186">
        <f t="shared" si="6"/>
        <v>15444.903385621905</v>
      </c>
    </row>
    <row r="27" spans="1:34" x14ac:dyDescent="0.35">
      <c r="A27" s="187" t="s">
        <v>189</v>
      </c>
    </row>
    <row r="28" spans="1:34" x14ac:dyDescent="0.35">
      <c r="A28" t="s">
        <v>177</v>
      </c>
      <c r="E28" s="171">
        <v>58511.740559660844</v>
      </c>
      <c r="F28" s="171">
        <v>58511.740559660844</v>
      </c>
      <c r="G28" s="171">
        <v>58511.740559660844</v>
      </c>
      <c r="H28" s="171">
        <v>58649.630180703643</v>
      </c>
      <c r="I28" s="171">
        <v>58643.771113156879</v>
      </c>
      <c r="J28" s="171">
        <v>58951.627671718496</v>
      </c>
      <c r="K28" s="171">
        <v>58970.740073289649</v>
      </c>
      <c r="L28" s="171">
        <v>58989.739463963298</v>
      </c>
      <c r="M28" s="171">
        <v>59156.018359637972</v>
      </c>
      <c r="N28" s="171">
        <v>59175.528358033</v>
      </c>
      <c r="O28" s="171">
        <v>59316.015723375829</v>
      </c>
      <c r="P28" s="171">
        <v>59308.481224928342</v>
      </c>
      <c r="Q28" s="171">
        <v>59589.705106359033</v>
      </c>
      <c r="R28" s="171">
        <v>59582.412855648618</v>
      </c>
      <c r="S28" s="171">
        <v>59722.011785815572</v>
      </c>
      <c r="T28" s="171">
        <v>59722.011785815572</v>
      </c>
      <c r="U28" s="171">
        <v>59722.011785815572</v>
      </c>
      <c r="V28" s="171">
        <v>59722.011785815572</v>
      </c>
      <c r="W28" s="171">
        <v>59722.011785815572</v>
      </c>
      <c r="X28" s="171">
        <v>59722.011785815572</v>
      </c>
      <c r="Y28" s="171">
        <v>59722.011785815572</v>
      </c>
      <c r="Z28" s="171">
        <v>59722.011785815572</v>
      </c>
      <c r="AA28" s="171">
        <v>59722.011785815572</v>
      </c>
      <c r="AB28" s="171">
        <v>59722.011785815572</v>
      </c>
      <c r="AC28" s="171">
        <v>59722.011785815572</v>
      </c>
      <c r="AD28" s="171">
        <v>59722.011785815572</v>
      </c>
      <c r="AE28" s="171">
        <v>59722.011785815572</v>
      </c>
      <c r="AF28" s="171">
        <v>59722.011785815572</v>
      </c>
      <c r="AG28" s="171">
        <v>59722.011785815572</v>
      </c>
      <c r="AH28" s="171">
        <v>59722.011785815572</v>
      </c>
    </row>
    <row r="29" spans="1:34" x14ac:dyDescent="0.35">
      <c r="A29" t="s">
        <v>187</v>
      </c>
      <c r="E29" s="171">
        <v>45750.395098890658</v>
      </c>
      <c r="F29" s="171">
        <v>45750.395098890658</v>
      </c>
      <c r="G29" s="171">
        <v>45750.395098890658</v>
      </c>
      <c r="H29" s="171">
        <v>45750.395098890658</v>
      </c>
      <c r="I29" s="171">
        <v>45750.395098890658</v>
      </c>
      <c r="J29" s="171">
        <v>45750.395098890658</v>
      </c>
      <c r="K29" s="171">
        <v>45750.395098890658</v>
      </c>
      <c r="L29" s="171">
        <v>45750.395098890658</v>
      </c>
      <c r="M29" s="171">
        <v>45750.395098890658</v>
      </c>
      <c r="N29" s="171">
        <v>45750.395098890658</v>
      </c>
      <c r="O29" s="171">
        <v>45750.395098890658</v>
      </c>
      <c r="P29" s="171">
        <v>45750.395098890658</v>
      </c>
      <c r="Q29" s="171">
        <v>45750.395098890658</v>
      </c>
      <c r="R29" s="171">
        <v>45750.395098890658</v>
      </c>
      <c r="S29" s="171">
        <v>45750.395098890658</v>
      </c>
      <c r="T29" s="171">
        <v>45750.395098890658</v>
      </c>
      <c r="U29" s="171">
        <v>45750.395098890658</v>
      </c>
      <c r="V29" s="171">
        <v>45750.395098890658</v>
      </c>
      <c r="W29" s="171">
        <v>45750.395098890658</v>
      </c>
      <c r="X29" s="171">
        <v>45750.395098890658</v>
      </c>
      <c r="Y29" s="171">
        <v>45750.395098890658</v>
      </c>
      <c r="Z29" s="171">
        <v>45750.395098890658</v>
      </c>
      <c r="AA29" s="171">
        <v>45750.395098890658</v>
      </c>
      <c r="AB29" s="171">
        <v>45750.395098890658</v>
      </c>
      <c r="AC29" s="171">
        <v>45750.395098890658</v>
      </c>
      <c r="AD29" s="171">
        <v>45750.395098890658</v>
      </c>
      <c r="AE29" s="171">
        <v>45750.395098890658</v>
      </c>
      <c r="AF29" s="171">
        <v>45750.395098890658</v>
      </c>
      <c r="AG29" s="171">
        <v>45750.395098890658</v>
      </c>
      <c r="AH29" s="171">
        <v>45750.395098890658</v>
      </c>
    </row>
    <row r="30" spans="1:34" x14ac:dyDescent="0.35">
      <c r="A30" t="s">
        <v>151</v>
      </c>
      <c r="E30" s="171">
        <v>76652.235778521383</v>
      </c>
      <c r="F30" s="171">
        <v>74810.51989825294</v>
      </c>
      <c r="G30" s="171">
        <v>73558.547657497198</v>
      </c>
      <c r="H30" s="171">
        <v>71722.908582444943</v>
      </c>
      <c r="I30" s="171">
        <v>69551.662085772958</v>
      </c>
      <c r="J30" s="171">
        <v>67130.096840026963</v>
      </c>
      <c r="K30" s="171">
        <v>64473.231026927453</v>
      </c>
      <c r="L30" s="171">
        <v>61524.641802057027</v>
      </c>
      <c r="M30" s="171">
        <v>58432.796723837535</v>
      </c>
      <c r="N30" s="171">
        <v>55031.42469070221</v>
      </c>
      <c r="O30" s="171">
        <v>55327.619048390668</v>
      </c>
      <c r="P30" s="171">
        <v>55421.274869878158</v>
      </c>
      <c r="Q30" s="171">
        <v>55372.692229202905</v>
      </c>
      <c r="R30" s="171">
        <v>55228.179166365844</v>
      </c>
      <c r="S30" s="171">
        <v>54996.67066666593</v>
      </c>
      <c r="T30" s="171">
        <v>54996.67066666593</v>
      </c>
      <c r="U30" s="171">
        <v>54996.67066666593</v>
      </c>
      <c r="V30" s="171">
        <v>54996.67066666593</v>
      </c>
      <c r="W30" s="171">
        <v>54996.67066666593</v>
      </c>
      <c r="X30" s="171">
        <v>54996.67066666593</v>
      </c>
      <c r="Y30" s="171">
        <v>54996.67066666593</v>
      </c>
      <c r="Z30" s="171">
        <v>54996.67066666593</v>
      </c>
      <c r="AA30" s="171">
        <v>54996.67066666593</v>
      </c>
      <c r="AB30" s="171">
        <v>54996.67066666593</v>
      </c>
      <c r="AC30" s="171">
        <v>54996.67066666593</v>
      </c>
      <c r="AD30" s="171">
        <v>54996.67066666593</v>
      </c>
      <c r="AE30" s="171">
        <v>54996.67066666593</v>
      </c>
      <c r="AF30" s="171">
        <v>54996.67066666593</v>
      </c>
      <c r="AG30" s="171">
        <v>54996.67066666593</v>
      </c>
      <c r="AH30" s="171">
        <v>54996.67066666593</v>
      </c>
    </row>
    <row r="31" spans="1:34" x14ac:dyDescent="0.35">
      <c r="A31" t="s">
        <v>156</v>
      </c>
      <c r="E31" s="171">
        <v>56384.413937255638</v>
      </c>
      <c r="F31" s="171">
        <v>54747.707431800285</v>
      </c>
      <c r="G31" s="171">
        <v>55392.698527694025</v>
      </c>
      <c r="H31" s="171">
        <v>55819.933843878767</v>
      </c>
      <c r="I31" s="171">
        <v>56626.983496710011</v>
      </c>
      <c r="J31" s="171">
        <v>57122.264084255854</v>
      </c>
      <c r="K31" s="171">
        <v>57525.757168676457</v>
      </c>
      <c r="L31" s="171">
        <v>58246.619934517774</v>
      </c>
      <c r="M31" s="171">
        <v>58600.80548528699</v>
      </c>
      <c r="N31" s="171">
        <v>58932.244482176466</v>
      </c>
      <c r="O31" s="171">
        <v>59268.375290186967</v>
      </c>
      <c r="P31" s="171">
        <v>59601.809947887821</v>
      </c>
      <c r="Q31" s="171">
        <v>59963.173802149686</v>
      </c>
      <c r="R31" s="171">
        <v>60254.587181714101</v>
      </c>
      <c r="S31" s="171">
        <v>60543.358204589553</v>
      </c>
      <c r="T31" s="171">
        <v>60803.999229164569</v>
      </c>
      <c r="U31" s="171">
        <v>61055.877465691148</v>
      </c>
      <c r="V31" s="171">
        <v>61285.467027181687</v>
      </c>
      <c r="W31" s="171">
        <v>61520.725641566823</v>
      </c>
      <c r="X31" s="171">
        <v>61701.97209009427</v>
      </c>
      <c r="Y31" s="171">
        <v>61872.05775044841</v>
      </c>
      <c r="Z31" s="171">
        <v>62025.537541351019</v>
      </c>
      <c r="AA31" s="171">
        <v>62168.773347512652</v>
      </c>
      <c r="AB31" s="171">
        <v>62275.174976727882</v>
      </c>
      <c r="AC31" s="171">
        <v>62386.78611177118</v>
      </c>
      <c r="AD31" s="171">
        <v>62471.315480886362</v>
      </c>
      <c r="AE31" s="171">
        <v>62579.345669782495</v>
      </c>
      <c r="AF31" s="171">
        <v>62669.208007600195</v>
      </c>
      <c r="AG31" s="171">
        <v>62829.79441236009</v>
      </c>
      <c r="AH31" s="171">
        <v>62896.712302560692</v>
      </c>
    </row>
    <row r="32" spans="1:34" x14ac:dyDescent="0.35">
      <c r="A32" t="s">
        <v>188</v>
      </c>
      <c r="E32" s="171">
        <v>53093.131850590777</v>
      </c>
      <c r="F32" s="171">
        <v>47902.217419075721</v>
      </c>
      <c r="G32" s="171">
        <v>48135.804765042762</v>
      </c>
      <c r="H32" s="171">
        <v>48307.500012740195</v>
      </c>
      <c r="I32" s="171">
        <v>48724.51527287854</v>
      </c>
      <c r="J32" s="171">
        <v>48853.76520285583</v>
      </c>
      <c r="K32" s="171">
        <v>49007.25199131939</v>
      </c>
      <c r="L32" s="171">
        <v>49506.5876568495</v>
      </c>
      <c r="M32" s="171">
        <v>49611.209259021365</v>
      </c>
      <c r="N32" s="171">
        <v>49698.771701097416</v>
      </c>
      <c r="O32" s="171">
        <v>49782.115861530721</v>
      </c>
      <c r="P32" s="171">
        <v>49859.933799097642</v>
      </c>
      <c r="Q32" s="171">
        <v>49950.518429969685</v>
      </c>
      <c r="R32" s="171">
        <v>50024.736675896653</v>
      </c>
      <c r="S32" s="171">
        <v>50109.400190653294</v>
      </c>
      <c r="T32" s="171">
        <v>50194.729089121436</v>
      </c>
      <c r="U32" s="171">
        <v>50295.10958345118</v>
      </c>
      <c r="V32" s="171">
        <v>50391.470384072672</v>
      </c>
      <c r="W32" s="171">
        <v>50525.344902041397</v>
      </c>
      <c r="X32" s="171">
        <v>50606.358507519486</v>
      </c>
      <c r="Y32" s="171">
        <v>50696.024383867072</v>
      </c>
      <c r="Z32" s="171">
        <v>50781.136433441228</v>
      </c>
      <c r="AA32" s="171">
        <v>50862.320094104602</v>
      </c>
      <c r="AB32" s="171">
        <v>50914.15154500385</v>
      </c>
      <c r="AC32" s="171">
        <v>50973.427760826169</v>
      </c>
      <c r="AD32" s="171">
        <v>51019.316410720618</v>
      </c>
      <c r="AE32" s="171">
        <v>51078.275342371751</v>
      </c>
      <c r="AF32" s="171">
        <v>51133.902790225482</v>
      </c>
      <c r="AG32" s="171">
        <v>51285.618265618301</v>
      </c>
      <c r="AH32" s="171">
        <v>51311.161924018263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BE49E-B112-4BF6-B64B-3C1F93E7DC5D}">
  <dimension ref="A1:AH27"/>
  <sheetViews>
    <sheetView workbookViewId="0">
      <selection activeCell="C13" sqref="C13"/>
    </sheetView>
  </sheetViews>
  <sheetFormatPr defaultRowHeight="14.5" x14ac:dyDescent="0.35"/>
  <cols>
    <col min="1" max="1" width="21.7265625" bestFit="1" customWidth="1"/>
    <col min="2" max="2" width="34.26953125" customWidth="1"/>
  </cols>
  <sheetData>
    <row r="1" spans="1:34" x14ac:dyDescent="0.35">
      <c r="A1" t="s">
        <v>173</v>
      </c>
    </row>
    <row r="2" spans="1:34" x14ac:dyDescent="0.35">
      <c r="A2" t="s">
        <v>180</v>
      </c>
    </row>
    <row r="3" spans="1:34" x14ac:dyDescent="0.35">
      <c r="A3" t="s">
        <v>181</v>
      </c>
    </row>
    <row r="9" spans="1:34" x14ac:dyDescent="0.35">
      <c r="A9" s="175" t="s">
        <v>175</v>
      </c>
      <c r="B9" s="175" t="s">
        <v>174</v>
      </c>
      <c r="C9" s="175">
        <v>2019</v>
      </c>
      <c r="D9" s="175">
        <f>C9+1</f>
        <v>2020</v>
      </c>
      <c r="E9" s="175">
        <f t="shared" ref="E9:AH9" si="0">D9+1</f>
        <v>2021</v>
      </c>
      <c r="F9" s="175">
        <f t="shared" si="0"/>
        <v>2022</v>
      </c>
      <c r="G9" s="175">
        <f t="shared" si="0"/>
        <v>2023</v>
      </c>
      <c r="H9" s="175">
        <f t="shared" si="0"/>
        <v>2024</v>
      </c>
      <c r="I9" s="175">
        <f t="shared" si="0"/>
        <v>2025</v>
      </c>
      <c r="J9" s="175">
        <f t="shared" si="0"/>
        <v>2026</v>
      </c>
      <c r="K9" s="175">
        <f t="shared" si="0"/>
        <v>2027</v>
      </c>
      <c r="L9" s="175">
        <f t="shared" si="0"/>
        <v>2028</v>
      </c>
      <c r="M9" s="175">
        <f t="shared" si="0"/>
        <v>2029</v>
      </c>
      <c r="N9" s="175">
        <f t="shared" si="0"/>
        <v>2030</v>
      </c>
      <c r="O9" s="175">
        <f t="shared" si="0"/>
        <v>2031</v>
      </c>
      <c r="P9" s="175">
        <f t="shared" si="0"/>
        <v>2032</v>
      </c>
      <c r="Q9" s="175">
        <f t="shared" si="0"/>
        <v>2033</v>
      </c>
      <c r="R9" s="175">
        <f t="shared" si="0"/>
        <v>2034</v>
      </c>
      <c r="S9" s="175">
        <f t="shared" si="0"/>
        <v>2035</v>
      </c>
      <c r="T9" s="175">
        <f t="shared" si="0"/>
        <v>2036</v>
      </c>
      <c r="U9" s="175">
        <f t="shared" si="0"/>
        <v>2037</v>
      </c>
      <c r="V9" s="175">
        <f t="shared" si="0"/>
        <v>2038</v>
      </c>
      <c r="W9" s="175">
        <f t="shared" si="0"/>
        <v>2039</v>
      </c>
      <c r="X9" s="175">
        <f t="shared" si="0"/>
        <v>2040</v>
      </c>
      <c r="Y9" s="175">
        <f t="shared" si="0"/>
        <v>2041</v>
      </c>
      <c r="Z9" s="175">
        <f t="shared" si="0"/>
        <v>2042</v>
      </c>
      <c r="AA9" s="175">
        <f t="shared" si="0"/>
        <v>2043</v>
      </c>
      <c r="AB9" s="175">
        <f t="shared" si="0"/>
        <v>2044</v>
      </c>
      <c r="AC9" s="175">
        <f t="shared" si="0"/>
        <v>2045</v>
      </c>
      <c r="AD9" s="175">
        <f t="shared" si="0"/>
        <v>2046</v>
      </c>
      <c r="AE9" s="175">
        <f t="shared" si="0"/>
        <v>2047</v>
      </c>
      <c r="AF9" s="175">
        <f t="shared" si="0"/>
        <v>2048</v>
      </c>
      <c r="AG9" s="175">
        <f t="shared" si="0"/>
        <v>2049</v>
      </c>
      <c r="AH9" s="175">
        <f t="shared" si="0"/>
        <v>2050</v>
      </c>
    </row>
    <row r="10" spans="1:34" x14ac:dyDescent="0.35">
      <c r="A10" t="s">
        <v>127</v>
      </c>
      <c r="B10" t="s">
        <v>190</v>
      </c>
      <c r="C10" s="176">
        <f>[7]Nfz_Fahrzeugkosten_gesamt!C10-[7]Nfz_Batteriekosten!C10</f>
        <v>180034.50614035092</v>
      </c>
      <c r="D10" s="176">
        <f>[7]Nfz_Fahrzeugkosten_gesamt!D10-[7]Nfz_Batteriekosten!D10</f>
        <v>166244.9201754386</v>
      </c>
      <c r="E10" s="176">
        <f>[7]Nfz_Fahrzeugkosten_gesamt!E10-[7]Nfz_Batteriekosten!E10</f>
        <v>155287.68720338985</v>
      </c>
      <c r="F10" s="176">
        <f>[7]Nfz_Fahrzeugkosten_gesamt!F10-[7]Nfz_Batteriekosten!F10</f>
        <v>156656.18380952382</v>
      </c>
      <c r="G10" s="176">
        <f>[7]Nfz_Fahrzeugkosten_gesamt!G10-[7]Nfz_Batteriekosten!G10</f>
        <v>145835.63907407408</v>
      </c>
      <c r="H10" s="176">
        <f>[7]Nfz_Fahrzeugkosten_gesamt!H10-[7]Nfz_Batteriekosten!H10</f>
        <v>137343.13666666666</v>
      </c>
      <c r="I10" s="176">
        <f>[7]Nfz_Fahrzeugkosten_gesamt!I10-[7]Nfz_Batteriekosten!I10</f>
        <v>128850.63425925926</v>
      </c>
      <c r="J10" s="176">
        <f>[7]Nfz_Fahrzeugkosten_gesamt!J10-[7]Nfz_Batteriekosten!J10</f>
        <v>121839.61333333333</v>
      </c>
      <c r="K10" s="176">
        <f>[7]Nfz_Fahrzeugkosten_gesamt!K10-[7]Nfz_Batteriekosten!K10</f>
        <v>114828.59240740741</v>
      </c>
      <c r="L10" s="176">
        <f>[7]Nfz_Fahrzeugkosten_gesamt!L10-[7]Nfz_Batteriekosten!L10</f>
        <v>107817.57148148146</v>
      </c>
      <c r="M10" s="176">
        <f>[7]Nfz_Fahrzeugkosten_gesamt!M10-[7]Nfz_Batteriekosten!M10</f>
        <v>100806.55055555556</v>
      </c>
      <c r="N10" s="176">
        <f>[7]Nfz_Fahrzeugkosten_gesamt!N10-[7]Nfz_Batteriekosten!N10</f>
        <v>93795.529629629629</v>
      </c>
      <c r="O10" s="176">
        <f>[7]Nfz_Fahrzeugkosten_gesamt!O10-[7]Nfz_Batteriekosten!O10</f>
        <v>91579.121648148139</v>
      </c>
      <c r="P10" s="176">
        <f>[7]Nfz_Fahrzeugkosten_gesamt!P10-[7]Nfz_Batteriekosten!P10</f>
        <v>89462.510168240726</v>
      </c>
      <c r="Q10" s="176">
        <f>[7]Nfz_Fahrzeugkosten_gesamt!Q10-[7]Nfz_Batteriekosten!Q10</f>
        <v>87441.091201241215</v>
      </c>
      <c r="R10" s="176">
        <f>[7]Nfz_Fahrzeugkosten_gesamt!R10-[7]Nfz_Batteriekosten!R10</f>
        <v>85510.47745364219</v>
      </c>
      <c r="S10" s="176">
        <f>[7]Nfz_Fahrzeugkosten_gesamt!S10-[7]Nfz_Batteriekosten!S10</f>
        <v>83666.48796498694</v>
      </c>
      <c r="T10" s="176">
        <f>[7]Nfz_Fahrzeugkosten_gesamt!T10-[7]Nfz_Batteriekosten!T10</f>
        <v>81905.138247323513</v>
      </c>
      <c r="U10" s="176">
        <f>[7]Nfz_Fahrzeugkosten_gesamt!U10-[7]Nfz_Batteriekosten!U10</f>
        <v>80222.630901722747</v>
      </c>
      <c r="V10" s="176">
        <f>[7]Nfz_Fahrzeugkosten_gesamt!V10-[7]Nfz_Batteriekosten!V10</f>
        <v>78615.346688565231</v>
      </c>
      <c r="W10" s="176">
        <f>[7]Nfz_Fahrzeugkosten_gesamt!W10-[7]Nfz_Batteriekosten!W10</f>
        <v>77079.836029448081</v>
      </c>
      <c r="X10" s="176">
        <f>[7]Nfz_Fahrzeugkosten_gesamt!X10-[7]Nfz_Batteriekosten!X10</f>
        <v>75612.810919650903</v>
      </c>
      <c r="Y10" s="176">
        <f>[7]Nfz_Fahrzeugkosten_gesamt!Y10-[7]Nfz_Batteriekosten!Y10</f>
        <v>74844.853966574112</v>
      </c>
      <c r="Z10" s="176">
        <f>[7]Nfz_Fahrzeugkosten_gesamt!Z10-[7]Nfz_Batteriekosten!Z10</f>
        <v>74100.09939256389</v>
      </c>
      <c r="AA10" s="176">
        <f>[7]Nfz_Fahrzeugkosten_gesamt!AA10-[7]Nfz_Batteriekosten!AA10</f>
        <v>73377.771875495848</v>
      </c>
      <c r="AB10" s="176">
        <f>[7]Nfz_Fahrzeugkosten_gesamt!AB10-[7]Nfz_Batteriekosten!AB10</f>
        <v>72677.122861908458</v>
      </c>
      <c r="AC10" s="176">
        <f>[7]Nfz_Fahrzeugkosten_gesamt!AC10-[7]Nfz_Batteriekosten!AC10</f>
        <v>71997.429633776075</v>
      </c>
      <c r="AD10" s="176">
        <f>[7]Nfz_Fahrzeugkosten_gesamt!AD10-[7]Nfz_Batteriekosten!AD10</f>
        <v>71337.994407907987</v>
      </c>
      <c r="AE10" s="176">
        <f>[7]Nfz_Fahrzeugkosten_gesamt!AE10-[7]Nfz_Batteriekosten!AE10</f>
        <v>70698.143466832145</v>
      </c>
      <c r="AF10" s="176">
        <f>[7]Nfz_Fahrzeugkosten_gesamt!AF10-[7]Nfz_Batteriekosten!AF10</f>
        <v>70077.226320061949</v>
      </c>
      <c r="AG10" s="176">
        <f>[7]Nfz_Fahrzeugkosten_gesamt!AG10-[7]Nfz_Batteriekosten!AG10</f>
        <v>69474.614894682993</v>
      </c>
      <c r="AH10" s="176">
        <f>[7]Nfz_Fahrzeugkosten_gesamt!AH10-[7]Nfz_Batteriekosten!AH10</f>
        <v>68889.702754234095</v>
      </c>
    </row>
    <row r="11" spans="1:34" x14ac:dyDescent="0.35">
      <c r="A11" t="s">
        <v>127</v>
      </c>
      <c r="B11" t="s">
        <v>191</v>
      </c>
      <c r="C11" s="176">
        <f>[7]Nfz_Fahrzeugkosten_gesamt!C11-[7]Nfz_Batteriekosten!C11</f>
        <v>235551.82368421057</v>
      </c>
      <c r="D11" s="176">
        <f>[7]Nfz_Fahrzeugkosten_gesamt!D11-[7]Nfz_Batteriekosten!D11</f>
        <v>217452.99210526317</v>
      </c>
      <c r="E11" s="176">
        <f>[7]Nfz_Fahrzeugkosten_gesamt!E11-[7]Nfz_Batteriekosten!E11</f>
        <v>203166.40601694916</v>
      </c>
      <c r="F11" s="176">
        <f>[7]Nfz_Fahrzeugkosten_gesamt!F11-[7]Nfz_Batteriekosten!F11</f>
        <v>205057.34</v>
      </c>
      <c r="G11" s="176">
        <f>[7]Nfz_Fahrzeugkosten_gesamt!G11-[7]Nfz_Batteriekosten!G11</f>
        <v>190950.15722222222</v>
      </c>
      <c r="H11" s="176">
        <f>[7]Nfz_Fahrzeugkosten_gesamt!H11-[7]Nfz_Batteriekosten!H11</f>
        <v>179898.53</v>
      </c>
      <c r="I11" s="176">
        <f>[7]Nfz_Fahrzeugkosten_gesamt!I11-[7]Nfz_Batteriekosten!I11</f>
        <v>168846.90277777778</v>
      </c>
      <c r="J11" s="176">
        <f>[7]Nfz_Fahrzeugkosten_gesamt!J11-[7]Nfz_Batteriekosten!J11</f>
        <v>159739.72000000003</v>
      </c>
      <c r="K11" s="176">
        <f>[7]Nfz_Fahrzeugkosten_gesamt!K11-[7]Nfz_Batteriekosten!K11</f>
        <v>150632.53722222222</v>
      </c>
      <c r="L11" s="176">
        <f>[7]Nfz_Fahrzeugkosten_gesamt!L11-[7]Nfz_Batteriekosten!L11</f>
        <v>141525.35444444444</v>
      </c>
      <c r="M11" s="176">
        <f>[7]Nfz_Fahrzeugkosten_gesamt!M11-[7]Nfz_Batteriekosten!M11</f>
        <v>132418.17166666666</v>
      </c>
      <c r="N11" s="176">
        <f>[7]Nfz_Fahrzeugkosten_gesamt!N11-[7]Nfz_Batteriekosten!N11</f>
        <v>123310.98888888888</v>
      </c>
      <c r="O11" s="176">
        <f>[7]Nfz_Fahrzeugkosten_gesamt!O11-[7]Nfz_Batteriekosten!O11</f>
        <v>120468.30094444446</v>
      </c>
      <c r="P11" s="176">
        <f>[7]Nfz_Fahrzeugkosten_gesamt!P11-[7]Nfz_Batteriekosten!P11</f>
        <v>117754.27374472222</v>
      </c>
      <c r="Q11" s="176">
        <f>[7]Nfz_Fahrzeugkosten_gesamt!Q11-[7]Nfz_Batteriekosten!Q11</f>
        <v>115162.9458303236</v>
      </c>
      <c r="R11" s="176">
        <f>[7]Nfz_Fahrzeugkosten_gesamt!R11-[7]Nfz_Batteriekosten!R11</f>
        <v>112688.63730959559</v>
      </c>
      <c r="S11" s="176">
        <f>[7]Nfz_Fahrzeugkosten_gesamt!S11-[7]Nfz_Batteriekosten!S11</f>
        <v>110325.93635792642</v>
      </c>
      <c r="T11" s="176">
        <f>[7]Nfz_Fahrzeugkosten_gesamt!T11-[7]Nfz_Batteriekosten!T11</f>
        <v>108069.68637185733</v>
      </c>
      <c r="U11" s="176">
        <f>[7]Nfz_Fahrzeugkosten_gesamt!U11-[7]Nfz_Batteriekosten!U11</f>
        <v>105914.97374597774</v>
      </c>
      <c r="V11" s="176">
        <f>[7]Nfz_Fahrzeugkosten_gesamt!V11-[7]Nfz_Batteriekosten!V11</f>
        <v>103857.11624214717</v>
      </c>
      <c r="W11" s="176">
        <f>[7]Nfz_Fahrzeugkosten_gesamt!W11-[7]Nfz_Batteriekosten!W11</f>
        <v>101891.65192208673</v>
      </c>
      <c r="X11" s="176">
        <f>[7]Nfz_Fahrzeugkosten_gesamt!X11-[7]Nfz_Batteriekosten!X11</f>
        <v>100014.32861580767</v>
      </c>
      <c r="Y11" s="176">
        <f>[7]Nfz_Fahrzeugkosten_gesamt!Y11-[7]Nfz_Batteriekosten!Y11</f>
        <v>99019.659972056732</v>
      </c>
      <c r="Z11" s="176">
        <f>[7]Nfz_Fahrzeugkosten_gesamt!Z11-[7]Nfz_Batteriekosten!Z11</f>
        <v>98055.31170225903</v>
      </c>
      <c r="AA11" s="176">
        <f>[7]Nfz_Fahrzeugkosten_gesamt!AA11-[7]Nfz_Batteriekosten!AA11</f>
        <v>97120.267523612027</v>
      </c>
      <c r="AB11" s="176">
        <f>[7]Nfz_Fahrzeugkosten_gesamt!AB11-[7]Nfz_Batteriekosten!AB11</f>
        <v>96213.546273908345</v>
      </c>
      <c r="AC11" s="176">
        <f>[7]Nfz_Fahrzeugkosten_gesamt!AC11-[7]Nfz_Batteriekosten!AC11</f>
        <v>95334.200686808064</v>
      </c>
      <c r="AD11" s="176">
        <f>[7]Nfz_Fahrzeugkosten_gesamt!AD11-[7]Nfz_Batteriekosten!AD11</f>
        <v>94481.316209931421</v>
      </c>
      <c r="AE11" s="176">
        <f>[7]Nfz_Fahrzeugkosten_gesamt!AE11-[7]Nfz_Batteriekosten!AE11</f>
        <v>93654.009864273859</v>
      </c>
      <c r="AF11" s="176">
        <f>[7]Nfz_Fahrzeugkosten_gesamt!AF11-[7]Nfz_Batteriekosten!AF11</f>
        <v>92851.4291434974</v>
      </c>
      <c r="AG11" s="176">
        <f>[7]Nfz_Fahrzeugkosten_gesamt!AG11-[7]Nfz_Batteriekosten!AG11</f>
        <v>92072.750951703376</v>
      </c>
      <c r="AH11" s="176">
        <f>[7]Nfz_Fahrzeugkosten_gesamt!AH11-[7]Nfz_Batteriekosten!AH11</f>
        <v>91317.180578339889</v>
      </c>
    </row>
    <row r="12" spans="1:34" x14ac:dyDescent="0.35">
      <c r="A12" t="s">
        <v>127</v>
      </c>
      <c r="B12" t="s">
        <v>192</v>
      </c>
      <c r="C12" s="176">
        <f>[7]Nfz_Fahrzeugkosten_gesamt!C12-[7]Nfz_Batteriekosten!C12</f>
        <v>290252.39473684214</v>
      </c>
      <c r="D12" s="176">
        <f>[7]Nfz_Fahrzeugkosten_gesamt!D12-[7]Nfz_Batteriekosten!D12</f>
        <v>266982.46842105262</v>
      </c>
      <c r="E12" s="176">
        <f>[7]Nfz_Fahrzeugkosten_gesamt!E12-[7]Nfz_Batteriekosten!E12</f>
        <v>248630.66559322036</v>
      </c>
      <c r="F12" s="176">
        <f>[7]Nfz_Fahrzeugkosten_gesamt!F12-[7]Nfz_Batteriekosten!F12</f>
        <v>251078.53142857144</v>
      </c>
      <c r="G12" s="176">
        <f>[7]Nfz_Fahrzeugkosten_gesamt!G12-[7]Nfz_Batteriekosten!G12</f>
        <v>232957.38999999996</v>
      </c>
      <c r="H12" s="176">
        <f>[7]Nfz_Fahrzeugkosten_gesamt!H12-[7]Nfz_Batteriekosten!H12</f>
        <v>218764.81999999998</v>
      </c>
      <c r="I12" s="176">
        <f>[7]Nfz_Fahrzeugkosten_gesamt!I12-[7]Nfz_Batteriekosten!I12</f>
        <v>204572.25</v>
      </c>
      <c r="J12" s="176">
        <f>[7]Nfz_Fahrzeugkosten_gesamt!J12-[7]Nfz_Batteriekosten!J12</f>
        <v>192879.68</v>
      </c>
      <c r="K12" s="176">
        <f>[7]Nfz_Fahrzeugkosten_gesamt!K12-[7]Nfz_Batteriekosten!K12</f>
        <v>181187.11000000002</v>
      </c>
      <c r="L12" s="176">
        <f>[7]Nfz_Fahrzeugkosten_gesamt!L12-[7]Nfz_Batteriekosten!L12</f>
        <v>169494.53999999998</v>
      </c>
      <c r="M12" s="176">
        <f>[7]Nfz_Fahrzeugkosten_gesamt!M12-[7]Nfz_Batteriekosten!M12</f>
        <v>157801.97</v>
      </c>
      <c r="N12" s="176">
        <f>[7]Nfz_Fahrzeugkosten_gesamt!N12-[7]Nfz_Batteriekosten!N12</f>
        <v>146109.4</v>
      </c>
      <c r="O12" s="176">
        <f>[7]Nfz_Fahrzeugkosten_gesamt!O12-[7]Nfz_Batteriekosten!O12</f>
        <v>142466.18100000001</v>
      </c>
      <c r="P12" s="176">
        <f>[7]Nfz_Fahrzeugkosten_gesamt!P12-[7]Nfz_Batteriekosten!P12</f>
        <v>138987.97466499999</v>
      </c>
      <c r="Q12" s="176">
        <f>[7]Nfz_Fahrzeugkosten_gesamt!Q12-[7]Nfz_Batteriekosten!Q12</f>
        <v>135667.13055172499</v>
      </c>
      <c r="R12" s="176">
        <f>[7]Nfz_Fahrzeugkosten_gesamt!R12-[7]Nfz_Batteriekosten!R12</f>
        <v>132496.35973241462</v>
      </c>
      <c r="S12" s="176">
        <f>[7]Nfz_Fahrzeugkosten_gesamt!S12-[7]Nfz_Batteriekosten!S12</f>
        <v>129468.71745428011</v>
      </c>
      <c r="T12" s="176">
        <f>[7]Nfz_Fahrzeugkosten_gesamt!T12-[7]Nfz_Batteriekosten!T12</f>
        <v>126577.58664025529</v>
      </c>
      <c r="U12" s="176">
        <f>[7]Nfz_Fahrzeugkosten_gesamt!U12-[7]Nfz_Batteriekosten!U12</f>
        <v>123816.66218987761</v>
      </c>
      <c r="V12" s="176">
        <f>[7]Nfz_Fahrzeugkosten_gesamt!V12-[7]Nfz_Batteriekosten!V12</f>
        <v>121179.93604116158</v>
      </c>
      <c r="W12" s="176">
        <f>[7]Nfz_Fahrzeugkosten_gesamt!W12-[7]Nfz_Batteriekosten!W12</f>
        <v>118661.68295625412</v>
      </c>
      <c r="X12" s="176">
        <f>[7]Nfz_Fahrzeugkosten_gesamt!X12-[7]Nfz_Batteriekosten!X12</f>
        <v>116256.44699549177</v>
      </c>
      <c r="Y12" s="176">
        <f>[7]Nfz_Fahrzeugkosten_gesamt!Y12-[7]Nfz_Batteriekosten!Y12</f>
        <v>114979.92135148888</v>
      </c>
      <c r="Z12" s="176">
        <f>[7]Nfz_Fahrzeugkosten_gesamt!Z12-[7]Nfz_Batteriekosten!Z12</f>
        <v>113742.35570501769</v>
      </c>
      <c r="AA12" s="176">
        <f>[7]Nfz_Fahrzeugkosten_gesamt!AA12-[7]Nfz_Batteriekosten!AA12</f>
        <v>112542.4436401647</v>
      </c>
      <c r="AB12" s="176">
        <f>[7]Nfz_Fahrzeugkosten_gesamt!AB12-[7]Nfz_Batteriekosten!AB12</f>
        <v>111378.92389373333</v>
      </c>
      <c r="AC12" s="176">
        <f>[7]Nfz_Fahrzeugkosten_gesamt!AC12-[7]Nfz_Batteriekosten!AC12</f>
        <v>110250.57878061732</v>
      </c>
      <c r="AD12" s="176">
        <f>[7]Nfz_Fahrzeugkosten_gesamt!AD12-[7]Nfz_Batteriekosten!AD12</f>
        <v>109156.2326742287</v>
      </c>
      <c r="AE12" s="176">
        <f>[7]Nfz_Fahrzeugkosten_gesamt!AE12-[7]Nfz_Batteriekosten!AE12</f>
        <v>108094.75054005437</v>
      </c>
      <c r="AF12" s="176">
        <f>[7]Nfz_Fahrzeugkosten_gesamt!AF12-[7]Nfz_Batteriekosten!AF12</f>
        <v>107065.0365204819</v>
      </c>
      <c r="AG12" s="176">
        <f>[7]Nfz_Fahrzeugkosten_gesamt!AG12-[7]Nfz_Batteriekosten!AG12</f>
        <v>106066.03256910117</v>
      </c>
      <c r="AH12" s="176">
        <f>[7]Nfz_Fahrzeugkosten_gesamt!AH12-[7]Nfz_Batteriekosten!AH12</f>
        <v>105096.71713275042</v>
      </c>
    </row>
    <row r="13" spans="1:34" x14ac:dyDescent="0.35">
      <c r="A13" t="s">
        <v>127</v>
      </c>
      <c r="B13" t="s">
        <v>193</v>
      </c>
      <c r="C13" s="176">
        <f>[7]Nfz_Fahrzeugkosten_gesamt!C13-[7]Nfz_Batteriekosten!C13</f>
        <v>342853.31578947371</v>
      </c>
      <c r="D13" s="176">
        <f>[7]Nfz_Fahrzeugkosten_gesamt!D13-[7]Nfz_Batteriekosten!D13</f>
        <v>314412.29473684216</v>
      </c>
      <c r="E13" s="176">
        <f>[7]Nfz_Fahrzeugkosten_gesamt!E13-[7]Nfz_Batteriekosten!E13</f>
        <v>292111.9301694915</v>
      </c>
      <c r="F13" s="176">
        <f>[7]Nfz_Fahrzeugkosten_gesamt!F13-[7]Nfz_Batteriekosten!F13</f>
        <v>295233.38285714283</v>
      </c>
      <c r="G13" s="176">
        <f>[7]Nfz_Fahrzeugkosten_gesamt!G13-[7]Nfz_Batteriekosten!G13</f>
        <v>273214.93777777784</v>
      </c>
      <c r="H13" s="176">
        <f>[7]Nfz_Fahrzeugkosten_gesamt!H13-[7]Nfz_Batteriekosten!H13</f>
        <v>255998.07999999999</v>
      </c>
      <c r="I13" s="176">
        <f>[7]Nfz_Fahrzeugkosten_gesamt!I13-[7]Nfz_Batteriekosten!I13</f>
        <v>238781.22222222219</v>
      </c>
      <c r="J13" s="176">
        <f>[7]Nfz_Fahrzeugkosten_gesamt!J13-[7]Nfz_Batteriekosten!J13</f>
        <v>224619.91999999998</v>
      </c>
      <c r="K13" s="176">
        <f>[7]Nfz_Fahrzeugkosten_gesamt!K13-[7]Nfz_Batteriekosten!K13</f>
        <v>210458.61777777778</v>
      </c>
      <c r="L13" s="176">
        <f>[7]Nfz_Fahrzeugkosten_gesamt!L13-[7]Nfz_Batteriekosten!L13</f>
        <v>196297.31555555554</v>
      </c>
      <c r="M13" s="176">
        <f>[7]Nfz_Fahrzeugkosten_gesamt!M13-[7]Nfz_Batteriekosten!M13</f>
        <v>182136.01333333337</v>
      </c>
      <c r="N13" s="176">
        <f>[7]Nfz_Fahrzeugkosten_gesamt!N13-[7]Nfz_Batteriekosten!N13</f>
        <v>167974.7111111111</v>
      </c>
      <c r="O13" s="176">
        <f>[7]Nfz_Fahrzeugkosten_gesamt!O13-[7]Nfz_Batteriekosten!O13</f>
        <v>163612.61955555558</v>
      </c>
      <c r="P13" s="176">
        <f>[7]Nfz_Fahrzeugkosten_gesamt!P13-[7]Nfz_Batteriekosten!P13</f>
        <v>159449.03453777777</v>
      </c>
      <c r="Q13" s="176">
        <f>[7]Nfz_Fahrzeugkosten_gesamt!Q13-[7]Nfz_Batteriekosten!Q13</f>
        <v>155474.71666228885</v>
      </c>
      <c r="R13" s="176">
        <f>[7]Nfz_Fahrzeugkosten_gesamt!R13-[7]Nfz_Batteriekosten!R13</f>
        <v>151680.86449577543</v>
      </c>
      <c r="S13" s="176">
        <f>[7]Nfz_Fahrzeugkosten_gesamt!S13-[7]Nfz_Batteriekosten!S13</f>
        <v>148059.09350925661</v>
      </c>
      <c r="T13" s="176">
        <f>[7]Nfz_Fahrzeugkosten_gesamt!T13-[7]Nfz_Batteriekosten!T13</f>
        <v>144601.41604372428</v>
      </c>
      <c r="U13" s="176">
        <f>[7]Nfz_Fahrzeugkosten_gesamt!U13-[7]Nfz_Batteriekosten!U13</f>
        <v>141300.22224912103</v>
      </c>
      <c r="V13" s="176">
        <f>[7]Nfz_Fahrzeugkosten_gesamt!V13-[7]Nfz_Batteriekosten!V13</f>
        <v>138148.26194898252</v>
      </c>
      <c r="W13" s="176">
        <f>[7]Nfz_Fahrzeugkosten_gesamt!W13-[7]Nfz_Batteriekosten!W13</f>
        <v>135138.62738541982</v>
      </c>
      <c r="X13" s="176">
        <f>[7]Nfz_Fahrzeugkosten_gesamt!X13-[7]Nfz_Batteriekosten!X13</f>
        <v>132264.73680134924</v>
      </c>
      <c r="Y13" s="176">
        <f>[7]Nfz_Fahrzeugkosten_gesamt!Y13-[7]Nfz_Batteriekosten!Y13</f>
        <v>130722.69244283266</v>
      </c>
      <c r="Z13" s="176">
        <f>[7]Nfz_Fahrzeugkosten_gesamt!Z13-[7]Nfz_Batteriekosten!Z13</f>
        <v>129228.08432256886</v>
      </c>
      <c r="AA13" s="176">
        <f>[7]Nfz_Fahrzeugkosten_gesamt!AA13-[7]Nfz_Batteriekosten!AA13</f>
        <v>127779.31752536196</v>
      </c>
      <c r="AB13" s="176">
        <f>[7]Nfz_Fahrzeugkosten_gesamt!AB13-[7]Nfz_Batteriekosten!AB13</f>
        <v>126374.85230451645</v>
      </c>
      <c r="AC13" s="176">
        <f>[7]Nfz_Fahrzeugkosten_gesamt!AC13-[7]Nfz_Batteriekosten!AC13</f>
        <v>125013.20215747511</v>
      </c>
      <c r="AD13" s="176">
        <f>[7]Nfz_Fahrzeugkosten_gesamt!AD13-[7]Nfz_Batteriekosten!AD13</f>
        <v>123692.93196874404</v>
      </c>
      <c r="AE13" s="176">
        <f>[7]Nfz_Fahrzeugkosten_gesamt!AE13-[7]Nfz_Batteriekosten!AE13</f>
        <v>122412.65621775077</v>
      </c>
      <c r="AF13" s="176">
        <f>[7]Nfz_Fahrzeugkosten_gesamt!AF13-[7]Nfz_Batteriekosten!AF13</f>
        <v>121171.03724936314</v>
      </c>
      <c r="AG13" s="176">
        <f>[7]Nfz_Fahrzeugkosten_gesamt!AG13-[7]Nfz_Batteriekosten!AG13</f>
        <v>119966.78360487673</v>
      </c>
      <c r="AH13" s="176">
        <f>[7]Nfz_Fahrzeugkosten_gesamt!AH13-[7]Nfz_Batteriekosten!AH13</f>
        <v>118798.64841135495</v>
      </c>
    </row>
    <row r="14" spans="1:34" x14ac:dyDescent="0.35">
      <c r="A14" t="s">
        <v>127</v>
      </c>
      <c r="B14" t="s">
        <v>194</v>
      </c>
      <c r="C14" s="176">
        <f>[7]Nfz_Fahrzeugkosten_gesamt!C14-[7]Nfz_Batteriekosten!C14</f>
        <v>25886.666666666664</v>
      </c>
      <c r="D14" s="176">
        <f>[7]Nfz_Fahrzeugkosten_gesamt!D14-[7]Nfz_Batteriekosten!D14</f>
        <v>25913.333333333336</v>
      </c>
      <c r="E14" s="176">
        <f>[7]Nfz_Fahrzeugkosten_gesamt!E14-[7]Nfz_Batteriekosten!E14</f>
        <v>25940</v>
      </c>
      <c r="F14" s="176">
        <f>[7]Nfz_Fahrzeugkosten_gesamt!F14-[7]Nfz_Batteriekosten!F14</f>
        <v>25966.666666666664</v>
      </c>
      <c r="G14" s="176">
        <f>[7]Nfz_Fahrzeugkosten_gesamt!G14-[7]Nfz_Batteriekosten!G14</f>
        <v>25993.333333333336</v>
      </c>
      <c r="H14" s="176">
        <f>[7]Nfz_Fahrzeugkosten_gesamt!H14-[7]Nfz_Batteriekosten!H14</f>
        <v>26020</v>
      </c>
      <c r="I14" s="176">
        <f>[7]Nfz_Fahrzeugkosten_gesamt!I14-[7]Nfz_Batteriekosten!I14</f>
        <v>26046.666666666664</v>
      </c>
      <c r="J14" s="176">
        <f>[7]Nfz_Fahrzeugkosten_gesamt!J14-[7]Nfz_Batteriekosten!J14</f>
        <v>26073.333333333336</v>
      </c>
      <c r="K14" s="176">
        <f>[7]Nfz_Fahrzeugkosten_gesamt!K14-[7]Nfz_Batteriekosten!K14</f>
        <v>26100</v>
      </c>
      <c r="L14" s="176">
        <f>[7]Nfz_Fahrzeugkosten_gesamt!L14-[7]Nfz_Batteriekosten!L14</f>
        <v>26126.666666666664</v>
      </c>
      <c r="M14" s="176">
        <f>[7]Nfz_Fahrzeugkosten_gesamt!M14-[7]Nfz_Batteriekosten!M14</f>
        <v>26153.333333333336</v>
      </c>
      <c r="N14" s="176">
        <f>[7]Nfz_Fahrzeugkosten_gesamt!N14-[7]Nfz_Batteriekosten!N14</f>
        <v>26180</v>
      </c>
      <c r="O14" s="176">
        <f>[7]Nfz_Fahrzeugkosten_gesamt!O14-[7]Nfz_Batteriekosten!O14</f>
        <v>26180</v>
      </c>
      <c r="P14" s="176">
        <f>[7]Nfz_Fahrzeugkosten_gesamt!P14-[7]Nfz_Batteriekosten!P14</f>
        <v>26180</v>
      </c>
      <c r="Q14" s="176">
        <f>[7]Nfz_Fahrzeugkosten_gesamt!Q14-[7]Nfz_Batteriekosten!Q14</f>
        <v>26180</v>
      </c>
      <c r="R14" s="176">
        <f>[7]Nfz_Fahrzeugkosten_gesamt!R14-[7]Nfz_Batteriekosten!R14</f>
        <v>26180</v>
      </c>
      <c r="S14" s="176">
        <f>[7]Nfz_Fahrzeugkosten_gesamt!S14-[7]Nfz_Batteriekosten!S14</f>
        <v>26180</v>
      </c>
      <c r="T14" s="176">
        <f>[7]Nfz_Fahrzeugkosten_gesamt!T14-[7]Nfz_Batteriekosten!T14</f>
        <v>26180</v>
      </c>
      <c r="U14" s="176">
        <f>[7]Nfz_Fahrzeugkosten_gesamt!U14-[7]Nfz_Batteriekosten!U14</f>
        <v>26180</v>
      </c>
      <c r="V14" s="176">
        <f>[7]Nfz_Fahrzeugkosten_gesamt!V14-[7]Nfz_Batteriekosten!V14</f>
        <v>26180</v>
      </c>
      <c r="W14" s="176">
        <f>[7]Nfz_Fahrzeugkosten_gesamt!W14-[7]Nfz_Batteriekosten!W14</f>
        <v>26180</v>
      </c>
      <c r="X14" s="176">
        <f>[7]Nfz_Fahrzeugkosten_gesamt!X14-[7]Nfz_Batteriekosten!X14</f>
        <v>26180</v>
      </c>
      <c r="Y14" s="176">
        <f>[7]Nfz_Fahrzeugkosten_gesamt!Y14-[7]Nfz_Batteriekosten!Y14</f>
        <v>26180</v>
      </c>
      <c r="Z14" s="176">
        <f>[7]Nfz_Fahrzeugkosten_gesamt!Z14-[7]Nfz_Batteriekosten!Z14</f>
        <v>26180</v>
      </c>
      <c r="AA14" s="176">
        <f>[7]Nfz_Fahrzeugkosten_gesamt!AA14-[7]Nfz_Batteriekosten!AA14</f>
        <v>26180</v>
      </c>
      <c r="AB14" s="176">
        <f>[7]Nfz_Fahrzeugkosten_gesamt!AB14-[7]Nfz_Batteriekosten!AB14</f>
        <v>26180</v>
      </c>
      <c r="AC14" s="176">
        <f>[7]Nfz_Fahrzeugkosten_gesamt!AC14-[7]Nfz_Batteriekosten!AC14</f>
        <v>26180</v>
      </c>
      <c r="AD14" s="176">
        <f>[7]Nfz_Fahrzeugkosten_gesamt!AD14-[7]Nfz_Batteriekosten!AD14</f>
        <v>26180</v>
      </c>
      <c r="AE14" s="176">
        <f>[7]Nfz_Fahrzeugkosten_gesamt!AE14-[7]Nfz_Batteriekosten!AE14</f>
        <v>26180</v>
      </c>
      <c r="AF14" s="176">
        <f>[7]Nfz_Fahrzeugkosten_gesamt!AF14-[7]Nfz_Batteriekosten!AF14</f>
        <v>26180</v>
      </c>
      <c r="AG14" s="176">
        <f>[7]Nfz_Fahrzeugkosten_gesamt!AG14-[7]Nfz_Batteriekosten!AG14</f>
        <v>26180</v>
      </c>
      <c r="AH14" s="176">
        <f>[7]Nfz_Fahrzeugkosten_gesamt!AH14-[7]Nfz_Batteriekosten!AH14</f>
        <v>26180</v>
      </c>
    </row>
    <row r="15" spans="1:34" x14ac:dyDescent="0.35">
      <c r="C15" s="176"/>
      <c r="D15" s="176"/>
      <c r="E15" s="176"/>
      <c r="F15" s="176"/>
      <c r="G15" s="176"/>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c r="AG15" s="176"/>
      <c r="AH15" s="176"/>
    </row>
    <row r="16" spans="1:34" x14ac:dyDescent="0.35">
      <c r="A16" t="s">
        <v>179</v>
      </c>
      <c r="B16" t="s">
        <v>190</v>
      </c>
      <c r="C16" s="176">
        <f>[7]Nfz_Fahrzeugkosten_gesamt!C15-[7]Nfz_Batteriekosten!C15</f>
        <v>33046.666666666664</v>
      </c>
      <c r="D16" s="176">
        <f>[7]Nfz_Fahrzeugkosten_gesamt!D15-[7]Nfz_Batteriekosten!D15</f>
        <v>33083.333333333336</v>
      </c>
      <c r="E16" s="176">
        <f>[7]Nfz_Fahrzeugkosten_gesamt!E15-[7]Nfz_Batteriekosten!E15</f>
        <v>33120</v>
      </c>
      <c r="F16" s="176">
        <f>[7]Nfz_Fahrzeugkosten_gesamt!F15-[7]Nfz_Batteriekosten!F15</f>
        <v>33156.666666666664</v>
      </c>
      <c r="G16" s="176">
        <f>[7]Nfz_Fahrzeugkosten_gesamt!G15-[7]Nfz_Batteriekosten!G15</f>
        <v>33193.333333333336</v>
      </c>
      <c r="H16" s="176">
        <f>[7]Nfz_Fahrzeugkosten_gesamt!H15-[7]Nfz_Batteriekosten!H15</f>
        <v>33230</v>
      </c>
      <c r="I16" s="176">
        <f>[7]Nfz_Fahrzeugkosten_gesamt!I15-[7]Nfz_Batteriekosten!I15</f>
        <v>33266.666666666664</v>
      </c>
      <c r="J16" s="176">
        <f>[7]Nfz_Fahrzeugkosten_gesamt!J15-[7]Nfz_Batteriekosten!J15</f>
        <v>33303.333333333336</v>
      </c>
      <c r="K16" s="176">
        <f>[7]Nfz_Fahrzeugkosten_gesamt!K15-[7]Nfz_Batteriekosten!K15</f>
        <v>33340</v>
      </c>
      <c r="L16" s="176">
        <f>[7]Nfz_Fahrzeugkosten_gesamt!L15-[7]Nfz_Batteriekosten!L15</f>
        <v>33376.666666666664</v>
      </c>
      <c r="M16" s="176">
        <f>[7]Nfz_Fahrzeugkosten_gesamt!M15-[7]Nfz_Batteriekosten!M15</f>
        <v>33413.333333333336</v>
      </c>
      <c r="N16" s="176">
        <f>[7]Nfz_Fahrzeugkosten_gesamt!N15-[7]Nfz_Batteriekosten!N15</f>
        <v>33450</v>
      </c>
      <c r="O16" s="176">
        <f>[7]Nfz_Fahrzeugkosten_gesamt!O15-[7]Nfz_Batteriekosten!O15</f>
        <v>33450</v>
      </c>
      <c r="P16" s="176">
        <f>[7]Nfz_Fahrzeugkosten_gesamt!P15-[7]Nfz_Batteriekosten!P15</f>
        <v>33450</v>
      </c>
      <c r="Q16" s="176">
        <f>[7]Nfz_Fahrzeugkosten_gesamt!Q15-[7]Nfz_Batteriekosten!Q15</f>
        <v>33450</v>
      </c>
      <c r="R16" s="176">
        <f>[7]Nfz_Fahrzeugkosten_gesamt!R15-[7]Nfz_Batteriekosten!R15</f>
        <v>33450</v>
      </c>
      <c r="S16" s="176">
        <f>[7]Nfz_Fahrzeugkosten_gesamt!S15-[7]Nfz_Batteriekosten!S15</f>
        <v>33450</v>
      </c>
      <c r="T16" s="176">
        <f>[7]Nfz_Fahrzeugkosten_gesamt!T15-[7]Nfz_Batteriekosten!T15</f>
        <v>33450</v>
      </c>
      <c r="U16" s="176">
        <f>[7]Nfz_Fahrzeugkosten_gesamt!U15-[7]Nfz_Batteriekosten!U15</f>
        <v>33450</v>
      </c>
      <c r="V16" s="176">
        <f>[7]Nfz_Fahrzeugkosten_gesamt!V15-[7]Nfz_Batteriekosten!V15</f>
        <v>33450</v>
      </c>
      <c r="W16" s="176">
        <f>[7]Nfz_Fahrzeugkosten_gesamt!W15-[7]Nfz_Batteriekosten!W15</f>
        <v>33450</v>
      </c>
      <c r="X16" s="176">
        <f>[7]Nfz_Fahrzeugkosten_gesamt!X15-[7]Nfz_Batteriekosten!X15</f>
        <v>33450</v>
      </c>
      <c r="Y16" s="176">
        <f>[7]Nfz_Fahrzeugkosten_gesamt!Y15-[7]Nfz_Batteriekosten!Y15</f>
        <v>33450</v>
      </c>
      <c r="Z16" s="176">
        <f>[7]Nfz_Fahrzeugkosten_gesamt!Z15-[7]Nfz_Batteriekosten!Z15</f>
        <v>33450</v>
      </c>
      <c r="AA16" s="176">
        <f>[7]Nfz_Fahrzeugkosten_gesamt!AA15-[7]Nfz_Batteriekosten!AA15</f>
        <v>33450</v>
      </c>
      <c r="AB16" s="176">
        <f>[7]Nfz_Fahrzeugkosten_gesamt!AB15-[7]Nfz_Batteriekosten!AB15</f>
        <v>33450</v>
      </c>
      <c r="AC16" s="176">
        <f>[7]Nfz_Fahrzeugkosten_gesamt!AC15-[7]Nfz_Batteriekosten!AC15</f>
        <v>33450</v>
      </c>
      <c r="AD16" s="176">
        <f>[7]Nfz_Fahrzeugkosten_gesamt!AD15-[7]Nfz_Batteriekosten!AD15</f>
        <v>33450</v>
      </c>
      <c r="AE16" s="176">
        <f>[7]Nfz_Fahrzeugkosten_gesamt!AE15-[7]Nfz_Batteriekosten!AE15</f>
        <v>33450</v>
      </c>
      <c r="AF16" s="176">
        <f>[7]Nfz_Fahrzeugkosten_gesamt!AF15-[7]Nfz_Batteriekosten!AF15</f>
        <v>33450</v>
      </c>
      <c r="AG16" s="176">
        <f>[7]Nfz_Fahrzeugkosten_gesamt!AG15-[7]Nfz_Batteriekosten!AG15</f>
        <v>33450</v>
      </c>
      <c r="AH16" s="176">
        <f>[7]Nfz_Fahrzeugkosten_gesamt!AH15-[7]Nfz_Batteriekosten!AH15</f>
        <v>33450</v>
      </c>
    </row>
    <row r="17" spans="1:34" x14ac:dyDescent="0.35">
      <c r="A17" t="s">
        <v>179</v>
      </c>
      <c r="B17" t="s">
        <v>191</v>
      </c>
      <c r="C17" s="176">
        <f>[7]Nfz_Fahrzeugkosten_gesamt!C16-[7]Nfz_Batteriekosten!C16</f>
        <v>51913.333333333328</v>
      </c>
      <c r="D17" s="176">
        <f>[7]Nfz_Fahrzeugkosten_gesamt!D16-[7]Nfz_Batteriekosten!D16</f>
        <v>51966.666666666672</v>
      </c>
      <c r="E17" s="176">
        <f>[7]Nfz_Fahrzeugkosten_gesamt!E16-[7]Nfz_Batteriekosten!E16</f>
        <v>52020</v>
      </c>
      <c r="F17" s="176">
        <f>[7]Nfz_Fahrzeugkosten_gesamt!F16-[7]Nfz_Batteriekosten!F16</f>
        <v>52073.333333333328</v>
      </c>
      <c r="G17" s="176">
        <f>[7]Nfz_Fahrzeugkosten_gesamt!G16-[7]Nfz_Batteriekosten!G16</f>
        <v>52126.666666666672</v>
      </c>
      <c r="H17" s="176">
        <f>[7]Nfz_Fahrzeugkosten_gesamt!H16-[7]Nfz_Batteriekosten!H16</f>
        <v>52180</v>
      </c>
      <c r="I17" s="176">
        <f>[7]Nfz_Fahrzeugkosten_gesamt!I16-[7]Nfz_Batteriekosten!I16</f>
        <v>52233.333333333328</v>
      </c>
      <c r="J17" s="176">
        <f>[7]Nfz_Fahrzeugkosten_gesamt!J16-[7]Nfz_Batteriekosten!J16</f>
        <v>52286.666666666672</v>
      </c>
      <c r="K17" s="176">
        <f>[7]Nfz_Fahrzeugkosten_gesamt!K16-[7]Nfz_Batteriekosten!K16</f>
        <v>52340</v>
      </c>
      <c r="L17" s="176">
        <f>[7]Nfz_Fahrzeugkosten_gesamt!L16-[7]Nfz_Batteriekosten!L16</f>
        <v>52393.333333333328</v>
      </c>
      <c r="M17" s="176">
        <f>[7]Nfz_Fahrzeugkosten_gesamt!M16-[7]Nfz_Batteriekosten!M16</f>
        <v>52446.666666666672</v>
      </c>
      <c r="N17" s="176">
        <f>[7]Nfz_Fahrzeugkosten_gesamt!N16-[7]Nfz_Batteriekosten!N16</f>
        <v>52500</v>
      </c>
      <c r="O17" s="176">
        <f>[7]Nfz_Fahrzeugkosten_gesamt!O16-[7]Nfz_Batteriekosten!O16</f>
        <v>52500</v>
      </c>
      <c r="P17" s="176">
        <f>[7]Nfz_Fahrzeugkosten_gesamt!P16-[7]Nfz_Batteriekosten!P16</f>
        <v>52500</v>
      </c>
      <c r="Q17" s="176">
        <f>[7]Nfz_Fahrzeugkosten_gesamt!Q16-[7]Nfz_Batteriekosten!Q16</f>
        <v>52500</v>
      </c>
      <c r="R17" s="176">
        <f>[7]Nfz_Fahrzeugkosten_gesamt!R16-[7]Nfz_Batteriekosten!R16</f>
        <v>52500</v>
      </c>
      <c r="S17" s="176">
        <f>[7]Nfz_Fahrzeugkosten_gesamt!S16-[7]Nfz_Batteriekosten!S16</f>
        <v>52500</v>
      </c>
      <c r="T17" s="176">
        <f>[7]Nfz_Fahrzeugkosten_gesamt!T16-[7]Nfz_Batteriekosten!T16</f>
        <v>52500</v>
      </c>
      <c r="U17" s="176">
        <f>[7]Nfz_Fahrzeugkosten_gesamt!U16-[7]Nfz_Batteriekosten!U16</f>
        <v>52500</v>
      </c>
      <c r="V17" s="176">
        <f>[7]Nfz_Fahrzeugkosten_gesamt!V16-[7]Nfz_Batteriekosten!V16</f>
        <v>52500</v>
      </c>
      <c r="W17" s="176">
        <f>[7]Nfz_Fahrzeugkosten_gesamt!W16-[7]Nfz_Batteriekosten!W16</f>
        <v>52500</v>
      </c>
      <c r="X17" s="176">
        <f>[7]Nfz_Fahrzeugkosten_gesamt!X16-[7]Nfz_Batteriekosten!X16</f>
        <v>52500</v>
      </c>
      <c r="Y17" s="176">
        <f>[7]Nfz_Fahrzeugkosten_gesamt!Y16-[7]Nfz_Batteriekosten!Y16</f>
        <v>52500</v>
      </c>
      <c r="Z17" s="176">
        <f>[7]Nfz_Fahrzeugkosten_gesamt!Z16-[7]Nfz_Batteriekosten!Z16</f>
        <v>52500</v>
      </c>
      <c r="AA17" s="176">
        <f>[7]Nfz_Fahrzeugkosten_gesamt!AA16-[7]Nfz_Batteriekosten!AA16</f>
        <v>52500</v>
      </c>
      <c r="AB17" s="176">
        <f>[7]Nfz_Fahrzeugkosten_gesamt!AB16-[7]Nfz_Batteriekosten!AB16</f>
        <v>52500</v>
      </c>
      <c r="AC17" s="176">
        <f>[7]Nfz_Fahrzeugkosten_gesamt!AC16-[7]Nfz_Batteriekosten!AC16</f>
        <v>52500</v>
      </c>
      <c r="AD17" s="176">
        <f>[7]Nfz_Fahrzeugkosten_gesamt!AD16-[7]Nfz_Batteriekosten!AD16</f>
        <v>52500</v>
      </c>
      <c r="AE17" s="176">
        <f>[7]Nfz_Fahrzeugkosten_gesamt!AE16-[7]Nfz_Batteriekosten!AE16</f>
        <v>52500</v>
      </c>
      <c r="AF17" s="176">
        <f>[7]Nfz_Fahrzeugkosten_gesamt!AF16-[7]Nfz_Batteriekosten!AF16</f>
        <v>52500</v>
      </c>
      <c r="AG17" s="176">
        <f>[7]Nfz_Fahrzeugkosten_gesamt!AG16-[7]Nfz_Batteriekosten!AG16</f>
        <v>52500</v>
      </c>
      <c r="AH17" s="176">
        <f>[7]Nfz_Fahrzeugkosten_gesamt!AH16-[7]Nfz_Batteriekosten!AH16</f>
        <v>52500</v>
      </c>
    </row>
    <row r="18" spans="1:34" x14ac:dyDescent="0.35">
      <c r="A18" t="s">
        <v>179</v>
      </c>
      <c r="B18" t="s">
        <v>192</v>
      </c>
      <c r="C18" s="176">
        <f>[7]Nfz_Fahrzeugkosten_gesamt!C17-[7]Nfz_Batteriekosten!C17</f>
        <v>70380</v>
      </c>
      <c r="D18" s="176">
        <f>[7]Nfz_Fahrzeugkosten_gesamt!D17-[7]Nfz_Batteriekosten!D17</f>
        <v>70450</v>
      </c>
      <c r="E18" s="176">
        <f>[7]Nfz_Fahrzeugkosten_gesamt!E17-[7]Nfz_Batteriekosten!E17</f>
        <v>70520</v>
      </c>
      <c r="F18" s="176">
        <f>[7]Nfz_Fahrzeugkosten_gesamt!F17-[7]Nfz_Batteriekosten!F17</f>
        <v>70590</v>
      </c>
      <c r="G18" s="176">
        <f>[7]Nfz_Fahrzeugkosten_gesamt!G17-[7]Nfz_Batteriekosten!G17</f>
        <v>70660</v>
      </c>
      <c r="H18" s="176">
        <f>[7]Nfz_Fahrzeugkosten_gesamt!H17-[7]Nfz_Batteriekosten!H17</f>
        <v>70730</v>
      </c>
      <c r="I18" s="176">
        <f>[7]Nfz_Fahrzeugkosten_gesamt!I17-[7]Nfz_Batteriekosten!I17</f>
        <v>70800</v>
      </c>
      <c r="J18" s="176">
        <f>[7]Nfz_Fahrzeugkosten_gesamt!J17-[7]Nfz_Batteriekosten!J17</f>
        <v>70870</v>
      </c>
      <c r="K18" s="176">
        <f>[7]Nfz_Fahrzeugkosten_gesamt!K17-[7]Nfz_Batteriekosten!K17</f>
        <v>70940</v>
      </c>
      <c r="L18" s="176">
        <f>[7]Nfz_Fahrzeugkosten_gesamt!L17-[7]Nfz_Batteriekosten!L17</f>
        <v>71010</v>
      </c>
      <c r="M18" s="176">
        <f>[7]Nfz_Fahrzeugkosten_gesamt!M17-[7]Nfz_Batteriekosten!M17</f>
        <v>71080</v>
      </c>
      <c r="N18" s="176">
        <f>[7]Nfz_Fahrzeugkosten_gesamt!N17-[7]Nfz_Batteriekosten!N17</f>
        <v>71150</v>
      </c>
      <c r="O18" s="176">
        <f>[7]Nfz_Fahrzeugkosten_gesamt!O17-[7]Nfz_Batteriekosten!O17</f>
        <v>71150</v>
      </c>
      <c r="P18" s="176">
        <f>[7]Nfz_Fahrzeugkosten_gesamt!P17-[7]Nfz_Batteriekosten!P17</f>
        <v>71150</v>
      </c>
      <c r="Q18" s="176">
        <f>[7]Nfz_Fahrzeugkosten_gesamt!Q17-[7]Nfz_Batteriekosten!Q17</f>
        <v>71150</v>
      </c>
      <c r="R18" s="176">
        <f>[7]Nfz_Fahrzeugkosten_gesamt!R17-[7]Nfz_Batteriekosten!R17</f>
        <v>71150</v>
      </c>
      <c r="S18" s="176">
        <f>[7]Nfz_Fahrzeugkosten_gesamt!S17-[7]Nfz_Batteriekosten!S17</f>
        <v>71150</v>
      </c>
      <c r="T18" s="176">
        <f>[7]Nfz_Fahrzeugkosten_gesamt!T17-[7]Nfz_Batteriekosten!T17</f>
        <v>71150</v>
      </c>
      <c r="U18" s="176">
        <f>[7]Nfz_Fahrzeugkosten_gesamt!U17-[7]Nfz_Batteriekosten!U17</f>
        <v>71150</v>
      </c>
      <c r="V18" s="176">
        <f>[7]Nfz_Fahrzeugkosten_gesamt!V17-[7]Nfz_Batteriekosten!V17</f>
        <v>71150</v>
      </c>
      <c r="W18" s="176">
        <f>[7]Nfz_Fahrzeugkosten_gesamt!W17-[7]Nfz_Batteriekosten!W17</f>
        <v>71150</v>
      </c>
      <c r="X18" s="176">
        <f>[7]Nfz_Fahrzeugkosten_gesamt!X17-[7]Nfz_Batteriekosten!X17</f>
        <v>71150</v>
      </c>
      <c r="Y18" s="176">
        <f>[7]Nfz_Fahrzeugkosten_gesamt!Y17-[7]Nfz_Batteriekosten!Y17</f>
        <v>71150</v>
      </c>
      <c r="Z18" s="176">
        <f>[7]Nfz_Fahrzeugkosten_gesamt!Z17-[7]Nfz_Batteriekosten!Z17</f>
        <v>71150</v>
      </c>
      <c r="AA18" s="176">
        <f>[7]Nfz_Fahrzeugkosten_gesamt!AA17-[7]Nfz_Batteriekosten!AA17</f>
        <v>71150</v>
      </c>
      <c r="AB18" s="176">
        <f>[7]Nfz_Fahrzeugkosten_gesamt!AB17-[7]Nfz_Batteriekosten!AB17</f>
        <v>71150</v>
      </c>
      <c r="AC18" s="176">
        <f>[7]Nfz_Fahrzeugkosten_gesamt!AC17-[7]Nfz_Batteriekosten!AC17</f>
        <v>71150</v>
      </c>
      <c r="AD18" s="176">
        <f>[7]Nfz_Fahrzeugkosten_gesamt!AD17-[7]Nfz_Batteriekosten!AD17</f>
        <v>71150</v>
      </c>
      <c r="AE18" s="176">
        <f>[7]Nfz_Fahrzeugkosten_gesamt!AE17-[7]Nfz_Batteriekosten!AE17</f>
        <v>71150</v>
      </c>
      <c r="AF18" s="176">
        <f>[7]Nfz_Fahrzeugkosten_gesamt!AF17-[7]Nfz_Batteriekosten!AF17</f>
        <v>71150</v>
      </c>
      <c r="AG18" s="176">
        <f>[7]Nfz_Fahrzeugkosten_gesamt!AG17-[7]Nfz_Batteriekosten!AG17</f>
        <v>71150</v>
      </c>
      <c r="AH18" s="176">
        <f>[7]Nfz_Fahrzeugkosten_gesamt!AH17-[7]Nfz_Batteriekosten!AH17</f>
        <v>71150</v>
      </c>
    </row>
    <row r="19" spans="1:34" x14ac:dyDescent="0.35">
      <c r="A19" t="s">
        <v>179</v>
      </c>
      <c r="B19" t="s">
        <v>193</v>
      </c>
      <c r="C19" s="176">
        <f>[7]Nfz_Fahrzeugkosten_gesamt!C18-[7]Nfz_Batteriekosten!C18</f>
        <v>78560</v>
      </c>
      <c r="D19" s="176">
        <f>[7]Nfz_Fahrzeugkosten_gesamt!D18-[7]Nfz_Batteriekosten!D18</f>
        <v>78650</v>
      </c>
      <c r="E19" s="176">
        <f>[7]Nfz_Fahrzeugkosten_gesamt!E18-[7]Nfz_Batteriekosten!E18</f>
        <v>78740</v>
      </c>
      <c r="F19" s="176">
        <f>[7]Nfz_Fahrzeugkosten_gesamt!F18-[7]Nfz_Batteriekosten!F18</f>
        <v>78830</v>
      </c>
      <c r="G19" s="176">
        <f>[7]Nfz_Fahrzeugkosten_gesamt!G18-[7]Nfz_Batteriekosten!G18</f>
        <v>78920</v>
      </c>
      <c r="H19" s="176">
        <f>[7]Nfz_Fahrzeugkosten_gesamt!H18-[7]Nfz_Batteriekosten!H18</f>
        <v>79010</v>
      </c>
      <c r="I19" s="176">
        <f>[7]Nfz_Fahrzeugkosten_gesamt!I18-[7]Nfz_Batteriekosten!I18</f>
        <v>79100</v>
      </c>
      <c r="J19" s="176">
        <f>[7]Nfz_Fahrzeugkosten_gesamt!J18-[7]Nfz_Batteriekosten!J18</f>
        <v>79190</v>
      </c>
      <c r="K19" s="176">
        <f>[7]Nfz_Fahrzeugkosten_gesamt!K18-[7]Nfz_Batteriekosten!K18</f>
        <v>79280</v>
      </c>
      <c r="L19" s="176">
        <f>[7]Nfz_Fahrzeugkosten_gesamt!L18-[7]Nfz_Batteriekosten!L18</f>
        <v>79370</v>
      </c>
      <c r="M19" s="176">
        <f>[7]Nfz_Fahrzeugkosten_gesamt!M18-[7]Nfz_Batteriekosten!M18</f>
        <v>79460</v>
      </c>
      <c r="N19" s="176">
        <f>[7]Nfz_Fahrzeugkosten_gesamt!N18-[7]Nfz_Batteriekosten!N18</f>
        <v>79550</v>
      </c>
      <c r="O19" s="176">
        <f>[7]Nfz_Fahrzeugkosten_gesamt!O18-[7]Nfz_Batteriekosten!O18</f>
        <v>79550</v>
      </c>
      <c r="P19" s="176">
        <f>[7]Nfz_Fahrzeugkosten_gesamt!P18-[7]Nfz_Batteriekosten!P18</f>
        <v>79550</v>
      </c>
      <c r="Q19" s="176">
        <f>[7]Nfz_Fahrzeugkosten_gesamt!Q18-[7]Nfz_Batteriekosten!Q18</f>
        <v>79550</v>
      </c>
      <c r="R19" s="176">
        <f>[7]Nfz_Fahrzeugkosten_gesamt!R18-[7]Nfz_Batteriekosten!R18</f>
        <v>79550</v>
      </c>
      <c r="S19" s="176">
        <f>[7]Nfz_Fahrzeugkosten_gesamt!S18-[7]Nfz_Batteriekosten!S18</f>
        <v>79550</v>
      </c>
      <c r="T19" s="176">
        <f>[7]Nfz_Fahrzeugkosten_gesamt!T18-[7]Nfz_Batteriekosten!T18</f>
        <v>79550</v>
      </c>
      <c r="U19" s="176">
        <f>[7]Nfz_Fahrzeugkosten_gesamt!U18-[7]Nfz_Batteriekosten!U18</f>
        <v>79550</v>
      </c>
      <c r="V19" s="176">
        <f>[7]Nfz_Fahrzeugkosten_gesamt!V18-[7]Nfz_Batteriekosten!V18</f>
        <v>79550</v>
      </c>
      <c r="W19" s="176">
        <f>[7]Nfz_Fahrzeugkosten_gesamt!W18-[7]Nfz_Batteriekosten!W18</f>
        <v>79550</v>
      </c>
      <c r="X19" s="176">
        <f>[7]Nfz_Fahrzeugkosten_gesamt!X18-[7]Nfz_Batteriekosten!X18</f>
        <v>79550</v>
      </c>
      <c r="Y19" s="176">
        <f>[7]Nfz_Fahrzeugkosten_gesamt!Y18-[7]Nfz_Batteriekosten!Y18</f>
        <v>79550</v>
      </c>
      <c r="Z19" s="176">
        <f>[7]Nfz_Fahrzeugkosten_gesamt!Z18-[7]Nfz_Batteriekosten!Z18</f>
        <v>79550</v>
      </c>
      <c r="AA19" s="176">
        <f>[7]Nfz_Fahrzeugkosten_gesamt!AA18-[7]Nfz_Batteriekosten!AA18</f>
        <v>79550</v>
      </c>
      <c r="AB19" s="176">
        <f>[7]Nfz_Fahrzeugkosten_gesamt!AB18-[7]Nfz_Batteriekosten!AB18</f>
        <v>79550</v>
      </c>
      <c r="AC19" s="176">
        <f>[7]Nfz_Fahrzeugkosten_gesamt!AC18-[7]Nfz_Batteriekosten!AC18</f>
        <v>79550</v>
      </c>
      <c r="AD19" s="176">
        <f>[7]Nfz_Fahrzeugkosten_gesamt!AD18-[7]Nfz_Batteriekosten!AD18</f>
        <v>79550</v>
      </c>
      <c r="AE19" s="176">
        <f>[7]Nfz_Fahrzeugkosten_gesamt!AE18-[7]Nfz_Batteriekosten!AE18</f>
        <v>79550</v>
      </c>
      <c r="AF19" s="176">
        <f>[7]Nfz_Fahrzeugkosten_gesamt!AF18-[7]Nfz_Batteriekosten!AF18</f>
        <v>79550</v>
      </c>
      <c r="AG19" s="176">
        <f>[7]Nfz_Fahrzeugkosten_gesamt!AG18-[7]Nfz_Batteriekosten!AG18</f>
        <v>79550</v>
      </c>
      <c r="AH19" s="176">
        <f>[7]Nfz_Fahrzeugkosten_gesamt!AH18-[7]Nfz_Batteriekosten!AH18</f>
        <v>79550</v>
      </c>
    </row>
    <row r="20" spans="1:34" x14ac:dyDescent="0.35">
      <c r="A20" t="s">
        <v>179</v>
      </c>
      <c r="B20" t="s">
        <v>194</v>
      </c>
      <c r="C20" s="176">
        <f>[7]Nfz_Fahrzeugkosten_gesamt!C19-[7]Nfz_Batteriekosten!C19</f>
        <v>87740</v>
      </c>
      <c r="D20" s="176">
        <f>[7]Nfz_Fahrzeugkosten_gesamt!D19-[7]Nfz_Batteriekosten!D19</f>
        <v>87850</v>
      </c>
      <c r="E20" s="176">
        <f>[7]Nfz_Fahrzeugkosten_gesamt!E19-[7]Nfz_Batteriekosten!E19</f>
        <v>87960</v>
      </c>
      <c r="F20" s="176">
        <f>[7]Nfz_Fahrzeugkosten_gesamt!F19-[7]Nfz_Batteriekosten!F19</f>
        <v>88070</v>
      </c>
      <c r="G20" s="176">
        <f>[7]Nfz_Fahrzeugkosten_gesamt!G19-[7]Nfz_Batteriekosten!G19</f>
        <v>88180</v>
      </c>
      <c r="H20" s="176">
        <f>[7]Nfz_Fahrzeugkosten_gesamt!H19-[7]Nfz_Batteriekosten!H19</f>
        <v>88290</v>
      </c>
      <c r="I20" s="176">
        <f>[7]Nfz_Fahrzeugkosten_gesamt!I19-[7]Nfz_Batteriekosten!I19</f>
        <v>88400</v>
      </c>
      <c r="J20" s="176">
        <f>[7]Nfz_Fahrzeugkosten_gesamt!J19-[7]Nfz_Batteriekosten!J19</f>
        <v>88510</v>
      </c>
      <c r="K20" s="176">
        <f>[7]Nfz_Fahrzeugkosten_gesamt!K19-[7]Nfz_Batteriekosten!K19</f>
        <v>88620</v>
      </c>
      <c r="L20" s="176">
        <f>[7]Nfz_Fahrzeugkosten_gesamt!L19-[7]Nfz_Batteriekosten!L19</f>
        <v>88730</v>
      </c>
      <c r="M20" s="176">
        <f>[7]Nfz_Fahrzeugkosten_gesamt!M19-[7]Nfz_Batteriekosten!M19</f>
        <v>88840</v>
      </c>
      <c r="N20" s="176">
        <f>[7]Nfz_Fahrzeugkosten_gesamt!N19-[7]Nfz_Batteriekosten!N19</f>
        <v>88950</v>
      </c>
      <c r="O20" s="176">
        <f>[7]Nfz_Fahrzeugkosten_gesamt!O19-[7]Nfz_Batteriekosten!O19</f>
        <v>88950</v>
      </c>
      <c r="P20" s="176">
        <f>[7]Nfz_Fahrzeugkosten_gesamt!P19-[7]Nfz_Batteriekosten!P19</f>
        <v>88950</v>
      </c>
      <c r="Q20" s="176">
        <f>[7]Nfz_Fahrzeugkosten_gesamt!Q19-[7]Nfz_Batteriekosten!Q19</f>
        <v>88950</v>
      </c>
      <c r="R20" s="176">
        <f>[7]Nfz_Fahrzeugkosten_gesamt!R19-[7]Nfz_Batteriekosten!R19</f>
        <v>88950</v>
      </c>
      <c r="S20" s="176">
        <f>[7]Nfz_Fahrzeugkosten_gesamt!S19-[7]Nfz_Batteriekosten!S19</f>
        <v>88950</v>
      </c>
      <c r="T20" s="176">
        <f>[7]Nfz_Fahrzeugkosten_gesamt!T19-[7]Nfz_Batteriekosten!T19</f>
        <v>88950</v>
      </c>
      <c r="U20" s="176">
        <f>[7]Nfz_Fahrzeugkosten_gesamt!U19-[7]Nfz_Batteriekosten!U19</f>
        <v>88950</v>
      </c>
      <c r="V20" s="176">
        <f>[7]Nfz_Fahrzeugkosten_gesamt!V19-[7]Nfz_Batteriekosten!V19</f>
        <v>88950</v>
      </c>
      <c r="W20" s="176">
        <f>[7]Nfz_Fahrzeugkosten_gesamt!W19-[7]Nfz_Batteriekosten!W19</f>
        <v>88950</v>
      </c>
      <c r="X20" s="176">
        <f>[7]Nfz_Fahrzeugkosten_gesamt!X19-[7]Nfz_Batteriekosten!X19</f>
        <v>88950</v>
      </c>
      <c r="Y20" s="176">
        <f>[7]Nfz_Fahrzeugkosten_gesamt!Y19-[7]Nfz_Batteriekosten!Y19</f>
        <v>88950</v>
      </c>
      <c r="Z20" s="176">
        <f>[7]Nfz_Fahrzeugkosten_gesamt!Z19-[7]Nfz_Batteriekosten!Z19</f>
        <v>88950</v>
      </c>
      <c r="AA20" s="176">
        <f>[7]Nfz_Fahrzeugkosten_gesamt!AA19-[7]Nfz_Batteriekosten!AA19</f>
        <v>88950</v>
      </c>
      <c r="AB20" s="176">
        <f>[7]Nfz_Fahrzeugkosten_gesamt!AB19-[7]Nfz_Batteriekosten!AB19</f>
        <v>88950</v>
      </c>
      <c r="AC20" s="176">
        <f>[7]Nfz_Fahrzeugkosten_gesamt!AC19-[7]Nfz_Batteriekosten!AC19</f>
        <v>88950</v>
      </c>
      <c r="AD20" s="176">
        <f>[7]Nfz_Fahrzeugkosten_gesamt!AD19-[7]Nfz_Batteriekosten!AD19</f>
        <v>88950</v>
      </c>
      <c r="AE20" s="176">
        <f>[7]Nfz_Fahrzeugkosten_gesamt!AE19-[7]Nfz_Batteriekosten!AE19</f>
        <v>88950</v>
      </c>
      <c r="AF20" s="176">
        <f>[7]Nfz_Fahrzeugkosten_gesamt!AF19-[7]Nfz_Batteriekosten!AF19</f>
        <v>88950</v>
      </c>
      <c r="AG20" s="176">
        <f>[7]Nfz_Fahrzeugkosten_gesamt!AG19-[7]Nfz_Batteriekosten!AG19</f>
        <v>88950</v>
      </c>
      <c r="AH20" s="176">
        <f>[7]Nfz_Fahrzeugkosten_gesamt!AH19-[7]Nfz_Batteriekosten!AH19</f>
        <v>88950</v>
      </c>
    </row>
    <row r="23" spans="1:34" x14ac:dyDescent="0.35">
      <c r="A23" t="s">
        <v>177</v>
      </c>
      <c r="B23" t="s">
        <v>190</v>
      </c>
      <c r="C23" s="176">
        <v>33046.666666666664</v>
      </c>
      <c r="D23" s="176">
        <v>33083.333333333336</v>
      </c>
      <c r="E23" s="176">
        <v>33120</v>
      </c>
      <c r="F23" s="176">
        <v>33156.666666666664</v>
      </c>
      <c r="G23" s="176">
        <v>33193.333333333336</v>
      </c>
      <c r="H23" s="176">
        <v>33230</v>
      </c>
      <c r="I23" s="176">
        <v>33266.666666666664</v>
      </c>
      <c r="J23" s="176">
        <v>33303.333333333336</v>
      </c>
      <c r="K23" s="176">
        <v>33340</v>
      </c>
      <c r="L23" s="176">
        <v>33376.666666666664</v>
      </c>
      <c r="M23" s="176">
        <v>33413.333333333336</v>
      </c>
      <c r="N23" s="176">
        <v>33450</v>
      </c>
      <c r="O23" s="176">
        <v>33450</v>
      </c>
      <c r="P23" s="176">
        <v>33450</v>
      </c>
      <c r="Q23" s="176">
        <v>33450</v>
      </c>
      <c r="R23" s="176">
        <v>33450</v>
      </c>
      <c r="S23" s="176">
        <v>33450</v>
      </c>
      <c r="T23" s="176">
        <v>33450</v>
      </c>
      <c r="U23" s="176">
        <v>33450</v>
      </c>
      <c r="V23" s="176">
        <v>33450</v>
      </c>
      <c r="W23" s="176">
        <v>33450</v>
      </c>
      <c r="X23" s="176">
        <v>33450</v>
      </c>
      <c r="Y23" s="176">
        <v>33450</v>
      </c>
      <c r="Z23" s="176">
        <v>33450</v>
      </c>
      <c r="AA23" s="176">
        <v>33450</v>
      </c>
      <c r="AB23" s="176">
        <v>33450</v>
      </c>
      <c r="AC23" s="176">
        <v>33450</v>
      </c>
      <c r="AD23" s="176">
        <v>33450</v>
      </c>
      <c r="AE23" s="176">
        <v>33450</v>
      </c>
      <c r="AF23" s="176">
        <v>33450</v>
      </c>
      <c r="AG23" s="176">
        <v>33450</v>
      </c>
      <c r="AH23" s="176">
        <v>33450</v>
      </c>
    </row>
    <row r="24" spans="1:34" x14ac:dyDescent="0.35">
      <c r="A24" t="s">
        <v>177</v>
      </c>
      <c r="B24" t="s">
        <v>191</v>
      </c>
      <c r="C24" s="176">
        <v>51913.333333333328</v>
      </c>
      <c r="D24" s="176">
        <v>51966.666666666672</v>
      </c>
      <c r="E24" s="176">
        <v>52020</v>
      </c>
      <c r="F24" s="176">
        <v>52073.333333333328</v>
      </c>
      <c r="G24" s="176">
        <v>52126.666666666672</v>
      </c>
      <c r="H24" s="176">
        <v>52180</v>
      </c>
      <c r="I24" s="176">
        <v>52233.333333333328</v>
      </c>
      <c r="J24" s="176">
        <v>52286.666666666672</v>
      </c>
      <c r="K24" s="176">
        <v>52340</v>
      </c>
      <c r="L24" s="176">
        <v>52393.333333333328</v>
      </c>
      <c r="M24" s="176">
        <v>52446.666666666672</v>
      </c>
      <c r="N24" s="176">
        <v>52500</v>
      </c>
      <c r="O24" s="176">
        <v>52500</v>
      </c>
      <c r="P24" s="176">
        <v>52500</v>
      </c>
      <c r="Q24" s="176">
        <v>52500</v>
      </c>
      <c r="R24" s="176">
        <v>52500</v>
      </c>
      <c r="S24" s="176">
        <v>52500</v>
      </c>
      <c r="T24" s="176">
        <v>52500</v>
      </c>
      <c r="U24" s="176">
        <v>52500</v>
      </c>
      <c r="V24" s="176">
        <v>52500</v>
      </c>
      <c r="W24" s="176">
        <v>52500</v>
      </c>
      <c r="X24" s="176">
        <v>52500</v>
      </c>
      <c r="Y24" s="176">
        <v>52500</v>
      </c>
      <c r="Z24" s="176">
        <v>52500</v>
      </c>
      <c r="AA24" s="176">
        <v>52500</v>
      </c>
      <c r="AB24" s="176">
        <v>52500</v>
      </c>
      <c r="AC24" s="176">
        <v>52500</v>
      </c>
      <c r="AD24" s="176">
        <v>52500</v>
      </c>
      <c r="AE24" s="176">
        <v>52500</v>
      </c>
      <c r="AF24" s="176">
        <v>52500</v>
      </c>
      <c r="AG24" s="176">
        <v>52500</v>
      </c>
      <c r="AH24" s="176">
        <v>52500</v>
      </c>
    </row>
    <row r="25" spans="1:34" x14ac:dyDescent="0.35">
      <c r="A25" t="s">
        <v>177</v>
      </c>
      <c r="B25" t="s">
        <v>192</v>
      </c>
      <c r="C25" s="176">
        <v>70380</v>
      </c>
      <c r="D25" s="176">
        <v>70450</v>
      </c>
      <c r="E25" s="176">
        <v>70520</v>
      </c>
      <c r="F25" s="176">
        <v>70590</v>
      </c>
      <c r="G25" s="176">
        <v>70660</v>
      </c>
      <c r="H25" s="176">
        <v>70730</v>
      </c>
      <c r="I25" s="176">
        <v>70800</v>
      </c>
      <c r="J25" s="176">
        <v>70870</v>
      </c>
      <c r="K25" s="176">
        <v>70940</v>
      </c>
      <c r="L25" s="176">
        <v>71010</v>
      </c>
      <c r="M25" s="176">
        <v>71080</v>
      </c>
      <c r="N25" s="176">
        <v>71150</v>
      </c>
      <c r="O25" s="176">
        <v>71150</v>
      </c>
      <c r="P25" s="176">
        <v>71150</v>
      </c>
      <c r="Q25" s="176">
        <v>71150</v>
      </c>
      <c r="R25" s="176">
        <v>71150</v>
      </c>
      <c r="S25" s="176">
        <v>71150</v>
      </c>
      <c r="T25" s="176">
        <v>71150</v>
      </c>
      <c r="U25" s="176">
        <v>71150</v>
      </c>
      <c r="V25" s="176">
        <v>71150</v>
      </c>
      <c r="W25" s="176">
        <v>71150</v>
      </c>
      <c r="X25" s="176">
        <v>71150</v>
      </c>
      <c r="Y25" s="176">
        <v>71150</v>
      </c>
      <c r="Z25" s="176">
        <v>71150</v>
      </c>
      <c r="AA25" s="176">
        <v>71150</v>
      </c>
      <c r="AB25" s="176">
        <v>71150</v>
      </c>
      <c r="AC25" s="176">
        <v>71150</v>
      </c>
      <c r="AD25" s="176">
        <v>71150</v>
      </c>
      <c r="AE25" s="176">
        <v>71150</v>
      </c>
      <c r="AF25" s="176">
        <v>71150</v>
      </c>
      <c r="AG25" s="176">
        <v>71150</v>
      </c>
      <c r="AH25" s="176">
        <v>71150</v>
      </c>
    </row>
    <row r="26" spans="1:34" x14ac:dyDescent="0.35">
      <c r="A26" t="s">
        <v>177</v>
      </c>
      <c r="B26" t="s">
        <v>193</v>
      </c>
      <c r="C26" s="176">
        <v>78560</v>
      </c>
      <c r="D26" s="176">
        <v>78650</v>
      </c>
      <c r="E26" s="176">
        <v>78740</v>
      </c>
      <c r="F26" s="176">
        <v>78830</v>
      </c>
      <c r="G26" s="176">
        <v>78920</v>
      </c>
      <c r="H26" s="176">
        <v>79010</v>
      </c>
      <c r="I26" s="176">
        <v>79100</v>
      </c>
      <c r="J26" s="176">
        <v>79190</v>
      </c>
      <c r="K26" s="176">
        <v>79280</v>
      </c>
      <c r="L26" s="176">
        <v>79370</v>
      </c>
      <c r="M26" s="176">
        <v>79460</v>
      </c>
      <c r="N26" s="176">
        <v>79550</v>
      </c>
      <c r="O26" s="176">
        <v>79550</v>
      </c>
      <c r="P26" s="176">
        <v>79550</v>
      </c>
      <c r="Q26" s="176">
        <v>79550</v>
      </c>
      <c r="R26" s="176">
        <v>79550</v>
      </c>
      <c r="S26" s="176">
        <v>79550</v>
      </c>
      <c r="T26" s="176">
        <v>79550</v>
      </c>
      <c r="U26" s="176">
        <v>79550</v>
      </c>
      <c r="V26" s="176">
        <v>79550</v>
      </c>
      <c r="W26" s="176">
        <v>79550</v>
      </c>
      <c r="X26" s="176">
        <v>79550</v>
      </c>
      <c r="Y26" s="176">
        <v>79550</v>
      </c>
      <c r="Z26" s="176">
        <v>79550</v>
      </c>
      <c r="AA26" s="176">
        <v>79550</v>
      </c>
      <c r="AB26" s="176">
        <v>79550</v>
      </c>
      <c r="AC26" s="176">
        <v>79550</v>
      </c>
      <c r="AD26" s="176">
        <v>79550</v>
      </c>
      <c r="AE26" s="176">
        <v>79550</v>
      </c>
      <c r="AF26" s="176">
        <v>79550</v>
      </c>
      <c r="AG26" s="176">
        <v>79550</v>
      </c>
      <c r="AH26" s="176">
        <v>79550</v>
      </c>
    </row>
    <row r="27" spans="1:34" x14ac:dyDescent="0.35">
      <c r="A27" t="s">
        <v>177</v>
      </c>
      <c r="B27" t="s">
        <v>194</v>
      </c>
      <c r="C27" s="176">
        <v>87740</v>
      </c>
      <c r="D27" s="176">
        <v>87850</v>
      </c>
      <c r="E27" s="176">
        <v>87960</v>
      </c>
      <c r="F27" s="176">
        <v>88070</v>
      </c>
      <c r="G27" s="176">
        <v>88180</v>
      </c>
      <c r="H27" s="176">
        <v>88290</v>
      </c>
      <c r="I27" s="176">
        <v>88400</v>
      </c>
      <c r="J27" s="176">
        <v>88510</v>
      </c>
      <c r="K27" s="176">
        <v>88620</v>
      </c>
      <c r="L27" s="176">
        <v>88730</v>
      </c>
      <c r="M27" s="176">
        <v>88840</v>
      </c>
      <c r="N27" s="176">
        <v>88950</v>
      </c>
      <c r="O27" s="176">
        <v>88950</v>
      </c>
      <c r="P27" s="176">
        <v>88950</v>
      </c>
      <c r="Q27" s="176">
        <v>88950</v>
      </c>
      <c r="R27" s="176">
        <v>88950</v>
      </c>
      <c r="S27" s="176">
        <v>88950</v>
      </c>
      <c r="T27" s="176">
        <v>88950</v>
      </c>
      <c r="U27" s="176">
        <v>88950</v>
      </c>
      <c r="V27" s="176">
        <v>88950</v>
      </c>
      <c r="W27" s="176">
        <v>88950</v>
      </c>
      <c r="X27" s="176">
        <v>88950</v>
      </c>
      <c r="Y27" s="176">
        <v>88950</v>
      </c>
      <c r="Z27" s="176">
        <v>88950</v>
      </c>
      <c r="AA27" s="176">
        <v>88950</v>
      </c>
      <c r="AB27" s="176">
        <v>88950</v>
      </c>
      <c r="AC27" s="176">
        <v>88950</v>
      </c>
      <c r="AD27" s="176">
        <v>88950</v>
      </c>
      <c r="AE27" s="176">
        <v>88950</v>
      </c>
      <c r="AF27" s="176">
        <v>88950</v>
      </c>
      <c r="AG27" s="176">
        <v>88950</v>
      </c>
      <c r="AH27" s="176">
        <v>88950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election activeCell="D10" sqref="D10"/>
    </sheetView>
  </sheetViews>
  <sheetFormatPr defaultColWidth="9.1796875" defaultRowHeight="14.5" x14ac:dyDescent="0.35"/>
  <sheetData>
    <row r="1" spans="1:35" x14ac:dyDescent="0.35">
      <c r="A1" t="s">
        <v>195</v>
      </c>
    </row>
    <row r="2" spans="1:35" x14ac:dyDescent="0.35">
      <c r="A2" t="s">
        <v>196</v>
      </c>
    </row>
    <row r="3" spans="1:35" x14ac:dyDescent="0.35">
      <c r="A3" t="s">
        <v>197</v>
      </c>
    </row>
    <row r="4" spans="1:35" x14ac:dyDescent="0.35">
      <c r="A4" t="s">
        <v>198</v>
      </c>
    </row>
    <row r="5" spans="1:35" x14ac:dyDescent="0.3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35">
      <c r="A6" t="s">
        <v>203</v>
      </c>
    </row>
    <row r="7" spans="1:35" x14ac:dyDescent="0.35">
      <c r="A7" t="s">
        <v>204</v>
      </c>
    </row>
    <row r="8" spans="1:35" x14ac:dyDescent="0.35">
      <c r="A8" t="s">
        <v>205</v>
      </c>
      <c r="B8" t="s">
        <v>206</v>
      </c>
      <c r="C8" t="s">
        <v>207</v>
      </c>
      <c r="D8" t="s">
        <v>208</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35">
      <c r="A9" t="s">
        <v>209</v>
      </c>
      <c r="B9" t="s">
        <v>210</v>
      </c>
      <c r="C9" t="s">
        <v>211</v>
      </c>
      <c r="D9" t="s">
        <v>208</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35">
      <c r="A10" t="s">
        <v>212</v>
      </c>
      <c r="B10" t="s">
        <v>213</v>
      </c>
      <c r="C10" t="s">
        <v>214</v>
      </c>
      <c r="D10" t="s">
        <v>208</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35">
      <c r="A11" t="s">
        <v>215</v>
      </c>
    </row>
    <row r="12" spans="1:35" x14ac:dyDescent="0.35">
      <c r="A12" t="s">
        <v>216</v>
      </c>
      <c r="B12" t="s">
        <v>217</v>
      </c>
      <c r="C12" t="s">
        <v>218</v>
      </c>
      <c r="D12" t="s">
        <v>208</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35">
      <c r="A13" t="s">
        <v>219</v>
      </c>
      <c r="B13" t="s">
        <v>220</v>
      </c>
      <c r="C13" t="s">
        <v>221</v>
      </c>
      <c r="D13" t="s">
        <v>208</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35">
      <c r="A14" t="s">
        <v>222</v>
      </c>
      <c r="B14" t="s">
        <v>223</v>
      </c>
      <c r="C14" t="s">
        <v>221</v>
      </c>
      <c r="D14" t="s">
        <v>208</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35">
      <c r="A15" t="s">
        <v>224</v>
      </c>
      <c r="B15" t="s">
        <v>225</v>
      </c>
      <c r="C15" t="s">
        <v>221</v>
      </c>
      <c r="D15" t="s">
        <v>208</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35">
      <c r="A16" t="s">
        <v>226</v>
      </c>
      <c r="B16" t="s">
        <v>227</v>
      </c>
      <c r="C16" t="s">
        <v>228</v>
      </c>
      <c r="D16" t="s">
        <v>208</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35">
      <c r="A17" t="s">
        <v>229</v>
      </c>
      <c r="B17" t="s">
        <v>230</v>
      </c>
      <c r="C17" t="s">
        <v>231</v>
      </c>
      <c r="D17" t="s">
        <v>208</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35">
      <c r="A18" t="s">
        <v>232</v>
      </c>
      <c r="B18" t="s">
        <v>233</v>
      </c>
      <c r="C18" t="s">
        <v>234</v>
      </c>
      <c r="D18" t="s">
        <v>208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235</v>
      </c>
    </row>
    <row r="19" spans="1:35" x14ac:dyDescent="0.35">
      <c r="A19" t="s">
        <v>236</v>
      </c>
      <c r="B19" t="s">
        <v>237</v>
      </c>
      <c r="C19" t="s">
        <v>238</v>
      </c>
      <c r="D19" t="s">
        <v>208</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35">
      <c r="A20" t="s">
        <v>239</v>
      </c>
      <c r="B20" t="s">
        <v>240</v>
      </c>
      <c r="C20" t="s">
        <v>241</v>
      </c>
      <c r="D20" t="s">
        <v>208</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35">
      <c r="A21" t="s">
        <v>242</v>
      </c>
      <c r="B21" t="s">
        <v>243</v>
      </c>
      <c r="C21" t="s">
        <v>244</v>
      </c>
      <c r="D21" t="s">
        <v>208</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35">
      <c r="A22" t="s">
        <v>245</v>
      </c>
      <c r="B22" t="s">
        <v>246</v>
      </c>
      <c r="C22" t="s">
        <v>247</v>
      </c>
      <c r="D22" t="s">
        <v>208</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35">
      <c r="A23" t="s">
        <v>248</v>
      </c>
      <c r="B23" t="s">
        <v>246</v>
      </c>
      <c r="C23" t="s">
        <v>249</v>
      </c>
      <c r="D23" t="s">
        <v>208</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35">
      <c r="A24" t="s">
        <v>250</v>
      </c>
      <c r="B24" t="s">
        <v>251</v>
      </c>
      <c r="C24" t="s">
        <v>252</v>
      </c>
      <c r="D24" t="s">
        <v>208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235</v>
      </c>
    </row>
    <row r="25" spans="1:35" x14ac:dyDescent="0.35">
      <c r="A25" t="s">
        <v>253</v>
      </c>
      <c r="B25" t="s">
        <v>254</v>
      </c>
      <c r="C25" t="s">
        <v>255</v>
      </c>
      <c r="D25" t="s">
        <v>208</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35">
      <c r="A26" t="s">
        <v>256</v>
      </c>
      <c r="B26" t="s">
        <v>257</v>
      </c>
      <c r="C26" t="s">
        <v>258</v>
      </c>
      <c r="D26" t="s">
        <v>208</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35">
      <c r="A27" t="s">
        <v>259</v>
      </c>
      <c r="B27" t="s">
        <v>260</v>
      </c>
      <c r="C27" t="s">
        <v>261</v>
      </c>
      <c r="D27" t="s">
        <v>262</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35">
      <c r="A28" t="s">
        <v>263</v>
      </c>
      <c r="B28" t="s">
        <v>264</v>
      </c>
      <c r="C28" t="s">
        <v>265</v>
      </c>
      <c r="D28" t="s">
        <v>208</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35">
      <c r="A29" t="s">
        <v>266</v>
      </c>
    </row>
    <row r="30" spans="1:35" x14ac:dyDescent="0.35">
      <c r="A30" t="s">
        <v>267</v>
      </c>
    </row>
    <row r="31" spans="1:35" x14ac:dyDescent="0.35">
      <c r="A31" t="s">
        <v>205</v>
      </c>
      <c r="B31" t="s">
        <v>268</v>
      </c>
      <c r="C31" t="s">
        <v>269</v>
      </c>
      <c r="D31" t="s">
        <v>208</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35">
      <c r="A32" t="s">
        <v>209</v>
      </c>
      <c r="B32" t="s">
        <v>270</v>
      </c>
      <c r="C32" t="s">
        <v>271</v>
      </c>
      <c r="D32" t="s">
        <v>208</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35">
      <c r="A33" t="s">
        <v>272</v>
      </c>
      <c r="B33" t="s">
        <v>273</v>
      </c>
      <c r="C33" t="s">
        <v>274</v>
      </c>
      <c r="D33" t="s">
        <v>208</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35">
      <c r="A34" t="s">
        <v>275</v>
      </c>
    </row>
    <row r="35" spans="1:35" x14ac:dyDescent="0.35">
      <c r="A35" t="s">
        <v>216</v>
      </c>
      <c r="B35" t="s">
        <v>276</v>
      </c>
      <c r="C35" t="s">
        <v>277</v>
      </c>
      <c r="D35" t="s">
        <v>208</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35">
      <c r="A36" t="s">
        <v>219</v>
      </c>
      <c r="B36" t="s">
        <v>278</v>
      </c>
      <c r="C36" t="s">
        <v>221</v>
      </c>
      <c r="D36" t="s">
        <v>208</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235</v>
      </c>
    </row>
    <row r="37" spans="1:35" x14ac:dyDescent="0.35">
      <c r="A37" t="s">
        <v>222</v>
      </c>
      <c r="B37" t="s">
        <v>279</v>
      </c>
      <c r="C37" t="s">
        <v>221</v>
      </c>
      <c r="D37" t="s">
        <v>208</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35">
      <c r="A38" t="s">
        <v>224</v>
      </c>
      <c r="B38" t="s">
        <v>280</v>
      </c>
      <c r="C38" t="s">
        <v>221</v>
      </c>
      <c r="D38" t="s">
        <v>208</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35">
      <c r="A39" t="s">
        <v>226</v>
      </c>
      <c r="B39" t="s">
        <v>281</v>
      </c>
      <c r="C39" t="s">
        <v>282</v>
      </c>
      <c r="D39" t="s">
        <v>208</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35">
      <c r="A40" t="s">
        <v>229</v>
      </c>
      <c r="B40" t="s">
        <v>283</v>
      </c>
      <c r="C40" t="s">
        <v>284</v>
      </c>
      <c r="D40" t="s">
        <v>208</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35">
      <c r="A41" t="s">
        <v>232</v>
      </c>
      <c r="B41" t="s">
        <v>285</v>
      </c>
      <c r="C41" t="s">
        <v>286</v>
      </c>
      <c r="D41" t="s">
        <v>208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235</v>
      </c>
    </row>
    <row r="42" spans="1:35" x14ac:dyDescent="0.35">
      <c r="A42" t="s">
        <v>236</v>
      </c>
      <c r="B42" t="s">
        <v>287</v>
      </c>
      <c r="C42" t="s">
        <v>288</v>
      </c>
      <c r="D42" t="s">
        <v>208</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35">
      <c r="A43" t="s">
        <v>239</v>
      </c>
      <c r="B43" t="s">
        <v>289</v>
      </c>
      <c r="C43" t="s">
        <v>290</v>
      </c>
      <c r="D43" t="s">
        <v>208</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35">
      <c r="A44" t="s">
        <v>242</v>
      </c>
      <c r="B44" t="s">
        <v>291</v>
      </c>
      <c r="C44" t="s">
        <v>292</v>
      </c>
      <c r="D44" t="s">
        <v>208</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35">
      <c r="A45" t="s">
        <v>245</v>
      </c>
      <c r="B45" t="s">
        <v>293</v>
      </c>
      <c r="C45" t="s">
        <v>294</v>
      </c>
      <c r="D45" t="s">
        <v>208</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35">
      <c r="A46" t="s">
        <v>248</v>
      </c>
      <c r="B46" t="s">
        <v>295</v>
      </c>
      <c r="C46" t="s">
        <v>296</v>
      </c>
      <c r="D46" t="s">
        <v>208</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35">
      <c r="A47" t="s">
        <v>250</v>
      </c>
      <c r="B47" t="s">
        <v>297</v>
      </c>
      <c r="C47" t="s">
        <v>298</v>
      </c>
      <c r="D47" t="s">
        <v>208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235</v>
      </c>
    </row>
    <row r="48" spans="1:35" x14ac:dyDescent="0.35">
      <c r="A48" t="s">
        <v>253</v>
      </c>
      <c r="B48" t="s">
        <v>299</v>
      </c>
      <c r="C48" t="s">
        <v>300</v>
      </c>
      <c r="D48" t="s">
        <v>208</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35">
      <c r="A49" t="s">
        <v>301</v>
      </c>
      <c r="B49" t="s">
        <v>302</v>
      </c>
      <c r="C49" t="s">
        <v>303</v>
      </c>
      <c r="D49" t="s">
        <v>208</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35">
      <c r="A50" t="s">
        <v>304</v>
      </c>
      <c r="B50" t="s">
        <v>305</v>
      </c>
      <c r="C50" t="s">
        <v>306</v>
      </c>
      <c r="D50" t="s">
        <v>262</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35">
      <c r="A51" t="s">
        <v>307</v>
      </c>
      <c r="B51" t="s">
        <v>308</v>
      </c>
      <c r="C51" t="s">
        <v>309</v>
      </c>
      <c r="D51" t="s">
        <v>208</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35">
      <c r="A52" t="s">
        <v>310</v>
      </c>
      <c r="B52" t="s">
        <v>311</v>
      </c>
      <c r="C52" t="s">
        <v>312</v>
      </c>
      <c r="D52" t="s">
        <v>262</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35">
      <c r="A53" t="s">
        <v>313</v>
      </c>
      <c r="B53" t="s">
        <v>314</v>
      </c>
      <c r="C53" t="s">
        <v>315</v>
      </c>
      <c r="D53" t="s">
        <v>208</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35">
      <c r="A54" t="s">
        <v>316</v>
      </c>
      <c r="B54" t="s">
        <v>317</v>
      </c>
      <c r="C54" t="s">
        <v>318</v>
      </c>
      <c r="D54" t="s">
        <v>208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235</v>
      </c>
    </row>
    <row r="55" spans="1:35" x14ac:dyDescent="0.35">
      <c r="A55" t="s">
        <v>319</v>
      </c>
      <c r="B55" t="s">
        <v>320</v>
      </c>
    </row>
    <row r="56" spans="1:35" x14ac:dyDescent="0.35">
      <c r="A56" t="s">
        <v>321</v>
      </c>
      <c r="B56" t="s">
        <v>322</v>
      </c>
      <c r="C56" t="s">
        <v>323</v>
      </c>
      <c r="D56" t="s">
        <v>208</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35">
      <c r="A57" t="s">
        <v>324</v>
      </c>
      <c r="B57" t="s">
        <v>325</v>
      </c>
      <c r="C57" t="s">
        <v>326</v>
      </c>
      <c r="D57" t="s">
        <v>208</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35">
      <c r="A58" t="s">
        <v>327</v>
      </c>
      <c r="B58" t="s">
        <v>328</v>
      </c>
      <c r="C58" t="s">
        <v>329</v>
      </c>
      <c r="D58" t="s">
        <v>208</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35">
      <c r="A59" t="s">
        <v>330</v>
      </c>
      <c r="B59" t="s">
        <v>331</v>
      </c>
      <c r="C59" t="s">
        <v>332</v>
      </c>
      <c r="D59" t="s">
        <v>208</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35">
      <c r="A60" t="s">
        <v>333</v>
      </c>
      <c r="B60" t="s">
        <v>334</v>
      </c>
      <c r="C60" t="s">
        <v>335</v>
      </c>
      <c r="D60" t="s">
        <v>208</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35">
      <c r="A61" t="s">
        <v>336</v>
      </c>
      <c r="B61" t="s">
        <v>337</v>
      </c>
      <c r="C61" t="s">
        <v>338</v>
      </c>
      <c r="D61" t="s">
        <v>208</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35">
      <c r="A62" t="s">
        <v>339</v>
      </c>
      <c r="B62" t="s">
        <v>340</v>
      </c>
      <c r="C62" t="s">
        <v>341</v>
      </c>
      <c r="D62" t="s">
        <v>208</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35">
      <c r="A63" t="s">
        <v>342</v>
      </c>
      <c r="B63" t="s">
        <v>343</v>
      </c>
      <c r="C63" t="s">
        <v>344</v>
      </c>
      <c r="D63" t="s">
        <v>208</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35">
      <c r="A64" t="s">
        <v>345</v>
      </c>
      <c r="B64" t="s">
        <v>346</v>
      </c>
      <c r="C64" t="s">
        <v>347</v>
      </c>
      <c r="D64" t="s">
        <v>208</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35">
      <c r="A65" t="s">
        <v>348</v>
      </c>
      <c r="B65" t="s">
        <v>349</v>
      </c>
      <c r="C65" t="s">
        <v>350</v>
      </c>
      <c r="D65" t="s">
        <v>208</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35">
      <c r="A66" t="s">
        <v>351</v>
      </c>
      <c r="B66" t="s">
        <v>352</v>
      </c>
      <c r="C66" t="s">
        <v>353</v>
      </c>
      <c r="D66" t="s">
        <v>208</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235</v>
      </c>
    </row>
    <row r="67" spans="1:35" x14ac:dyDescent="0.35">
      <c r="A67" t="s">
        <v>354</v>
      </c>
      <c r="B67" t="s">
        <v>355</v>
      </c>
      <c r="C67" t="s">
        <v>347</v>
      </c>
      <c r="D67" t="s">
        <v>208</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D10" sqref="D10"/>
    </sheetView>
  </sheetViews>
  <sheetFormatPr defaultColWidth="9.1796875" defaultRowHeight="14.5" x14ac:dyDescent="0.35"/>
  <cols>
    <col min="1" max="1" width="21.453125" hidden="1" customWidth="1"/>
    <col min="2" max="2" width="46.7265625" customWidth="1"/>
    <col min="32" max="32" width="9" style="79" bestFit="1" customWidth="1"/>
  </cols>
  <sheetData>
    <row r="1" spans="1:32" ht="15" customHeight="1" thickBot="1" x14ac:dyDescent="0.4">
      <c r="B1" s="63" t="s">
        <v>356</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8">
        <v>2050</v>
      </c>
    </row>
    <row r="2" spans="1:32" ht="15" customHeight="1" thickTop="1" x14ac:dyDescent="0.35"/>
    <row r="3" spans="1:32" ht="15" customHeight="1" x14ac:dyDescent="0.35">
      <c r="C3" s="64" t="s">
        <v>357</v>
      </c>
      <c r="D3" s="64" t="s">
        <v>358</v>
      </c>
      <c r="E3" s="65"/>
      <c r="F3" s="65"/>
      <c r="G3" s="65"/>
    </row>
    <row r="4" spans="1:32" ht="15" customHeight="1" x14ac:dyDescent="0.35">
      <c r="C4" s="64" t="s">
        <v>359</v>
      </c>
      <c r="D4" s="64" t="s">
        <v>360</v>
      </c>
      <c r="E4" s="65"/>
      <c r="F4" s="65"/>
      <c r="G4" s="64" t="s">
        <v>361</v>
      </c>
    </row>
    <row r="5" spans="1:32" ht="15" customHeight="1" x14ac:dyDescent="0.35">
      <c r="C5" s="64" t="s">
        <v>362</v>
      </c>
      <c r="D5" s="64" t="s">
        <v>363</v>
      </c>
      <c r="E5" s="65"/>
      <c r="F5" s="65"/>
      <c r="G5" s="65"/>
    </row>
    <row r="6" spans="1:32" ht="15" customHeight="1" x14ac:dyDescent="0.35">
      <c r="C6" s="64" t="s">
        <v>364</v>
      </c>
      <c r="D6" s="65"/>
      <c r="E6" s="64" t="s">
        <v>365</v>
      </c>
      <c r="F6" s="65"/>
      <c r="G6" s="65"/>
    </row>
    <row r="7" spans="1:32" ht="12" customHeight="1" x14ac:dyDescent="0.35"/>
    <row r="8" spans="1:32" ht="12" customHeight="1" x14ac:dyDescent="0.35"/>
    <row r="9" spans="1:32" ht="12" customHeight="1" x14ac:dyDescent="0.35"/>
    <row r="10" spans="1:32" ht="15" customHeight="1" x14ac:dyDescent="0.35">
      <c r="A10" s="66" t="s">
        <v>366</v>
      </c>
      <c r="B10" s="67" t="s">
        <v>367</v>
      </c>
      <c r="AF10" s="80" t="s">
        <v>368</v>
      </c>
    </row>
    <row r="11" spans="1:32" ht="15" customHeight="1" x14ac:dyDescent="0.35">
      <c r="B11" s="63" t="s">
        <v>369</v>
      </c>
      <c r="AF11" s="80" t="s">
        <v>370</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0" t="s">
        <v>371</v>
      </c>
    </row>
    <row r="13" spans="1:32" ht="15" customHeight="1" thickBot="1" x14ac:dyDescent="0.4">
      <c r="B13" s="31" t="s">
        <v>372</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1" t="s">
        <v>373</v>
      </c>
    </row>
    <row r="14" spans="1:32" ht="15" customHeight="1" thickTop="1" x14ac:dyDescent="0.35">
      <c r="AF14" s="82"/>
    </row>
    <row r="15" spans="1:32" ht="15" customHeight="1" x14ac:dyDescent="0.35">
      <c r="B15" s="32" t="s">
        <v>374</v>
      </c>
    </row>
    <row r="16" spans="1:32" ht="15" customHeight="1" x14ac:dyDescent="0.35">
      <c r="B16" s="32" t="s">
        <v>375</v>
      </c>
    </row>
    <row r="17" spans="1:32" ht="15" customHeight="1" x14ac:dyDescent="0.35">
      <c r="A17" s="66" t="s">
        <v>376</v>
      </c>
      <c r="B17" s="70" t="s">
        <v>377</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3">
        <f>'AEO 2023 Table 38 Raw'!AI8</f>
        <v>-1.2999999999999999E-2</v>
      </c>
    </row>
    <row r="18" spans="1:32" ht="15" customHeight="1" x14ac:dyDescent="0.35">
      <c r="A18" s="66" t="s">
        <v>378</v>
      </c>
      <c r="B18" s="70" t="s">
        <v>379</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3">
        <f>'AEO 2023 Table 38 Raw'!AI9</f>
        <v>8.9999999999999993E-3</v>
      </c>
    </row>
    <row r="19" spans="1:32" ht="15" customHeight="1" x14ac:dyDescent="0.35">
      <c r="A19" s="66" t="s">
        <v>380</v>
      </c>
      <c r="B19" s="70" t="s">
        <v>381</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3">
        <f>'AEO 2023 Table 38 Raw'!AI10</f>
        <v>-1.2999999999999999E-2</v>
      </c>
    </row>
    <row r="20" spans="1:32" ht="15" customHeight="1" x14ac:dyDescent="0.3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3"/>
    </row>
    <row r="21" spans="1:32" ht="15" customHeight="1" x14ac:dyDescent="0.35">
      <c r="B21" s="32" t="s">
        <v>382</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3"/>
    </row>
    <row r="22" spans="1:32" ht="15" customHeight="1" x14ac:dyDescent="0.35">
      <c r="A22" s="66" t="s">
        <v>383</v>
      </c>
      <c r="B22" s="70" t="s">
        <v>384</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3">
        <f>'AEO 2023 Table 38 Raw'!AI12</f>
        <v>-8.0000000000000002E-3</v>
      </c>
    </row>
    <row r="23" spans="1:32" ht="15" customHeight="1" x14ac:dyDescent="0.35">
      <c r="A23" s="66" t="s">
        <v>385</v>
      </c>
      <c r="B23" s="70" t="s">
        <v>386</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3">
        <f>'AEO 2023 Table 38 Raw'!AI13</f>
        <v>5.8000000000000003E-2</v>
      </c>
    </row>
    <row r="24" spans="1:32" ht="15" customHeight="1" x14ac:dyDescent="0.35">
      <c r="A24" s="66" t="s">
        <v>387</v>
      </c>
      <c r="B24" s="70" t="s">
        <v>388</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3">
        <f>'AEO 2023 Table 38 Raw'!AI14</f>
        <v>4.4999999999999998E-2</v>
      </c>
    </row>
    <row r="25" spans="1:32" ht="15" customHeight="1" x14ac:dyDescent="0.35">
      <c r="A25" s="66" t="s">
        <v>389</v>
      </c>
      <c r="B25" s="70" t="s">
        <v>390</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3">
        <f>'AEO 2023 Table 38 Raw'!AI15</f>
        <v>2.5000000000000001E-2</v>
      </c>
    </row>
    <row r="26" spans="1:32" ht="15" customHeight="1" x14ac:dyDescent="0.35">
      <c r="A26" s="66" t="s">
        <v>391</v>
      </c>
      <c r="B26" s="70" t="s">
        <v>392</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3">
        <f>'AEO 2023 Table 38 Raw'!AI16</f>
        <v>5.1999999999999998E-2</v>
      </c>
    </row>
    <row r="27" spans="1:32" ht="15" customHeight="1" x14ac:dyDescent="0.35">
      <c r="A27" s="66" t="s">
        <v>393</v>
      </c>
      <c r="B27" s="70" t="s">
        <v>394</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3">
        <f>'AEO 2023 Table 38 Raw'!AI17</f>
        <v>6.9000000000000006E-2</v>
      </c>
    </row>
    <row r="28" spans="1:32" ht="15" customHeight="1" x14ac:dyDescent="0.35">
      <c r="A28" s="66" t="s">
        <v>395</v>
      </c>
      <c r="B28" s="70" t="s">
        <v>396</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3" t="str">
        <f>'AEO 2023 Table 38 Raw'!AI18</f>
        <v>- -</v>
      </c>
    </row>
    <row r="29" spans="1:32" ht="15" customHeight="1" x14ac:dyDescent="0.35">
      <c r="A29" s="66" t="s">
        <v>397</v>
      </c>
      <c r="B29" s="70" t="s">
        <v>398</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3">
        <f>'AEO 2023 Table 38 Raw'!AI19</f>
        <v>0.02</v>
      </c>
    </row>
    <row r="30" spans="1:32" ht="15" customHeight="1" x14ac:dyDescent="0.35">
      <c r="A30" s="66" t="s">
        <v>399</v>
      </c>
      <c r="B30" s="70" t="s">
        <v>400</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3">
        <f>'AEO 2023 Table 38 Raw'!AI20</f>
        <v>-2E-3</v>
      </c>
    </row>
    <row r="31" spans="1:32" ht="15" customHeight="1" x14ac:dyDescent="0.35">
      <c r="A31" s="66" t="s">
        <v>401</v>
      </c>
      <c r="B31" s="70" t="s">
        <v>402</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3">
        <f>'AEO 2023 Table 38 Raw'!AI21</f>
        <v>-7.0000000000000001E-3</v>
      </c>
    </row>
    <row r="32" spans="1:32" ht="15" customHeight="1" x14ac:dyDescent="0.35">
      <c r="A32" s="66" t="s">
        <v>403</v>
      </c>
      <c r="B32" s="70" t="s">
        <v>404</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3">
        <f>'AEO 2023 Table 38 Raw'!AI22</f>
        <v>3.7999999999999999E-2</v>
      </c>
    </row>
    <row r="33" spans="1:32" ht="15" customHeight="1" x14ac:dyDescent="0.35">
      <c r="A33" s="66" t="s">
        <v>405</v>
      </c>
      <c r="B33" s="70" t="s">
        <v>406</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3">
        <f>'AEO 2023 Table 38 Raw'!AI23</f>
        <v>-6.0000000000000001E-3</v>
      </c>
    </row>
    <row r="34" spans="1:32" ht="15" customHeight="1" x14ac:dyDescent="0.35">
      <c r="A34" s="66" t="s">
        <v>407</v>
      </c>
      <c r="B34" s="70" t="s">
        <v>408</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3" t="str">
        <f>'AEO 2023 Table 38 Raw'!AI24</f>
        <v>- -</v>
      </c>
    </row>
    <row r="35" spans="1:32" ht="15" customHeight="1" x14ac:dyDescent="0.35">
      <c r="A35" s="66" t="s">
        <v>409</v>
      </c>
      <c r="B35" s="70" t="s">
        <v>410</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3">
        <f>'AEO 2023 Table 38 Raw'!AI25</f>
        <v>1.4E-2</v>
      </c>
    </row>
    <row r="36" spans="1:32" ht="15" customHeight="1" x14ac:dyDescent="0.35">
      <c r="A36" s="66" t="s">
        <v>411</v>
      </c>
      <c r="B36" s="70" t="s">
        <v>412</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3">
        <f>'AEO 2023 Table 38 Raw'!AI26</f>
        <v>2.7E-2</v>
      </c>
    </row>
    <row r="37" spans="1:32" ht="15" customHeight="1" x14ac:dyDescent="0.3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3"/>
    </row>
    <row r="38" spans="1:32" ht="15" customHeight="1" x14ac:dyDescent="0.35">
      <c r="A38" s="66" t="s">
        <v>413</v>
      </c>
      <c r="B38" s="70" t="s">
        <v>259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3">
        <f>'AEO 2023 Table 38 Raw'!AI27</f>
        <v>2.8000000000000001E-2</v>
      </c>
    </row>
    <row r="39" spans="1:32" ht="12" customHeight="1" x14ac:dyDescent="0.35">
      <c r="A39" s="66" t="s">
        <v>414</v>
      </c>
      <c r="B39" s="32" t="s">
        <v>263</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3">
        <f>'AEO 2023 Table 38 Raw'!AI28</f>
        <v>-1E-3</v>
      </c>
    </row>
    <row r="40" spans="1:32" ht="12" customHeight="1" x14ac:dyDescent="0.3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3"/>
    </row>
    <row r="41" spans="1:32" ht="12" customHeight="1" x14ac:dyDescent="0.35">
      <c r="B41" s="32" t="s">
        <v>415</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3"/>
    </row>
    <row r="42" spans="1:32" ht="12" customHeight="1" x14ac:dyDescent="0.35">
      <c r="B42" s="32" t="s">
        <v>416</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3"/>
    </row>
    <row r="43" spans="1:32" ht="12" customHeight="1" x14ac:dyDescent="0.35">
      <c r="A43" s="66" t="s">
        <v>417</v>
      </c>
      <c r="B43" s="70" t="s">
        <v>377</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3">
        <f>'AEO 2023 Table 38 Raw'!AI31</f>
        <v>3.0000000000000001E-3</v>
      </c>
    </row>
    <row r="44" spans="1:32" ht="12" customHeight="1" x14ac:dyDescent="0.35">
      <c r="A44" s="66" t="s">
        <v>418</v>
      </c>
      <c r="B44" s="70" t="s">
        <v>379</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3">
        <f>'AEO 2023 Table 38 Raw'!AI32</f>
        <v>0.02</v>
      </c>
    </row>
    <row r="45" spans="1:32" ht="12" customHeight="1" x14ac:dyDescent="0.35">
      <c r="A45" s="66" t="s">
        <v>419</v>
      </c>
      <c r="B45" s="70" t="s">
        <v>420</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3">
        <f>'AEO 2023 Table 38 Raw'!AI33</f>
        <v>3.0000000000000001E-3</v>
      </c>
    </row>
    <row r="46" spans="1:32" ht="12" customHeight="1" x14ac:dyDescent="0.3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3"/>
    </row>
    <row r="47" spans="1:32" ht="12" customHeight="1" x14ac:dyDescent="0.35">
      <c r="B47" s="32" t="s">
        <v>421</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3"/>
    </row>
    <row r="48" spans="1:32" ht="12" customHeight="1" x14ac:dyDescent="0.35">
      <c r="A48" s="66" t="s">
        <v>422</v>
      </c>
      <c r="B48" s="70" t="s">
        <v>384</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3">
        <f>'AEO 2023 Table 38 Raw'!AI35</f>
        <v>3.0000000000000001E-3</v>
      </c>
    </row>
    <row r="49" spans="1:32" ht="12" customHeight="1" x14ac:dyDescent="0.35">
      <c r="A49" s="66" t="s">
        <v>423</v>
      </c>
      <c r="B49" s="70" t="s">
        <v>386</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3" t="str">
        <f>'AEO 2023 Table 38 Raw'!AI36</f>
        <v>- -</v>
      </c>
    </row>
    <row r="50" spans="1:32" ht="15" customHeight="1" x14ac:dyDescent="0.35">
      <c r="A50" s="66" t="s">
        <v>424</v>
      </c>
      <c r="B50" s="70" t="s">
        <v>388</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3">
        <f>'AEO 2023 Table 38 Raw'!AI37</f>
        <v>7.8E-2</v>
      </c>
    </row>
    <row r="51" spans="1:32" ht="15" customHeight="1" x14ac:dyDescent="0.35">
      <c r="A51" s="66" t="s">
        <v>425</v>
      </c>
      <c r="B51" s="70" t="s">
        <v>390</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3">
        <f>'AEO 2023 Table 38 Raw'!AI38</f>
        <v>8.5000000000000006E-2</v>
      </c>
    </row>
    <row r="52" spans="1:32" ht="15" customHeight="1" x14ac:dyDescent="0.35">
      <c r="A52" s="66" t="s">
        <v>426</v>
      </c>
      <c r="B52" s="70" t="s">
        <v>392</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3">
        <f>'AEO 2023 Table 38 Raw'!AI39</f>
        <v>2.7E-2</v>
      </c>
    </row>
    <row r="53" spans="1:32" ht="15" customHeight="1" x14ac:dyDescent="0.35">
      <c r="A53" s="66" t="s">
        <v>427</v>
      </c>
      <c r="B53" s="70" t="s">
        <v>394</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3">
        <f>'AEO 2023 Table 38 Raw'!AI40</f>
        <v>0.06</v>
      </c>
    </row>
    <row r="54" spans="1:32" ht="15" customHeight="1" x14ac:dyDescent="0.35">
      <c r="A54" s="66" t="s">
        <v>428</v>
      </c>
      <c r="B54" s="70" t="s">
        <v>396</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3" t="str">
        <f>'AEO 2023 Table 38 Raw'!AI41</f>
        <v>- -</v>
      </c>
    </row>
    <row r="55" spans="1:32" ht="15" customHeight="1" x14ac:dyDescent="0.35">
      <c r="A55" s="66" t="s">
        <v>429</v>
      </c>
      <c r="B55" s="70" t="s">
        <v>398</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3">
        <f>'AEO 2023 Table 38 Raw'!AI42</f>
        <v>2.4E-2</v>
      </c>
    </row>
    <row r="56" spans="1:32" ht="15" customHeight="1" x14ac:dyDescent="0.35">
      <c r="A56" s="66" t="s">
        <v>430</v>
      </c>
      <c r="B56" s="70" t="s">
        <v>400</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3">
        <f>'AEO 2023 Table 38 Raw'!AI43</f>
        <v>1.4999999999999999E-2</v>
      </c>
    </row>
    <row r="57" spans="1:32" ht="15" customHeight="1" x14ac:dyDescent="0.35">
      <c r="A57" s="66" t="s">
        <v>431</v>
      </c>
      <c r="B57" s="70" t="s">
        <v>402</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3">
        <f>'AEO 2023 Table 38 Raw'!AI44</f>
        <v>1.4E-2</v>
      </c>
    </row>
    <row r="58" spans="1:32" ht="15" customHeight="1" x14ac:dyDescent="0.35">
      <c r="A58" s="66" t="s">
        <v>432</v>
      </c>
      <c r="B58" s="70" t="s">
        <v>404</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3">
        <f>'AEO 2023 Table 38 Raw'!AI45</f>
        <v>5.1999999999999998E-2</v>
      </c>
    </row>
    <row r="59" spans="1:32" ht="15" customHeight="1" x14ac:dyDescent="0.35">
      <c r="A59" s="66" t="s">
        <v>433</v>
      </c>
      <c r="B59" s="70" t="s">
        <v>406</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3">
        <f>'AEO 2023 Table 38 Raw'!AI46</f>
        <v>1.2999999999999999E-2</v>
      </c>
    </row>
    <row r="60" spans="1:32" ht="15" customHeight="1" x14ac:dyDescent="0.35">
      <c r="A60" s="66" t="s">
        <v>434</v>
      </c>
      <c r="B60" s="70" t="s">
        <v>408</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3" t="str">
        <f>'AEO 2023 Table 38 Raw'!AI47</f>
        <v>- -</v>
      </c>
    </row>
    <row r="61" spans="1:32" ht="15" customHeight="1" x14ac:dyDescent="0.35">
      <c r="A61" s="66" t="s">
        <v>435</v>
      </c>
      <c r="B61" s="70" t="s">
        <v>410</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3">
        <f>'AEO 2023 Table 38 Raw'!AI48</f>
        <v>0.13900000000000001</v>
      </c>
    </row>
    <row r="62" spans="1:32" ht="15" customHeight="1" x14ac:dyDescent="0.35">
      <c r="A62" s="66" t="s">
        <v>436</v>
      </c>
      <c r="B62" s="70" t="s">
        <v>437</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3">
        <f>'AEO 2023 Table 38 Raw'!AI49</f>
        <v>3.3000000000000002E-2</v>
      </c>
    </row>
    <row r="63" spans="1:32" ht="15" customHeight="1" x14ac:dyDescent="0.3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3"/>
    </row>
    <row r="64" spans="1:32" ht="15" customHeight="1" x14ac:dyDescent="0.35">
      <c r="A64" s="66" t="s">
        <v>438</v>
      </c>
      <c r="B64" s="70" t="s">
        <v>304</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3">
        <f>'AEO 2023 Table 38 Raw'!AI50</f>
        <v>2.4E-2</v>
      </c>
    </row>
    <row r="65" spans="1:32" ht="15" customHeight="1" x14ac:dyDescent="0.35">
      <c r="A65" s="66" t="s">
        <v>439</v>
      </c>
      <c r="B65" s="32" t="s">
        <v>307</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3">
        <f>'AEO 2023 Table 38 Raw'!AI51</f>
        <v>8.9999999999999993E-3</v>
      </c>
    </row>
    <row r="66" spans="1:32" ht="15" customHeight="1" x14ac:dyDescent="0.3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3"/>
    </row>
    <row r="67" spans="1:32" ht="15" customHeight="1" x14ac:dyDescent="0.35">
      <c r="A67" s="66" t="s">
        <v>440</v>
      </c>
      <c r="B67" s="70" t="s">
        <v>310</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3">
        <f>'AEO 2023 Table 38 Raw'!AI52</f>
        <v>2.5000000000000001E-2</v>
      </c>
    </row>
    <row r="68" spans="1:32" ht="15" customHeight="1" x14ac:dyDescent="0.35">
      <c r="A68" s="66" t="s">
        <v>441</v>
      </c>
      <c r="B68" s="70" t="s">
        <v>313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3">
        <f>'AEO 2023 Table 38 Raw'!AI53</f>
        <v>3.5999999999999997E-2</v>
      </c>
    </row>
    <row r="69" spans="1:32" ht="15" customHeight="1" x14ac:dyDescent="0.35">
      <c r="A69" s="66" t="s">
        <v>442</v>
      </c>
      <c r="B69" s="70" t="s">
        <v>316</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3" t="str">
        <f>'AEO 2023 Table 38 Raw'!AI54</f>
        <v>- -</v>
      </c>
    </row>
    <row r="70" spans="1:32" ht="12" customHeight="1" x14ac:dyDescent="0.3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3">
        <f>'AEO 2023 Table 38 Raw'!AI55</f>
        <v>0</v>
      </c>
    </row>
    <row r="71" spans="1:32" ht="15" customHeight="1" x14ac:dyDescent="0.35">
      <c r="B71" s="32" t="s">
        <v>443</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3"/>
    </row>
    <row r="72" spans="1:32" ht="15" customHeight="1" x14ac:dyDescent="0.35">
      <c r="A72" s="66" t="s">
        <v>444</v>
      </c>
      <c r="B72" s="70" t="s">
        <v>445</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3">
        <f>'AEO 2023 Table 38 Raw'!AI56</f>
        <v>-2E-3</v>
      </c>
    </row>
    <row r="73" spans="1:32" ht="15" customHeight="1" x14ac:dyDescent="0.35">
      <c r="A73" s="66" t="s">
        <v>446</v>
      </c>
      <c r="B73" s="70" t="s">
        <v>447</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3">
        <f>'AEO 2023 Table 38 Raw'!AI57</f>
        <v>0.02</v>
      </c>
    </row>
    <row r="74" spans="1:32" ht="15" customHeight="1" x14ac:dyDescent="0.35">
      <c r="A74" s="66" t="s">
        <v>448</v>
      </c>
      <c r="B74" s="70" t="s">
        <v>449</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3">
        <f>'AEO 2023 Table 38 Raw'!AI58</f>
        <v>2E-3</v>
      </c>
    </row>
    <row r="75" spans="1:32" ht="15" customHeight="1" x14ac:dyDescent="0.35">
      <c r="A75" s="66" t="s">
        <v>450</v>
      </c>
      <c r="B75" s="70" t="s">
        <v>451</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3">
        <f>'AEO 2023 Table 38 Raw'!AI59</f>
        <v>4.2999999999999997E-2</v>
      </c>
    </row>
    <row r="76" spans="1:32" ht="15" customHeight="1" x14ac:dyDescent="0.35">
      <c r="A76" s="66" t="s">
        <v>452</v>
      </c>
      <c r="B76" s="70" t="s">
        <v>453</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3">
        <f>'AEO 2023 Table 38 Raw'!AI60</f>
        <v>4.7E-2</v>
      </c>
    </row>
    <row r="77" spans="1:32" ht="15" customHeight="1" x14ac:dyDescent="0.35">
      <c r="A77" s="66" t="s">
        <v>454</v>
      </c>
      <c r="B77" s="70" t="s">
        <v>455</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3">
        <f>'AEO 2023 Table 38 Raw'!AI61</f>
        <v>2.1999999999999999E-2</v>
      </c>
    </row>
    <row r="78" spans="1:32" ht="15" customHeight="1" x14ac:dyDescent="0.35">
      <c r="A78" s="66" t="s">
        <v>456</v>
      </c>
      <c r="B78" s="70" t="s">
        <v>457</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3">
        <f>'AEO 2023 Table 38 Raw'!AI62</f>
        <v>3.4000000000000002E-2</v>
      </c>
    </row>
    <row r="79" spans="1:32" ht="15" customHeight="1" x14ac:dyDescent="0.35">
      <c r="A79" s="66" t="s">
        <v>458</v>
      </c>
      <c r="B79" s="70" t="s">
        <v>459</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3">
        <f>'AEO 2023 Table 38 Raw'!AI63</f>
        <v>1.4999999999999999E-2</v>
      </c>
    </row>
    <row r="80" spans="1:32" ht="15" customHeight="1" x14ac:dyDescent="0.35">
      <c r="A80" s="66" t="s">
        <v>460</v>
      </c>
      <c r="B80" s="32" t="s">
        <v>345</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3">
        <f>'AEO 2023 Table 38 Raw'!AI64</f>
        <v>5.0000000000000001E-3</v>
      </c>
    </row>
    <row r="81" spans="1:33" ht="15" customHeight="1" x14ac:dyDescent="0.3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3"/>
    </row>
    <row r="82" spans="1:33" ht="15" customHeight="1" x14ac:dyDescent="0.35">
      <c r="A82" s="66" t="s">
        <v>461</v>
      </c>
      <c r="B82" s="70" t="s">
        <v>462</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3">
        <f>'AEO 2023 Table 38 Raw'!AI65</f>
        <v>5.0999999999999997E-2</v>
      </c>
    </row>
    <row r="83" spans="1:33" ht="15" customHeight="1" x14ac:dyDescent="0.35">
      <c r="A83" s="66" t="s">
        <v>463</v>
      </c>
      <c r="B83" s="70" t="s">
        <v>464</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3" t="str">
        <f>'AEO 2023 Table 38 Raw'!AI66</f>
        <v>- -</v>
      </c>
    </row>
    <row r="84" spans="1:33" ht="15" customHeight="1" x14ac:dyDescent="0.3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3"/>
    </row>
    <row r="85" spans="1:33" ht="15" customHeight="1" x14ac:dyDescent="0.35">
      <c r="A85" s="66" t="s">
        <v>465</v>
      </c>
      <c r="B85" s="32" t="s">
        <v>354</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3">
        <f>'AEO 2023 Table 38 Raw'!AI67</f>
        <v>4.2999999999999997E-2</v>
      </c>
    </row>
    <row r="86" spans="1:33" ht="15" customHeight="1" thickBot="1" x14ac:dyDescent="0.4"/>
    <row r="87" spans="1:33" ht="15" customHeight="1" x14ac:dyDescent="0.35">
      <c r="B87" s="204" t="s">
        <v>466</v>
      </c>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c r="AD87" s="205"/>
      <c r="AE87" s="205"/>
      <c r="AF87" s="205"/>
      <c r="AG87" s="72"/>
    </row>
    <row r="88" spans="1:33" ht="15" customHeight="1" x14ac:dyDescent="0.35">
      <c r="B88" s="77" t="s">
        <v>467</v>
      </c>
    </row>
    <row r="89" spans="1:33" ht="15" customHeight="1" x14ac:dyDescent="0.35">
      <c r="B89" s="77" t="s">
        <v>468</v>
      </c>
    </row>
    <row r="90" spans="1:33" ht="12" customHeight="1" x14ac:dyDescent="0.35">
      <c r="B90" s="77" t="s">
        <v>469</v>
      </c>
    </row>
    <row r="91" spans="1:33" ht="15" customHeight="1" x14ac:dyDescent="0.35">
      <c r="B91" s="77" t="s">
        <v>470</v>
      </c>
    </row>
    <row r="92" spans="1:33" ht="15" customHeight="1" x14ac:dyDescent="0.35">
      <c r="B92" s="77" t="s">
        <v>471</v>
      </c>
    </row>
    <row r="93" spans="1:33" ht="15" customHeight="1" x14ac:dyDescent="0.35">
      <c r="B93" s="77" t="s">
        <v>472</v>
      </c>
    </row>
    <row r="94" spans="1:33" ht="15" customHeight="1" x14ac:dyDescent="0.35">
      <c r="B94" s="77" t="s">
        <v>473</v>
      </c>
    </row>
    <row r="95" spans="1:33" ht="12" customHeight="1" x14ac:dyDescent="0.35"/>
    <row r="96" spans="1:33"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2" ht="12" customHeight="1" x14ac:dyDescent="0.35"/>
    <row r="114" spans="2:32" ht="15" customHeight="1" x14ac:dyDescent="0.35"/>
    <row r="115" spans="2:32" ht="15" customHeight="1" x14ac:dyDescent="0.35"/>
    <row r="116" spans="2:32" ht="15" customHeight="1" x14ac:dyDescent="0.35">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c r="AA116" s="203"/>
      <c r="AB116" s="203"/>
      <c r="AC116" s="203"/>
      <c r="AD116" s="203"/>
      <c r="AE116" s="203"/>
      <c r="AF116" s="203"/>
    </row>
    <row r="117" spans="2:32" ht="15" customHeight="1" x14ac:dyDescent="0.35"/>
    <row r="118" spans="2:32" ht="15" customHeight="1" x14ac:dyDescent="0.35"/>
    <row r="119" spans="2:32" ht="15" customHeight="1" x14ac:dyDescent="0.35"/>
    <row r="120" spans="2:32" ht="15" customHeight="1" x14ac:dyDescent="0.35"/>
    <row r="121" spans="2:32" ht="15" customHeight="1" x14ac:dyDescent="0.35"/>
    <row r="122" spans="2:32" ht="15" customHeight="1" x14ac:dyDescent="0.35"/>
    <row r="123" spans="2:32" ht="15" customHeight="1" x14ac:dyDescent="0.35"/>
    <row r="124" spans="2:32" ht="15" customHeight="1" x14ac:dyDescent="0.35"/>
    <row r="125" spans="2:32" ht="15" customHeight="1" x14ac:dyDescent="0.35"/>
    <row r="126" spans="2:32" ht="15" customHeight="1" x14ac:dyDescent="0.35"/>
    <row r="127" spans="2:32" ht="15" customHeight="1" x14ac:dyDescent="0.35"/>
    <row r="128" spans="2:32"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c r="AA452" s="203"/>
      <c r="AB452" s="203"/>
      <c r="AC452" s="203"/>
      <c r="AD452" s="203"/>
      <c r="AE452" s="203"/>
      <c r="AF452" s="203"/>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c r="AA710" s="203"/>
      <c r="AB710" s="203"/>
      <c r="AC710" s="203"/>
      <c r="AD710" s="203"/>
      <c r="AE710" s="203"/>
      <c r="AF710" s="203"/>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c r="AA886" s="203"/>
      <c r="AB886" s="203"/>
      <c r="AC886" s="203"/>
      <c r="AD886" s="203"/>
      <c r="AE886" s="203"/>
      <c r="AF886" s="203"/>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c r="AA969" s="203"/>
      <c r="AB969" s="203"/>
      <c r="AC969" s="203"/>
      <c r="AD969" s="203"/>
      <c r="AE969" s="203"/>
      <c r="AF969" s="203"/>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203"/>
      <c r="C1071" s="203"/>
      <c r="D1071" s="203"/>
      <c r="E1071" s="203"/>
      <c r="F1071" s="203"/>
      <c r="G1071" s="203"/>
      <c r="H1071" s="203"/>
      <c r="I1071" s="203"/>
      <c r="J1071" s="203"/>
      <c r="K1071" s="203"/>
      <c r="L1071" s="203"/>
      <c r="M1071" s="203"/>
      <c r="N1071" s="203"/>
      <c r="O1071" s="203"/>
      <c r="P1071" s="203"/>
      <c r="Q1071" s="203"/>
      <c r="R1071" s="203"/>
      <c r="S1071" s="203"/>
      <c r="T1071" s="203"/>
      <c r="U1071" s="203"/>
      <c r="V1071" s="203"/>
      <c r="W1071" s="203"/>
      <c r="X1071" s="203"/>
      <c r="Y1071" s="203"/>
      <c r="Z1071" s="203"/>
      <c r="AA1071" s="203"/>
      <c r="AB1071" s="203"/>
      <c r="AC1071" s="203"/>
      <c r="AD1071" s="203"/>
      <c r="AE1071" s="203"/>
      <c r="AF1071" s="203"/>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203"/>
      <c r="C1169" s="203"/>
      <c r="D1169" s="203"/>
      <c r="E1169" s="203"/>
      <c r="F1169" s="203"/>
      <c r="G1169" s="203"/>
      <c r="H1169" s="203"/>
      <c r="I1169" s="203"/>
      <c r="J1169" s="203"/>
      <c r="K1169" s="203"/>
      <c r="L1169" s="203"/>
      <c r="M1169" s="203"/>
      <c r="N1169" s="203"/>
      <c r="O1169" s="203"/>
      <c r="P1169" s="203"/>
      <c r="Q1169" s="203"/>
      <c r="R1169" s="203"/>
      <c r="S1169" s="203"/>
      <c r="T1169" s="203"/>
      <c r="U1169" s="203"/>
      <c r="V1169" s="203"/>
      <c r="W1169" s="203"/>
      <c r="X1169" s="203"/>
      <c r="Y1169" s="203"/>
      <c r="Z1169" s="203"/>
      <c r="AA1169" s="203"/>
      <c r="AB1169" s="203"/>
      <c r="AC1169" s="203"/>
      <c r="AD1169" s="203"/>
      <c r="AE1169" s="203"/>
      <c r="AF1169" s="203"/>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203"/>
      <c r="C1269" s="203"/>
      <c r="D1269" s="203"/>
      <c r="E1269" s="203"/>
      <c r="F1269" s="203"/>
      <c r="G1269" s="203"/>
      <c r="H1269" s="203"/>
      <c r="I1269" s="203"/>
      <c r="J1269" s="203"/>
      <c r="K1269" s="203"/>
      <c r="L1269" s="203"/>
      <c r="M1269" s="203"/>
      <c r="N1269" s="203"/>
      <c r="O1269" s="203"/>
      <c r="P1269" s="203"/>
      <c r="Q1269" s="203"/>
      <c r="R1269" s="203"/>
      <c r="S1269" s="203"/>
      <c r="T1269" s="203"/>
      <c r="U1269" s="203"/>
      <c r="V1269" s="203"/>
      <c r="W1269" s="203"/>
      <c r="X1269" s="203"/>
      <c r="Y1269" s="203"/>
      <c r="Z1269" s="203"/>
      <c r="AA1269" s="203"/>
      <c r="AB1269" s="203"/>
      <c r="AC1269" s="203"/>
      <c r="AD1269" s="203"/>
      <c r="AE1269" s="203"/>
      <c r="AF1269" s="203"/>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203"/>
      <c r="C1484" s="203"/>
      <c r="D1484" s="203"/>
      <c r="E1484" s="203"/>
      <c r="F1484" s="203"/>
      <c r="G1484" s="203"/>
      <c r="H1484" s="203"/>
      <c r="I1484" s="203"/>
      <c r="J1484" s="203"/>
      <c r="K1484" s="203"/>
      <c r="L1484" s="203"/>
      <c r="M1484" s="203"/>
      <c r="N1484" s="203"/>
      <c r="O1484" s="203"/>
      <c r="P1484" s="203"/>
      <c r="Q1484" s="203"/>
      <c r="R1484" s="203"/>
      <c r="S1484" s="203"/>
      <c r="T1484" s="203"/>
      <c r="U1484" s="203"/>
      <c r="V1484" s="203"/>
      <c r="W1484" s="203"/>
      <c r="X1484" s="203"/>
      <c r="Y1484" s="203"/>
      <c r="Z1484" s="203"/>
      <c r="AA1484" s="203"/>
      <c r="AB1484" s="203"/>
      <c r="AC1484" s="203"/>
      <c r="AD1484" s="203"/>
      <c r="AE1484" s="203"/>
      <c r="AF1484" s="203"/>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203"/>
      <c r="C1713" s="203"/>
      <c r="D1713" s="203"/>
      <c r="E1713" s="203"/>
      <c r="F1713" s="203"/>
      <c r="G1713" s="203"/>
      <c r="H1713" s="203"/>
      <c r="I1713" s="203"/>
      <c r="J1713" s="203"/>
      <c r="K1713" s="203"/>
      <c r="L1713" s="203"/>
      <c r="M1713" s="203"/>
      <c r="N1713" s="203"/>
      <c r="O1713" s="203"/>
      <c r="P1713" s="203"/>
      <c r="Q1713" s="203"/>
      <c r="R1713" s="203"/>
      <c r="S1713" s="203"/>
      <c r="T1713" s="203"/>
      <c r="U1713" s="203"/>
      <c r="V1713" s="203"/>
      <c r="W1713" s="203"/>
      <c r="X1713" s="203"/>
      <c r="Y1713" s="203"/>
      <c r="Z1713" s="203"/>
      <c r="AA1713" s="203"/>
      <c r="AB1713" s="203"/>
      <c r="AC1713" s="203"/>
      <c r="AD1713" s="203"/>
      <c r="AE1713" s="203"/>
      <c r="AF1713" s="203"/>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203"/>
      <c r="C1990" s="203"/>
      <c r="D1990" s="203"/>
      <c r="E1990" s="203"/>
      <c r="F1990" s="203"/>
      <c r="G1990" s="203"/>
      <c r="H1990" s="203"/>
      <c r="I1990" s="203"/>
      <c r="J1990" s="203"/>
      <c r="K1990" s="203"/>
      <c r="L1990" s="203"/>
      <c r="M1990" s="203"/>
      <c r="N1990" s="203"/>
      <c r="O1990" s="203"/>
      <c r="P1990" s="203"/>
      <c r="Q1990" s="203"/>
      <c r="R1990" s="203"/>
      <c r="S1990" s="203"/>
      <c r="T1990" s="203"/>
      <c r="U1990" s="203"/>
      <c r="V1990" s="203"/>
      <c r="W1990" s="203"/>
      <c r="X1990" s="203"/>
      <c r="Y1990" s="203"/>
      <c r="Z1990" s="203"/>
      <c r="AA1990" s="203"/>
      <c r="AB1990" s="203"/>
      <c r="AC1990" s="203"/>
      <c r="AD1990" s="203"/>
      <c r="AE1990" s="203"/>
      <c r="AF1990" s="203"/>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203"/>
      <c r="C2325" s="203"/>
      <c r="D2325" s="203"/>
      <c r="E2325" s="203"/>
      <c r="F2325" s="203"/>
      <c r="G2325" s="203"/>
      <c r="H2325" s="203"/>
      <c r="I2325" s="203"/>
      <c r="J2325" s="203"/>
      <c r="K2325" s="203"/>
      <c r="L2325" s="203"/>
      <c r="M2325" s="203"/>
      <c r="N2325" s="203"/>
      <c r="O2325" s="203"/>
      <c r="P2325" s="203"/>
      <c r="Q2325" s="203"/>
      <c r="R2325" s="203"/>
      <c r="S2325" s="203"/>
      <c r="T2325" s="203"/>
      <c r="U2325" s="203"/>
      <c r="V2325" s="203"/>
      <c r="W2325" s="203"/>
      <c r="X2325" s="203"/>
      <c r="Y2325" s="203"/>
      <c r="Z2325" s="203"/>
      <c r="AA2325" s="203"/>
      <c r="AB2325" s="203"/>
      <c r="AC2325" s="203"/>
      <c r="AD2325" s="203"/>
      <c r="AE2325" s="203"/>
      <c r="AF2325" s="203"/>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203"/>
      <c r="C2645" s="203"/>
      <c r="D2645" s="203"/>
      <c r="E2645" s="203"/>
      <c r="F2645" s="203"/>
      <c r="G2645" s="203"/>
      <c r="H2645" s="203"/>
      <c r="I2645" s="203"/>
      <c r="J2645" s="203"/>
      <c r="K2645" s="203"/>
      <c r="L2645" s="203"/>
      <c r="M2645" s="203"/>
      <c r="N2645" s="203"/>
      <c r="O2645" s="203"/>
      <c r="P2645" s="203"/>
      <c r="Q2645" s="203"/>
      <c r="R2645" s="203"/>
      <c r="S2645" s="203"/>
      <c r="T2645" s="203"/>
      <c r="U2645" s="203"/>
      <c r="V2645" s="203"/>
      <c r="W2645" s="203"/>
      <c r="X2645" s="203"/>
      <c r="Y2645" s="203"/>
      <c r="Z2645" s="203"/>
      <c r="AA2645" s="203"/>
      <c r="AB2645" s="203"/>
      <c r="AC2645" s="203"/>
      <c r="AD2645" s="203"/>
      <c r="AE2645" s="203"/>
      <c r="AF2645" s="203"/>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203"/>
      <c r="C2971" s="203"/>
      <c r="D2971" s="203"/>
      <c r="E2971" s="203"/>
      <c r="F2971" s="203"/>
      <c r="G2971" s="203"/>
      <c r="H2971" s="203"/>
      <c r="I2971" s="203"/>
      <c r="J2971" s="203"/>
      <c r="K2971" s="203"/>
      <c r="L2971" s="203"/>
      <c r="M2971" s="203"/>
      <c r="N2971" s="203"/>
      <c r="O2971" s="203"/>
      <c r="P2971" s="203"/>
      <c r="Q2971" s="203"/>
      <c r="R2971" s="203"/>
      <c r="S2971" s="203"/>
      <c r="T2971" s="203"/>
      <c r="U2971" s="203"/>
      <c r="V2971" s="203"/>
      <c r="W2971" s="203"/>
      <c r="X2971" s="203"/>
      <c r="Y2971" s="203"/>
      <c r="Z2971" s="203"/>
      <c r="AA2971" s="203"/>
      <c r="AB2971" s="203"/>
      <c r="AC2971" s="203"/>
      <c r="AD2971" s="203"/>
      <c r="AE2971" s="203"/>
      <c r="AF2971" s="203"/>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203"/>
      <c r="C3293" s="203"/>
      <c r="D3293" s="203"/>
      <c r="E3293" s="203"/>
      <c r="F3293" s="203"/>
      <c r="G3293" s="203"/>
      <c r="H3293" s="203"/>
      <c r="I3293" s="203"/>
      <c r="J3293" s="203"/>
      <c r="K3293" s="203"/>
      <c r="L3293" s="203"/>
      <c r="M3293" s="203"/>
      <c r="N3293" s="203"/>
      <c r="O3293" s="203"/>
      <c r="P3293" s="203"/>
      <c r="Q3293" s="203"/>
      <c r="R3293" s="203"/>
      <c r="S3293" s="203"/>
      <c r="T3293" s="203"/>
      <c r="U3293" s="203"/>
      <c r="V3293" s="203"/>
      <c r="W3293" s="203"/>
      <c r="X3293" s="203"/>
      <c r="Y3293" s="203"/>
      <c r="Z3293" s="203"/>
      <c r="AA3293" s="203"/>
      <c r="AB3293" s="203"/>
      <c r="AC3293" s="203"/>
      <c r="AD3293" s="203"/>
      <c r="AE3293" s="203"/>
      <c r="AF3293" s="203"/>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203"/>
      <c r="C3402" s="203"/>
      <c r="D3402" s="203"/>
      <c r="E3402" s="203"/>
      <c r="F3402" s="203"/>
      <c r="G3402" s="203"/>
      <c r="H3402" s="203"/>
      <c r="I3402" s="203"/>
      <c r="J3402" s="203"/>
      <c r="K3402" s="203"/>
      <c r="L3402" s="203"/>
      <c r="M3402" s="203"/>
      <c r="N3402" s="203"/>
      <c r="O3402" s="203"/>
      <c r="P3402" s="203"/>
      <c r="Q3402" s="203"/>
      <c r="R3402" s="203"/>
      <c r="S3402" s="203"/>
      <c r="T3402" s="203"/>
      <c r="U3402" s="203"/>
      <c r="V3402" s="203"/>
      <c r="W3402" s="203"/>
      <c r="X3402" s="203"/>
      <c r="Y3402" s="203"/>
      <c r="Z3402" s="203"/>
      <c r="AA3402" s="203"/>
      <c r="AB3402" s="203"/>
      <c r="AC3402" s="203"/>
      <c r="AD3402" s="203"/>
      <c r="AE3402" s="203"/>
      <c r="AF3402" s="203"/>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203"/>
      <c r="C3527" s="203"/>
      <c r="D3527" s="203"/>
      <c r="E3527" s="203"/>
      <c r="F3527" s="203"/>
      <c r="G3527" s="203"/>
      <c r="H3527" s="203"/>
      <c r="I3527" s="203"/>
      <c r="J3527" s="203"/>
      <c r="K3527" s="203"/>
      <c r="L3527" s="203"/>
      <c r="M3527" s="203"/>
      <c r="N3527" s="203"/>
      <c r="O3527" s="203"/>
      <c r="P3527" s="203"/>
      <c r="Q3527" s="203"/>
      <c r="R3527" s="203"/>
      <c r="S3527" s="203"/>
      <c r="T3527" s="203"/>
      <c r="U3527" s="203"/>
      <c r="V3527" s="203"/>
      <c r="W3527" s="203"/>
      <c r="X3527" s="203"/>
      <c r="Y3527" s="203"/>
      <c r="Z3527" s="203"/>
      <c r="AA3527" s="203"/>
      <c r="AB3527" s="203"/>
      <c r="AC3527" s="203"/>
      <c r="AD3527" s="203"/>
      <c r="AE3527" s="203"/>
      <c r="AF3527" s="203"/>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203"/>
      <c r="C3652" s="203"/>
      <c r="D3652" s="203"/>
      <c r="E3652" s="203"/>
      <c r="F3652" s="203"/>
      <c r="G3652" s="203"/>
      <c r="H3652" s="203"/>
      <c r="I3652" s="203"/>
      <c r="J3652" s="203"/>
      <c r="K3652" s="203"/>
      <c r="L3652" s="203"/>
      <c r="M3652" s="203"/>
      <c r="N3652" s="203"/>
      <c r="O3652" s="203"/>
      <c r="P3652" s="203"/>
      <c r="Q3652" s="203"/>
      <c r="R3652" s="203"/>
      <c r="S3652" s="203"/>
      <c r="T3652" s="203"/>
      <c r="U3652" s="203"/>
      <c r="V3652" s="203"/>
      <c r="W3652" s="203"/>
      <c r="X3652" s="203"/>
      <c r="Y3652" s="203"/>
      <c r="Z3652" s="203"/>
      <c r="AA3652" s="203"/>
      <c r="AB3652" s="203"/>
      <c r="AC3652" s="203"/>
      <c r="AD3652" s="203"/>
      <c r="AE3652" s="203"/>
      <c r="AF3652" s="203"/>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203"/>
      <c r="C3777" s="203"/>
      <c r="D3777" s="203"/>
      <c r="E3777" s="203"/>
      <c r="F3777" s="203"/>
      <c r="G3777" s="203"/>
      <c r="H3777" s="203"/>
      <c r="I3777" s="203"/>
      <c r="J3777" s="203"/>
      <c r="K3777" s="203"/>
      <c r="L3777" s="203"/>
      <c r="M3777" s="203"/>
      <c r="N3777" s="203"/>
      <c r="O3777" s="203"/>
      <c r="P3777" s="203"/>
      <c r="Q3777" s="203"/>
      <c r="R3777" s="203"/>
      <c r="S3777" s="203"/>
      <c r="T3777" s="203"/>
      <c r="U3777" s="203"/>
      <c r="V3777" s="203"/>
      <c r="W3777" s="203"/>
      <c r="X3777" s="203"/>
      <c r="Y3777" s="203"/>
      <c r="Z3777" s="203"/>
      <c r="AA3777" s="203"/>
      <c r="AB3777" s="203"/>
      <c r="AC3777" s="203"/>
      <c r="AD3777" s="203"/>
      <c r="AE3777" s="203"/>
      <c r="AF3777" s="203"/>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203"/>
      <c r="C3902" s="203"/>
      <c r="D3902" s="203"/>
      <c r="E3902" s="203"/>
      <c r="F3902" s="203"/>
      <c r="G3902" s="203"/>
      <c r="H3902" s="203"/>
      <c r="I3902" s="203"/>
      <c r="J3902" s="203"/>
      <c r="K3902" s="203"/>
      <c r="L3902" s="203"/>
      <c r="M3902" s="203"/>
      <c r="N3902" s="203"/>
      <c r="O3902" s="203"/>
      <c r="P3902" s="203"/>
      <c r="Q3902" s="203"/>
      <c r="R3902" s="203"/>
      <c r="S3902" s="203"/>
      <c r="T3902" s="203"/>
      <c r="U3902" s="203"/>
      <c r="V3902" s="203"/>
      <c r="W3902" s="203"/>
      <c r="X3902" s="203"/>
      <c r="Y3902" s="203"/>
      <c r="Z3902" s="203"/>
      <c r="AA3902" s="203"/>
      <c r="AB3902" s="203"/>
      <c r="AC3902" s="203"/>
      <c r="AD3902" s="203"/>
      <c r="AE3902" s="203"/>
      <c r="AF3902" s="203"/>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203"/>
      <c r="C4027" s="203"/>
      <c r="D4027" s="203"/>
      <c r="E4027" s="203"/>
      <c r="F4027" s="203"/>
      <c r="G4027" s="203"/>
      <c r="H4027" s="203"/>
      <c r="I4027" s="203"/>
      <c r="J4027" s="203"/>
      <c r="K4027" s="203"/>
      <c r="L4027" s="203"/>
      <c r="M4027" s="203"/>
      <c r="N4027" s="203"/>
      <c r="O4027" s="203"/>
      <c r="P4027" s="203"/>
      <c r="Q4027" s="203"/>
      <c r="R4027" s="203"/>
      <c r="S4027" s="203"/>
      <c r="T4027" s="203"/>
      <c r="U4027" s="203"/>
      <c r="V4027" s="203"/>
      <c r="W4027" s="203"/>
      <c r="X4027" s="203"/>
      <c r="Y4027" s="203"/>
      <c r="Z4027" s="203"/>
      <c r="AA4027" s="203"/>
      <c r="AB4027" s="203"/>
      <c r="AC4027" s="203"/>
      <c r="AD4027" s="203"/>
      <c r="AE4027" s="203"/>
      <c r="AF4027" s="203"/>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203"/>
      <c r="C4152" s="203"/>
      <c r="D4152" s="203"/>
      <c r="E4152" s="203"/>
      <c r="F4152" s="203"/>
      <c r="G4152" s="203"/>
      <c r="H4152" s="203"/>
      <c r="I4152" s="203"/>
      <c r="J4152" s="203"/>
      <c r="K4152" s="203"/>
      <c r="L4152" s="203"/>
      <c r="M4152" s="203"/>
      <c r="N4152" s="203"/>
      <c r="O4152" s="203"/>
      <c r="P4152" s="203"/>
      <c r="Q4152" s="203"/>
      <c r="R4152" s="203"/>
      <c r="S4152" s="203"/>
      <c r="T4152" s="203"/>
      <c r="U4152" s="203"/>
      <c r="V4152" s="203"/>
      <c r="W4152" s="203"/>
      <c r="X4152" s="203"/>
      <c r="Y4152" s="203"/>
      <c r="Z4152" s="203"/>
      <c r="AA4152" s="203"/>
      <c r="AB4152" s="203"/>
      <c r="AC4152" s="203"/>
      <c r="AD4152" s="203"/>
      <c r="AE4152" s="203"/>
      <c r="AF4152" s="203"/>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203"/>
      <c r="C4277" s="203"/>
      <c r="D4277" s="203"/>
      <c r="E4277" s="203"/>
      <c r="F4277" s="203"/>
      <c r="G4277" s="203"/>
      <c r="H4277" s="203"/>
      <c r="I4277" s="203"/>
      <c r="J4277" s="203"/>
      <c r="K4277" s="203"/>
      <c r="L4277" s="203"/>
      <c r="M4277" s="203"/>
      <c r="N4277" s="203"/>
      <c r="O4277" s="203"/>
      <c r="P4277" s="203"/>
      <c r="Q4277" s="203"/>
      <c r="R4277" s="203"/>
      <c r="S4277" s="203"/>
      <c r="T4277" s="203"/>
      <c r="U4277" s="203"/>
      <c r="V4277" s="203"/>
      <c r="W4277" s="203"/>
      <c r="X4277" s="203"/>
      <c r="Y4277" s="203"/>
      <c r="Z4277" s="203"/>
      <c r="AA4277" s="203"/>
      <c r="AB4277" s="203"/>
      <c r="AC4277" s="203"/>
      <c r="AD4277" s="203"/>
      <c r="AE4277" s="203"/>
      <c r="AF4277" s="203"/>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203"/>
      <c r="C4402" s="203"/>
      <c r="D4402" s="203"/>
      <c r="E4402" s="203"/>
      <c r="F4402" s="203"/>
      <c r="G4402" s="203"/>
      <c r="H4402" s="203"/>
      <c r="I4402" s="203"/>
      <c r="J4402" s="203"/>
      <c r="K4402" s="203"/>
      <c r="L4402" s="203"/>
      <c r="M4402" s="203"/>
      <c r="N4402" s="203"/>
      <c r="O4402" s="203"/>
      <c r="P4402" s="203"/>
      <c r="Q4402" s="203"/>
      <c r="R4402" s="203"/>
      <c r="S4402" s="203"/>
      <c r="T4402" s="203"/>
      <c r="U4402" s="203"/>
      <c r="V4402" s="203"/>
      <c r="W4402" s="203"/>
      <c r="X4402" s="203"/>
      <c r="Y4402" s="203"/>
      <c r="Z4402" s="203"/>
      <c r="AA4402" s="203"/>
      <c r="AB4402" s="203"/>
      <c r="AC4402" s="203"/>
      <c r="AD4402" s="203"/>
      <c r="AE4402" s="203"/>
      <c r="AF4402" s="203"/>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D10" sqref="D10"/>
    </sheetView>
  </sheetViews>
  <sheetFormatPr defaultColWidth="9.1796875" defaultRowHeight="14.5" x14ac:dyDescent="0.35"/>
  <cols>
    <col min="1" max="1" width="21.453125" hidden="1" customWidth="1"/>
    <col min="2" max="2" width="46.7265625" customWidth="1"/>
    <col min="3" max="4" width="5.453125" customWidth="1"/>
  </cols>
  <sheetData>
    <row r="1" spans="1:35" ht="15" customHeight="1" thickBot="1" x14ac:dyDescent="0.4">
      <c r="B1" s="63" t="s">
        <v>356</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35"/>
    <row r="3" spans="1:35" ht="15" customHeight="1" x14ac:dyDescent="0.35">
      <c r="E3" s="64" t="s">
        <v>357</v>
      </c>
      <c r="F3" s="64" t="s">
        <v>358</v>
      </c>
      <c r="G3" s="65"/>
      <c r="H3" s="65"/>
      <c r="I3" s="65"/>
    </row>
    <row r="4" spans="1:35" ht="15" customHeight="1" x14ac:dyDescent="0.35">
      <c r="E4" s="64" t="s">
        <v>359</v>
      </c>
      <c r="F4" s="64" t="s">
        <v>360</v>
      </c>
      <c r="G4" s="65"/>
      <c r="H4" s="65"/>
      <c r="I4" s="64" t="s">
        <v>361</v>
      </c>
    </row>
    <row r="5" spans="1:35" ht="15" customHeight="1" thickBot="1" x14ac:dyDescent="0.4">
      <c r="B5" s="31" t="s">
        <v>372</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373</v>
      </c>
    </row>
    <row r="6" spans="1:35" ht="15" customHeight="1" thickTop="1" x14ac:dyDescent="0.35">
      <c r="B6" s="32" t="s">
        <v>374</v>
      </c>
      <c r="C6" s="32"/>
      <c r="D6" s="32"/>
    </row>
    <row r="7" spans="1:35" ht="15" customHeight="1" x14ac:dyDescent="0.35">
      <c r="B7" s="32" t="s">
        <v>375</v>
      </c>
      <c r="C7" s="32"/>
      <c r="D7" s="32"/>
    </row>
    <row r="8" spans="1:35" ht="15" customHeight="1" x14ac:dyDescent="0.35">
      <c r="A8" s="66" t="s">
        <v>376</v>
      </c>
      <c r="B8" s="70" t="s">
        <v>377</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6">
        <v>-2.3E-2</v>
      </c>
    </row>
    <row r="9" spans="1:35" ht="15" customHeight="1" x14ac:dyDescent="0.35">
      <c r="A9" s="66" t="s">
        <v>378</v>
      </c>
      <c r="B9" s="70" t="s">
        <v>379</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6">
        <v>-1.2999999999999999E-2</v>
      </c>
    </row>
    <row r="10" spans="1:35" ht="15" customHeight="1" x14ac:dyDescent="0.35">
      <c r="A10" s="66" t="s">
        <v>380</v>
      </c>
      <c r="B10" s="70" t="s">
        <v>381</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6">
        <v>-2.3E-2</v>
      </c>
    </row>
    <row r="11" spans="1:35" ht="15" customHeight="1" x14ac:dyDescent="0.35">
      <c r="B11" s="32" t="s">
        <v>382</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6"/>
    </row>
    <row r="12" spans="1:35" ht="15" customHeight="1" x14ac:dyDescent="0.35">
      <c r="A12" s="66" t="s">
        <v>383</v>
      </c>
      <c r="B12" s="70" t="s">
        <v>384</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6">
        <v>-0.02</v>
      </c>
    </row>
    <row r="13" spans="1:35" ht="15" customHeight="1" x14ac:dyDescent="0.35">
      <c r="A13" s="66" t="s">
        <v>385</v>
      </c>
      <c r="B13" s="70" t="s">
        <v>386</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6">
        <v>3.6999999999999998E-2</v>
      </c>
    </row>
    <row r="14" spans="1:35" ht="15" customHeight="1" x14ac:dyDescent="0.35">
      <c r="A14" s="66" t="s">
        <v>387</v>
      </c>
      <c r="B14" s="70" t="s">
        <v>388</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6">
        <v>4.2000000000000003E-2</v>
      </c>
    </row>
    <row r="15" spans="1:35" ht="15" customHeight="1" x14ac:dyDescent="0.35">
      <c r="A15" s="66" t="s">
        <v>389</v>
      </c>
      <c r="B15" s="70" t="s">
        <v>390</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6">
        <v>3.2000000000000001E-2</v>
      </c>
    </row>
    <row r="16" spans="1:35" ht="15" customHeight="1" x14ac:dyDescent="0.35">
      <c r="A16" s="66" t="s">
        <v>391</v>
      </c>
      <c r="B16" s="70" t="s">
        <v>392</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6">
        <v>7.0000000000000001E-3</v>
      </c>
    </row>
    <row r="17" spans="1:35" ht="15" customHeight="1" x14ac:dyDescent="0.35">
      <c r="A17" s="66" t="s">
        <v>393</v>
      </c>
      <c r="B17" s="70" t="s">
        <v>394</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6">
        <v>5.1999999999999998E-2</v>
      </c>
    </row>
    <row r="18" spans="1:35" ht="15" customHeight="1" x14ac:dyDescent="0.35">
      <c r="A18" s="66" t="s">
        <v>395</v>
      </c>
      <c r="B18" s="70" t="s">
        <v>396</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6" t="s">
        <v>235</v>
      </c>
    </row>
    <row r="19" spans="1:35" ht="15" customHeight="1" x14ac:dyDescent="0.35">
      <c r="A19" s="66" t="s">
        <v>397</v>
      </c>
      <c r="B19" s="70" t="s">
        <v>398</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6">
        <v>3.0000000000000001E-3</v>
      </c>
    </row>
    <row r="20" spans="1:35" ht="15" customHeight="1" x14ac:dyDescent="0.35">
      <c r="A20" s="66" t="s">
        <v>399</v>
      </c>
      <c r="B20" s="70" t="s">
        <v>400</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6">
        <v>4.0000000000000001E-3</v>
      </c>
    </row>
    <row r="21" spans="1:35" ht="15" customHeight="1" x14ac:dyDescent="0.35">
      <c r="A21" s="66" t="s">
        <v>401</v>
      </c>
      <c r="B21" s="70" t="s">
        <v>402</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6">
        <v>-3.0000000000000001E-3</v>
      </c>
    </row>
    <row r="22" spans="1:35" ht="15" customHeight="1" x14ac:dyDescent="0.35">
      <c r="A22" s="66" t="s">
        <v>403</v>
      </c>
      <c r="B22" s="70" t="s">
        <v>404</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6">
        <v>3.1E-2</v>
      </c>
    </row>
    <row r="23" spans="1:35" ht="15" customHeight="1" x14ac:dyDescent="0.35">
      <c r="A23" s="66" t="s">
        <v>405</v>
      </c>
      <c r="B23" s="70" t="s">
        <v>406</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6">
        <v>-0.01</v>
      </c>
    </row>
    <row r="24" spans="1:35" ht="15" customHeight="1" x14ac:dyDescent="0.35">
      <c r="A24" s="66" t="s">
        <v>407</v>
      </c>
      <c r="B24" s="70" t="s">
        <v>408</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6" t="s">
        <v>235</v>
      </c>
    </row>
    <row r="25" spans="1:35" ht="15" customHeight="1" x14ac:dyDescent="0.35">
      <c r="A25" s="66" t="s">
        <v>409</v>
      </c>
      <c r="B25" s="70" t="s">
        <v>410</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6">
        <v>3.4000000000000002E-2</v>
      </c>
    </row>
    <row r="26" spans="1:35" ht="15" customHeight="1" x14ac:dyDescent="0.35">
      <c r="A26" s="66" t="s">
        <v>411</v>
      </c>
      <c r="B26" s="70" t="s">
        <v>412</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6">
        <v>1.4E-2</v>
      </c>
    </row>
    <row r="27" spans="1:35" ht="15" customHeight="1" x14ac:dyDescent="0.35">
      <c r="A27" s="66" t="s">
        <v>413</v>
      </c>
      <c r="B27" s="70" t="s">
        <v>259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6">
        <v>0.03</v>
      </c>
    </row>
    <row r="28" spans="1:35" ht="12" customHeight="1" x14ac:dyDescent="0.35">
      <c r="A28" s="66" t="s">
        <v>414</v>
      </c>
      <c r="B28" s="32" t="s">
        <v>263</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6">
        <v>-1.6E-2</v>
      </c>
    </row>
    <row r="29" spans="1:35" ht="12" customHeight="1" x14ac:dyDescent="0.35">
      <c r="B29" s="32" t="s">
        <v>415</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6"/>
    </row>
    <row r="30" spans="1:35" ht="12" customHeight="1" x14ac:dyDescent="0.35">
      <c r="B30" s="32" t="s">
        <v>416</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6"/>
    </row>
    <row r="31" spans="1:35" ht="12" customHeight="1" x14ac:dyDescent="0.35">
      <c r="A31" s="66" t="s">
        <v>417</v>
      </c>
      <c r="B31" s="70" t="s">
        <v>377</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6">
        <v>-6.0000000000000001E-3</v>
      </c>
    </row>
    <row r="32" spans="1:35" ht="12" customHeight="1" x14ac:dyDescent="0.35">
      <c r="A32" s="66" t="s">
        <v>418</v>
      </c>
      <c r="B32" s="70" t="s">
        <v>379</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6">
        <v>5.0000000000000001E-3</v>
      </c>
    </row>
    <row r="33" spans="1:35" ht="12" customHeight="1" x14ac:dyDescent="0.35">
      <c r="A33" s="66" t="s">
        <v>419</v>
      </c>
      <c r="B33" s="70" t="s">
        <v>420</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6">
        <v>-6.0000000000000001E-3</v>
      </c>
    </row>
    <row r="34" spans="1:35" ht="12" customHeight="1" x14ac:dyDescent="0.35">
      <c r="B34" s="32" t="s">
        <v>421</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6"/>
    </row>
    <row r="35" spans="1:35" ht="12" customHeight="1" x14ac:dyDescent="0.35">
      <c r="A35" s="66" t="s">
        <v>422</v>
      </c>
      <c r="B35" s="70" t="s">
        <v>384</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6">
        <v>-5.0000000000000001E-3</v>
      </c>
    </row>
    <row r="36" spans="1:35" ht="12" customHeight="1" x14ac:dyDescent="0.35">
      <c r="A36" s="66" t="s">
        <v>423</v>
      </c>
      <c r="B36" s="70" t="s">
        <v>386</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6" t="s">
        <v>235</v>
      </c>
    </row>
    <row r="37" spans="1:35" ht="15" customHeight="1" x14ac:dyDescent="0.35">
      <c r="A37" s="66" t="s">
        <v>424</v>
      </c>
      <c r="B37" s="70" t="s">
        <v>388</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6">
        <v>5.5E-2</v>
      </c>
    </row>
    <row r="38" spans="1:35" ht="15" customHeight="1" x14ac:dyDescent="0.35">
      <c r="A38" s="66" t="s">
        <v>425</v>
      </c>
      <c r="B38" s="70" t="s">
        <v>390</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6">
        <v>5.7000000000000002E-2</v>
      </c>
    </row>
    <row r="39" spans="1:35" ht="15" customHeight="1" x14ac:dyDescent="0.35">
      <c r="A39" s="66" t="s">
        <v>426</v>
      </c>
      <c r="B39" s="70" t="s">
        <v>392</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6">
        <v>1.2E-2</v>
      </c>
    </row>
    <row r="40" spans="1:35" ht="15" customHeight="1" x14ac:dyDescent="0.35">
      <c r="A40" s="66" t="s">
        <v>427</v>
      </c>
      <c r="B40" s="70" t="s">
        <v>394</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6">
        <v>7.0000000000000007E-2</v>
      </c>
    </row>
    <row r="41" spans="1:35" ht="15" customHeight="1" x14ac:dyDescent="0.35">
      <c r="A41" s="66" t="s">
        <v>428</v>
      </c>
      <c r="B41" s="70" t="s">
        <v>396</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6" t="s">
        <v>235</v>
      </c>
    </row>
    <row r="42" spans="1:35" ht="15" customHeight="1" x14ac:dyDescent="0.35">
      <c r="A42" s="66" t="s">
        <v>429</v>
      </c>
      <c r="B42" s="70" t="s">
        <v>398</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6">
        <v>8.9999999999999993E-3</v>
      </c>
    </row>
    <row r="43" spans="1:35" ht="15" customHeight="1" x14ac:dyDescent="0.35">
      <c r="A43" s="66" t="s">
        <v>430</v>
      </c>
      <c r="B43" s="70" t="s">
        <v>400</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6">
        <v>3.4000000000000002E-2</v>
      </c>
    </row>
    <row r="44" spans="1:35" ht="15" customHeight="1" x14ac:dyDescent="0.35">
      <c r="A44" s="66" t="s">
        <v>431</v>
      </c>
      <c r="B44" s="70" t="s">
        <v>402</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6">
        <v>3.2000000000000001E-2</v>
      </c>
    </row>
    <row r="45" spans="1:35" ht="15" customHeight="1" x14ac:dyDescent="0.35">
      <c r="A45" s="66" t="s">
        <v>432</v>
      </c>
      <c r="B45" s="70" t="s">
        <v>404</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6">
        <v>4.4999999999999998E-2</v>
      </c>
    </row>
    <row r="46" spans="1:35" ht="15" customHeight="1" x14ac:dyDescent="0.35">
      <c r="A46" s="66" t="s">
        <v>433</v>
      </c>
      <c r="B46" s="70" t="s">
        <v>406</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6">
        <v>1.9E-2</v>
      </c>
    </row>
    <row r="47" spans="1:35" ht="15" customHeight="1" x14ac:dyDescent="0.35">
      <c r="A47" s="66" t="s">
        <v>434</v>
      </c>
      <c r="B47" s="70" t="s">
        <v>408</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6" t="s">
        <v>235</v>
      </c>
    </row>
    <row r="48" spans="1:35" ht="15" customHeight="1" x14ac:dyDescent="0.35">
      <c r="A48" s="66" t="s">
        <v>435</v>
      </c>
      <c r="B48" s="70" t="s">
        <v>410</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6">
        <v>0.22800000000000001</v>
      </c>
    </row>
    <row r="49" spans="1:35" ht="15" customHeight="1" x14ac:dyDescent="0.35">
      <c r="A49" s="66" t="s">
        <v>436</v>
      </c>
      <c r="B49" s="70" t="s">
        <v>437</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6">
        <v>1.7999999999999999E-2</v>
      </c>
    </row>
    <row r="50" spans="1:35" ht="15" customHeight="1" x14ac:dyDescent="0.35">
      <c r="A50" s="66" t="s">
        <v>438</v>
      </c>
      <c r="B50" s="70" t="s">
        <v>304</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6">
        <v>0.02</v>
      </c>
    </row>
    <row r="51" spans="1:35" ht="15" customHeight="1" x14ac:dyDescent="0.35">
      <c r="A51" s="66" t="s">
        <v>439</v>
      </c>
      <c r="B51" s="32" t="s">
        <v>307</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6">
        <v>-2E-3</v>
      </c>
    </row>
    <row r="52" spans="1:35" ht="15" customHeight="1" x14ac:dyDescent="0.35">
      <c r="A52" s="66" t="s">
        <v>440</v>
      </c>
      <c r="B52" s="70" t="s">
        <v>310</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6">
        <v>2.3E-2</v>
      </c>
    </row>
    <row r="53" spans="1:35" ht="15" customHeight="1" x14ac:dyDescent="0.35">
      <c r="A53" s="66" t="s">
        <v>441</v>
      </c>
      <c r="B53" s="70" t="s">
        <v>313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6">
        <v>2.4E-2</v>
      </c>
    </row>
    <row r="54" spans="1:35" ht="15" customHeight="1" x14ac:dyDescent="0.35">
      <c r="A54" s="66" t="s">
        <v>442</v>
      </c>
      <c r="B54" s="70" t="s">
        <v>316</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6" t="s">
        <v>235</v>
      </c>
    </row>
    <row r="55" spans="1:35" ht="15" customHeight="1" x14ac:dyDescent="0.35">
      <c r="B55" s="32" t="s">
        <v>443</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6"/>
    </row>
    <row r="56" spans="1:35" ht="15" customHeight="1" x14ac:dyDescent="0.35">
      <c r="A56" s="66" t="s">
        <v>444</v>
      </c>
      <c r="B56" s="70" t="s">
        <v>445</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6">
        <v>-1.0999999999999999E-2</v>
      </c>
    </row>
    <row r="57" spans="1:35" ht="15" customHeight="1" x14ac:dyDescent="0.35">
      <c r="A57" s="66" t="s">
        <v>446</v>
      </c>
      <c r="B57" s="70" t="s">
        <v>447</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6">
        <v>5.0000000000000001E-3</v>
      </c>
    </row>
    <row r="58" spans="1:35" ht="15" customHeight="1" x14ac:dyDescent="0.35">
      <c r="A58" s="66" t="s">
        <v>448</v>
      </c>
      <c r="B58" s="70" t="s">
        <v>449</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6">
        <v>-6.0000000000000001E-3</v>
      </c>
    </row>
    <row r="59" spans="1:35" ht="15" customHeight="1" x14ac:dyDescent="0.35">
      <c r="A59" s="66" t="s">
        <v>450</v>
      </c>
      <c r="B59" s="70" t="s">
        <v>451</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6">
        <v>4.5999999999999999E-2</v>
      </c>
    </row>
    <row r="60" spans="1:35" ht="15" customHeight="1" x14ac:dyDescent="0.35">
      <c r="A60" s="66" t="s">
        <v>452</v>
      </c>
      <c r="B60" s="70" t="s">
        <v>453</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6">
        <v>3.6999999999999998E-2</v>
      </c>
    </row>
    <row r="61" spans="1:35" ht="15" customHeight="1" x14ac:dyDescent="0.35">
      <c r="A61" s="66" t="s">
        <v>454</v>
      </c>
      <c r="B61" s="70" t="s">
        <v>455</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6">
        <v>7.0000000000000001E-3</v>
      </c>
    </row>
    <row r="62" spans="1:35" ht="15" customHeight="1" x14ac:dyDescent="0.35">
      <c r="A62" s="66" t="s">
        <v>456</v>
      </c>
      <c r="B62" s="70" t="s">
        <v>457</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6">
        <v>3.4000000000000002E-2</v>
      </c>
    </row>
    <row r="63" spans="1:35" ht="15" customHeight="1" x14ac:dyDescent="0.35">
      <c r="A63" s="66" t="s">
        <v>458</v>
      </c>
      <c r="B63" s="70" t="s">
        <v>459</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6">
        <v>3.5999999999999997E-2</v>
      </c>
    </row>
    <row r="64" spans="1:35" ht="15" customHeight="1" x14ac:dyDescent="0.35">
      <c r="A64" s="66" t="s">
        <v>460</v>
      </c>
      <c r="B64" s="32" t="s">
        <v>345</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6">
        <v>-6.0000000000000001E-3</v>
      </c>
    </row>
    <row r="65" spans="1:36" ht="15" customHeight="1" x14ac:dyDescent="0.35">
      <c r="A65" s="66" t="s">
        <v>461</v>
      </c>
      <c r="B65" s="70" t="s">
        <v>462</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6">
        <v>2E-3</v>
      </c>
    </row>
    <row r="66" spans="1:36" ht="15" customHeight="1" x14ac:dyDescent="0.35">
      <c r="A66" s="66" t="s">
        <v>463</v>
      </c>
      <c r="B66" s="70" t="s">
        <v>464</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6" t="s">
        <v>235</v>
      </c>
    </row>
    <row r="67" spans="1:36" ht="15" customHeight="1" x14ac:dyDescent="0.35">
      <c r="A67" s="66" t="s">
        <v>465</v>
      </c>
      <c r="B67" s="32" t="s">
        <v>354</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6">
        <v>6.0000000000000001E-3</v>
      </c>
    </row>
    <row r="68" spans="1:36" ht="15" customHeight="1" thickBot="1" x14ac:dyDescent="0.4"/>
    <row r="69" spans="1:36" ht="15" customHeight="1" x14ac:dyDescent="0.35">
      <c r="B69" s="204" t="s">
        <v>466</v>
      </c>
      <c r="C69" s="204"/>
      <c r="D69" s="204"/>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72"/>
    </row>
    <row r="70" spans="1:36" ht="15" customHeight="1" x14ac:dyDescent="0.35">
      <c r="B70" s="77" t="s">
        <v>467</v>
      </c>
      <c r="C70" s="77"/>
      <c r="D70" s="77"/>
    </row>
    <row r="71" spans="1:36" ht="15" customHeight="1" x14ac:dyDescent="0.35">
      <c r="B71" s="77" t="s">
        <v>468</v>
      </c>
      <c r="C71" s="77"/>
      <c r="D71" s="77"/>
    </row>
    <row r="72" spans="1:36" ht="12" customHeight="1" x14ac:dyDescent="0.35">
      <c r="B72" s="77" t="s">
        <v>469</v>
      </c>
      <c r="C72" s="77"/>
      <c r="D72" s="77"/>
    </row>
    <row r="73" spans="1:36" ht="15" customHeight="1" x14ac:dyDescent="0.35">
      <c r="B73" s="77" t="s">
        <v>470</v>
      </c>
      <c r="C73" s="77"/>
      <c r="D73" s="77"/>
    </row>
    <row r="74" spans="1:36" ht="15" customHeight="1" x14ac:dyDescent="0.35">
      <c r="B74" s="77" t="s">
        <v>471</v>
      </c>
      <c r="C74" s="77"/>
      <c r="D74" s="77"/>
    </row>
    <row r="75" spans="1:36" ht="15" customHeight="1" x14ac:dyDescent="0.35">
      <c r="B75" s="77" t="s">
        <v>472</v>
      </c>
      <c r="C75" s="77"/>
      <c r="D75" s="77"/>
    </row>
    <row r="76" spans="1:36" ht="15" customHeight="1" x14ac:dyDescent="0.35">
      <c r="B76" s="77" t="s">
        <v>473</v>
      </c>
      <c r="C76" s="77"/>
      <c r="D76" s="77"/>
    </row>
    <row r="77" spans="1:36" ht="12" customHeight="1" x14ac:dyDescent="0.35"/>
    <row r="78" spans="1:36" ht="15" customHeight="1" x14ac:dyDescent="0.35"/>
    <row r="79" spans="1:36" ht="12" customHeight="1" x14ac:dyDescent="0.35"/>
    <row r="80" spans="1:36"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5" customHeight="1" x14ac:dyDescent="0.35"/>
    <row r="91" ht="15" customHeight="1" x14ac:dyDescent="0.35"/>
    <row r="92" ht="15" customHeight="1" x14ac:dyDescent="0.35"/>
    <row r="93" ht="15" customHeight="1" x14ac:dyDescent="0.35"/>
    <row r="94" ht="15" customHeight="1" x14ac:dyDescent="0.35"/>
    <row r="95" ht="12" customHeight="1" x14ac:dyDescent="0.35"/>
    <row r="96" ht="15" customHeight="1" x14ac:dyDescent="0.35"/>
    <row r="97" spans="2:35" ht="15" customHeight="1" x14ac:dyDescent="0.35"/>
    <row r="98" spans="2:35" ht="15" customHeight="1" x14ac:dyDescent="0.35">
      <c r="B98" s="203"/>
      <c r="C98" s="203"/>
      <c r="D98" s="203"/>
      <c r="E98" s="203"/>
      <c r="F98" s="203"/>
      <c r="G98" s="203"/>
      <c r="H98" s="203"/>
      <c r="I98" s="203"/>
      <c r="J98" s="203"/>
      <c r="K98" s="203"/>
      <c r="L98" s="203"/>
      <c r="M98" s="203"/>
      <c r="N98" s="203"/>
      <c r="O98" s="203"/>
      <c r="P98" s="203"/>
      <c r="Q98" s="203"/>
      <c r="R98" s="203"/>
      <c r="S98" s="203"/>
      <c r="T98" s="203"/>
      <c r="U98" s="203"/>
      <c r="V98" s="203"/>
      <c r="W98" s="203"/>
      <c r="X98" s="203"/>
      <c r="Y98" s="203"/>
      <c r="Z98" s="203"/>
      <c r="AA98" s="203"/>
      <c r="AB98" s="203"/>
      <c r="AC98" s="203"/>
      <c r="AD98" s="203"/>
      <c r="AE98" s="203"/>
      <c r="AF98" s="203"/>
      <c r="AG98" s="203"/>
      <c r="AH98" s="203"/>
      <c r="AI98" s="203"/>
    </row>
    <row r="99" spans="2:35" ht="15" customHeight="1" x14ac:dyDescent="0.35"/>
    <row r="100" spans="2:35" ht="15" customHeight="1" x14ac:dyDescent="0.35"/>
    <row r="101" spans="2:35" ht="15" customHeight="1" x14ac:dyDescent="0.35"/>
    <row r="102" spans="2:35" ht="15" customHeight="1" x14ac:dyDescent="0.35"/>
    <row r="103" spans="2:35" ht="15" customHeight="1" x14ac:dyDescent="0.35"/>
    <row r="104" spans="2:35" ht="15" customHeight="1" x14ac:dyDescent="0.35"/>
    <row r="105" spans="2:35" ht="15" customHeight="1" x14ac:dyDescent="0.35"/>
    <row r="106" spans="2:35" ht="15" customHeight="1" x14ac:dyDescent="0.35"/>
    <row r="107" spans="2:35" ht="15" customHeight="1" x14ac:dyDescent="0.35"/>
    <row r="108" spans="2:35" ht="15" customHeight="1" x14ac:dyDescent="0.35"/>
    <row r="109" spans="2:35" ht="15" customHeight="1" x14ac:dyDescent="0.35"/>
    <row r="110" spans="2:35" ht="12" customHeight="1" x14ac:dyDescent="0.35"/>
    <row r="111" spans="2:35" ht="12" customHeight="1" x14ac:dyDescent="0.35"/>
    <row r="112" spans="2:35" ht="12" customHeight="1" x14ac:dyDescent="0.35"/>
    <row r="113" ht="12" customHeight="1" x14ac:dyDescent="0.35"/>
    <row r="114" ht="12" customHeight="1" x14ac:dyDescent="0.35"/>
    <row r="115" ht="12" customHeight="1" x14ac:dyDescent="0.35"/>
    <row r="116" ht="12" customHeight="1" x14ac:dyDescent="0.35"/>
    <row r="117" ht="12" customHeight="1" x14ac:dyDescent="0.35"/>
    <row r="118" ht="12" customHeight="1" x14ac:dyDescent="0.35"/>
    <row r="119" ht="12" customHeight="1" x14ac:dyDescent="0.35"/>
    <row r="120" ht="12" customHeight="1" x14ac:dyDescent="0.35"/>
    <row r="121" ht="12" customHeight="1" x14ac:dyDescent="0.35"/>
    <row r="122" ht="12" customHeight="1" x14ac:dyDescent="0.35"/>
    <row r="123" ht="12" customHeight="1" x14ac:dyDescent="0.35"/>
    <row r="124" ht="12" customHeight="1" x14ac:dyDescent="0.35"/>
    <row r="125" ht="12" customHeight="1" x14ac:dyDescent="0.35"/>
    <row r="126" ht="12" customHeight="1" x14ac:dyDescent="0.35"/>
    <row r="127" ht="12" customHeight="1" x14ac:dyDescent="0.35"/>
    <row r="128" ht="12" customHeight="1" x14ac:dyDescent="0.35"/>
    <row r="129" ht="12" customHeight="1" x14ac:dyDescent="0.35"/>
    <row r="130" ht="12" customHeight="1" x14ac:dyDescent="0.35"/>
    <row r="131" ht="12"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ht="12" customHeight="1" x14ac:dyDescent="0.35"/>
    <row r="146" ht="15" customHeight="1" x14ac:dyDescent="0.35"/>
    <row r="147" ht="15" customHeight="1" x14ac:dyDescent="0.35"/>
    <row r="148" ht="15" customHeight="1" x14ac:dyDescent="0.35"/>
    <row r="149" ht="15" customHeight="1" x14ac:dyDescent="0.35"/>
    <row r="150" ht="15" customHeight="1" x14ac:dyDescent="0.35"/>
    <row r="151" ht="15" customHeight="1" x14ac:dyDescent="0.35"/>
    <row r="152" ht="15" customHeight="1" x14ac:dyDescent="0.35"/>
    <row r="153" ht="15" customHeight="1" x14ac:dyDescent="0.35"/>
    <row r="154" ht="12"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2" customHeight="1" x14ac:dyDescent="0.35"/>
    <row r="165" ht="15" customHeight="1" x14ac:dyDescent="0.35"/>
    <row r="166" ht="15" customHeight="1" x14ac:dyDescent="0.35"/>
    <row r="167" ht="15" customHeight="1" x14ac:dyDescent="0.35"/>
    <row r="168" ht="15" customHeight="1" x14ac:dyDescent="0.35"/>
    <row r="169" ht="15" customHeight="1" x14ac:dyDescent="0.35"/>
    <row r="170" ht="12" customHeight="1" x14ac:dyDescent="0.35"/>
    <row r="171" ht="15" customHeight="1" x14ac:dyDescent="0.35"/>
    <row r="172" ht="15" customHeight="1" x14ac:dyDescent="0.35"/>
    <row r="173" ht="15" customHeight="1" x14ac:dyDescent="0.35"/>
    <row r="174" ht="15" customHeight="1" x14ac:dyDescent="0.35"/>
    <row r="175" ht="15" customHeight="1" x14ac:dyDescent="0.35"/>
    <row r="176" ht="12" customHeight="1" x14ac:dyDescent="0.35"/>
    <row r="177" ht="15" customHeight="1" x14ac:dyDescent="0.35"/>
    <row r="178" ht="15" customHeight="1" x14ac:dyDescent="0.35"/>
    <row r="179" ht="15" customHeight="1" x14ac:dyDescent="0.35"/>
    <row r="180" ht="15" customHeight="1" x14ac:dyDescent="0.35"/>
    <row r="181" ht="15" customHeight="1" x14ac:dyDescent="0.35"/>
    <row r="182" ht="12" customHeight="1" x14ac:dyDescent="0.35"/>
    <row r="183" ht="15" customHeight="1" x14ac:dyDescent="0.35"/>
    <row r="184" ht="15" customHeight="1" x14ac:dyDescent="0.35"/>
    <row r="185" ht="15" customHeight="1" x14ac:dyDescent="0.35"/>
    <row r="186" ht="12" customHeight="1" x14ac:dyDescent="0.35"/>
    <row r="187" ht="15" customHeight="1" x14ac:dyDescent="0.35"/>
    <row r="188" ht="15" customHeight="1" x14ac:dyDescent="0.35"/>
    <row r="189" ht="15" customHeight="1" x14ac:dyDescent="0.35"/>
    <row r="190" ht="15" customHeight="1" x14ac:dyDescent="0.35"/>
    <row r="191" ht="12"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spans="2:35" ht="15" customHeight="1" x14ac:dyDescent="0.35"/>
    <row r="226" spans="2:35" ht="15" customHeight="1" x14ac:dyDescent="0.35"/>
    <row r="227" spans="2:35" ht="15" customHeight="1" x14ac:dyDescent="0.35"/>
    <row r="228" spans="2:35" ht="15" customHeight="1" x14ac:dyDescent="0.35"/>
    <row r="229" spans="2:35" ht="15" customHeight="1" x14ac:dyDescent="0.35"/>
    <row r="230" spans="2:35" ht="12" customHeight="1" x14ac:dyDescent="0.35"/>
    <row r="231" spans="2:35" ht="15" customHeight="1" x14ac:dyDescent="0.35"/>
    <row r="232" spans="2:35" ht="15" customHeight="1" x14ac:dyDescent="0.35"/>
    <row r="233" spans="2:35" ht="15" customHeight="1" x14ac:dyDescent="0.35"/>
    <row r="234" spans="2:35" ht="12" customHeight="1" x14ac:dyDescent="0.35"/>
    <row r="235" spans="2:35" ht="15" customHeight="1" x14ac:dyDescent="0.35"/>
    <row r="236" spans="2:35" ht="15" customHeight="1" x14ac:dyDescent="0.35"/>
    <row r="237" spans="2:35" ht="12" customHeight="1" x14ac:dyDescent="0.35"/>
    <row r="238" spans="2:35" ht="15" customHeight="1" x14ac:dyDescent="0.35"/>
    <row r="239" spans="2:35" ht="15" customHeight="1" x14ac:dyDescent="0.35"/>
    <row r="240" spans="2:35" ht="15" customHeight="1" x14ac:dyDescent="0.35">
      <c r="B240" s="203"/>
      <c r="C240" s="203"/>
      <c r="D240" s="203"/>
      <c r="E240" s="203"/>
      <c r="F240" s="203"/>
      <c r="G240" s="203"/>
      <c r="H240" s="203"/>
      <c r="I240" s="203"/>
      <c r="J240" s="203"/>
      <c r="K240" s="203"/>
      <c r="L240" s="203"/>
      <c r="M240" s="203"/>
      <c r="N240" s="203"/>
      <c r="O240" s="203"/>
      <c r="P240" s="203"/>
      <c r="Q240" s="203"/>
      <c r="R240" s="203"/>
      <c r="S240" s="203"/>
      <c r="T240" s="203"/>
      <c r="U240" s="203"/>
      <c r="V240" s="203"/>
      <c r="W240" s="203"/>
      <c r="X240" s="203"/>
      <c r="Y240" s="203"/>
      <c r="Z240" s="203"/>
      <c r="AA240" s="203"/>
      <c r="AB240" s="203"/>
      <c r="AC240" s="203"/>
      <c r="AD240" s="203"/>
      <c r="AE240" s="203"/>
      <c r="AF240" s="203"/>
      <c r="AG240" s="203"/>
      <c r="AH240" s="203"/>
      <c r="AI240" s="203"/>
    </row>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5" customHeight="1" x14ac:dyDescent="0.35"/>
    <row r="249" ht="12" customHeight="1" x14ac:dyDescent="0.35"/>
    <row r="250" ht="12" customHeight="1" x14ac:dyDescent="0.35"/>
    <row r="251" ht="12" customHeight="1" x14ac:dyDescent="0.35"/>
    <row r="252" ht="12" customHeight="1" x14ac:dyDescent="0.35"/>
    <row r="253" ht="12" customHeight="1" x14ac:dyDescent="0.35"/>
    <row r="254" ht="12" customHeight="1" x14ac:dyDescent="0.35"/>
    <row r="255" ht="12" customHeight="1" x14ac:dyDescent="0.35"/>
    <row r="256" ht="12" customHeight="1" x14ac:dyDescent="0.35"/>
    <row r="257" ht="12" customHeight="1" x14ac:dyDescent="0.35"/>
    <row r="258" ht="12" customHeight="1" x14ac:dyDescent="0.35"/>
    <row r="259" ht="12" customHeight="1" x14ac:dyDescent="0.35"/>
    <row r="260" ht="12" customHeight="1" x14ac:dyDescent="0.35"/>
    <row r="261" ht="12" customHeight="1" x14ac:dyDescent="0.35"/>
    <row r="262" ht="12" customHeight="1" x14ac:dyDescent="0.35"/>
    <row r="263" ht="12" customHeight="1" x14ac:dyDescent="0.35"/>
    <row r="264" ht="12" customHeight="1" x14ac:dyDescent="0.35"/>
    <row r="265" ht="12" customHeight="1" x14ac:dyDescent="0.35"/>
    <row r="266" ht="12" customHeight="1" x14ac:dyDescent="0.35"/>
    <row r="267" ht="12" customHeight="1" x14ac:dyDescent="0.35"/>
    <row r="268" ht="12" customHeight="1" x14ac:dyDescent="0.35"/>
    <row r="269" ht="12" customHeight="1" x14ac:dyDescent="0.35"/>
    <row r="270" ht="12" customHeight="1" x14ac:dyDescent="0.35"/>
    <row r="271" ht="12" customHeight="1" x14ac:dyDescent="0.35"/>
    <row r="27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ht="15" customHeight="1" x14ac:dyDescent="0.35"/>
    <row r="290" ht="15" customHeight="1" x14ac:dyDescent="0.35"/>
    <row r="291" ht="15" customHeight="1" x14ac:dyDescent="0.35"/>
    <row r="292" ht="12" customHeight="1" x14ac:dyDescent="0.35"/>
    <row r="293" ht="15" customHeight="1" x14ac:dyDescent="0.35"/>
    <row r="294" ht="15" customHeight="1" x14ac:dyDescent="0.35"/>
    <row r="295" ht="15" customHeight="1" x14ac:dyDescent="0.35"/>
    <row r="296" ht="15" customHeight="1" x14ac:dyDescent="0.35"/>
    <row r="297" ht="15" customHeight="1" x14ac:dyDescent="0.35"/>
    <row r="298" ht="15" customHeight="1" x14ac:dyDescent="0.35"/>
    <row r="299" ht="15"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2" customHeight="1" x14ac:dyDescent="0.35"/>
    <row r="310" ht="15" customHeight="1" x14ac:dyDescent="0.35"/>
    <row r="311" ht="12"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spans="2:35" ht="15" customHeight="1" x14ac:dyDescent="0.35"/>
    <row r="322" spans="2:35" ht="15" customHeight="1" x14ac:dyDescent="0.35">
      <c r="B322" s="203"/>
      <c r="C322" s="203"/>
      <c r="D322" s="203"/>
      <c r="E322" s="203"/>
      <c r="F322" s="203"/>
      <c r="G322" s="203"/>
      <c r="H322" s="203"/>
      <c r="I322" s="203"/>
      <c r="J322" s="203"/>
      <c r="K322" s="203"/>
      <c r="L322" s="203"/>
      <c r="M322" s="203"/>
      <c r="N322" s="203"/>
      <c r="O322" s="203"/>
      <c r="P322" s="203"/>
      <c r="Q322" s="203"/>
      <c r="R322" s="203"/>
      <c r="S322" s="203"/>
      <c r="T322" s="203"/>
      <c r="U322" s="203"/>
      <c r="V322" s="203"/>
      <c r="W322" s="203"/>
      <c r="X322" s="203"/>
      <c r="Y322" s="203"/>
      <c r="Z322" s="203"/>
      <c r="AA322" s="203"/>
      <c r="AB322" s="203"/>
      <c r="AC322" s="203"/>
      <c r="AD322" s="203"/>
      <c r="AE322" s="203"/>
      <c r="AF322" s="203"/>
      <c r="AG322" s="203"/>
      <c r="AH322" s="203"/>
      <c r="AI322" s="203"/>
    </row>
    <row r="323" spans="2:35" ht="15" customHeight="1" x14ac:dyDescent="0.35"/>
    <row r="324" spans="2:35" ht="15" customHeight="1" x14ac:dyDescent="0.35"/>
    <row r="325" spans="2:35" ht="15" customHeight="1" x14ac:dyDescent="0.35"/>
    <row r="326" spans="2:35" ht="15" customHeight="1" x14ac:dyDescent="0.35"/>
    <row r="327" spans="2:35" ht="15" customHeight="1" x14ac:dyDescent="0.35"/>
    <row r="328" spans="2:35" ht="12" customHeight="1" x14ac:dyDescent="0.35"/>
    <row r="329" spans="2:35" ht="12" customHeight="1" x14ac:dyDescent="0.35"/>
    <row r="330" spans="2:35" ht="12" customHeight="1" x14ac:dyDescent="0.35"/>
    <row r="331" spans="2:35" ht="12" customHeight="1" x14ac:dyDescent="0.35"/>
    <row r="332" spans="2:35" ht="12" customHeight="1" x14ac:dyDescent="0.35"/>
    <row r="333" spans="2:35" ht="12" customHeight="1" x14ac:dyDescent="0.35"/>
    <row r="334" spans="2:35" ht="12" customHeight="1" x14ac:dyDescent="0.35"/>
    <row r="335" spans="2:35" ht="12" customHeight="1" x14ac:dyDescent="0.35"/>
    <row r="336" spans="2:35" ht="12" customHeight="1" x14ac:dyDescent="0.35"/>
    <row r="337" ht="12" customHeight="1" x14ac:dyDescent="0.35"/>
    <row r="338" ht="12" customHeight="1" x14ac:dyDescent="0.35"/>
    <row r="339" ht="12" customHeight="1" x14ac:dyDescent="0.35"/>
    <row r="340" ht="12" customHeight="1" x14ac:dyDescent="0.35"/>
    <row r="341" ht="12" customHeight="1" x14ac:dyDescent="0.35"/>
    <row r="342" ht="12" customHeight="1" x14ac:dyDescent="0.35"/>
    <row r="343" ht="12" customHeight="1" x14ac:dyDescent="0.35"/>
    <row r="344" ht="12" customHeight="1" x14ac:dyDescent="0.35"/>
    <row r="345" ht="12"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5" customHeight="1" x14ac:dyDescent="0.35"/>
    <row r="366" ht="15" customHeight="1" x14ac:dyDescent="0.35"/>
    <row r="367" ht="12" customHeight="1" x14ac:dyDescent="0.35"/>
    <row r="368" ht="15" customHeight="1" x14ac:dyDescent="0.35"/>
    <row r="369" ht="15" customHeight="1" x14ac:dyDescent="0.35"/>
    <row r="370" ht="15" customHeight="1" x14ac:dyDescent="0.35"/>
    <row r="371" ht="15" customHeight="1" x14ac:dyDescent="0.35"/>
    <row r="372" ht="15" customHeight="1" x14ac:dyDescent="0.35"/>
    <row r="373" ht="15" customHeight="1" x14ac:dyDescent="0.35"/>
    <row r="374" ht="15"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2" customHeight="1" x14ac:dyDescent="0.35"/>
    <row r="385" ht="15" customHeight="1" x14ac:dyDescent="0.35"/>
    <row r="386" ht="15" customHeight="1" x14ac:dyDescent="0.35"/>
    <row r="387" ht="12" customHeight="1" x14ac:dyDescent="0.35"/>
    <row r="388" ht="15" customHeight="1" x14ac:dyDescent="0.35"/>
    <row r="389" ht="15" customHeight="1" x14ac:dyDescent="0.35"/>
    <row r="390" ht="15" customHeight="1" x14ac:dyDescent="0.35"/>
    <row r="391" ht="15" customHeight="1" x14ac:dyDescent="0.35"/>
    <row r="392" ht="15" customHeight="1" x14ac:dyDescent="0.35"/>
    <row r="393" ht="12"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5" customHeight="1" x14ac:dyDescent="0.35"/>
    <row r="403" ht="15" customHeight="1" x14ac:dyDescent="0.35"/>
    <row r="404" ht="15" customHeight="1" x14ac:dyDescent="0.35"/>
    <row r="405" ht="15" customHeight="1" x14ac:dyDescent="0.35"/>
    <row r="406" ht="15" customHeight="1" x14ac:dyDescent="0.35"/>
    <row r="407" ht="15" customHeight="1" x14ac:dyDescent="0.35"/>
    <row r="408" ht="15" customHeight="1" x14ac:dyDescent="0.35"/>
    <row r="409" ht="15" customHeight="1" x14ac:dyDescent="0.35"/>
    <row r="410" ht="12" customHeight="1" x14ac:dyDescent="0.35"/>
    <row r="411" ht="15" customHeight="1" x14ac:dyDescent="0.35"/>
    <row r="412" ht="15" customHeight="1" x14ac:dyDescent="0.35"/>
    <row r="413" ht="12" customHeight="1" x14ac:dyDescent="0.35"/>
    <row r="414" ht="15" customHeight="1" x14ac:dyDescent="0.35"/>
    <row r="415" ht="15" customHeight="1" x14ac:dyDescent="0.35"/>
    <row r="416" ht="15" customHeight="1" x14ac:dyDescent="0.35"/>
    <row r="417" ht="12"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spans="2:35" ht="15" customHeight="1" x14ac:dyDescent="0.35"/>
    <row r="434" spans="2:35" ht="15" customHeight="1" x14ac:dyDescent="0.35">
      <c r="B434" s="203"/>
      <c r="C434" s="203"/>
      <c r="D434" s="203"/>
      <c r="E434" s="203"/>
      <c r="F434" s="203"/>
      <c r="G434" s="203"/>
      <c r="H434" s="203"/>
      <c r="I434" s="203"/>
      <c r="J434" s="203"/>
      <c r="K434" s="203"/>
      <c r="L434" s="203"/>
      <c r="M434" s="203"/>
      <c r="N434" s="203"/>
      <c r="O434" s="203"/>
      <c r="P434" s="203"/>
      <c r="Q434" s="203"/>
      <c r="R434" s="203"/>
      <c r="S434" s="203"/>
      <c r="T434" s="203"/>
      <c r="U434" s="203"/>
      <c r="V434" s="203"/>
      <c r="W434" s="203"/>
      <c r="X434" s="203"/>
      <c r="Y434" s="203"/>
      <c r="Z434" s="203"/>
      <c r="AA434" s="203"/>
      <c r="AB434" s="203"/>
      <c r="AC434" s="203"/>
      <c r="AD434" s="203"/>
      <c r="AE434" s="203"/>
      <c r="AF434" s="203"/>
      <c r="AG434" s="203"/>
      <c r="AH434" s="203"/>
      <c r="AI434" s="203"/>
    </row>
    <row r="435" spans="2:35" ht="15" customHeight="1" x14ac:dyDescent="0.35"/>
    <row r="436" spans="2:35" ht="15" customHeight="1" x14ac:dyDescent="0.35"/>
    <row r="437" spans="2:35" ht="15" customHeight="1" x14ac:dyDescent="0.35"/>
    <row r="438" spans="2:35" ht="15" customHeight="1" x14ac:dyDescent="0.35"/>
    <row r="439" spans="2:35" ht="15" customHeight="1" x14ac:dyDescent="0.35"/>
    <row r="440" spans="2:35" ht="15" customHeight="1" x14ac:dyDescent="0.35"/>
    <row r="441" spans="2:35" ht="15" customHeight="1" x14ac:dyDescent="0.35"/>
    <row r="442" spans="2:35" ht="12" customHeight="1" x14ac:dyDescent="0.35"/>
    <row r="443" spans="2:35" ht="12" customHeight="1" x14ac:dyDescent="0.35"/>
    <row r="444" spans="2:35" ht="12" customHeight="1" x14ac:dyDescent="0.35"/>
    <row r="445" spans="2:35" ht="12" customHeight="1" x14ac:dyDescent="0.35"/>
    <row r="446" spans="2:35" ht="12" customHeight="1" x14ac:dyDescent="0.35"/>
    <row r="447" spans="2:35" ht="12" customHeight="1" x14ac:dyDescent="0.35"/>
    <row r="448" spans="2:35"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5" customHeight="1" x14ac:dyDescent="0.35"/>
    <row r="492" ht="12" customHeight="1" x14ac:dyDescent="0.35"/>
    <row r="493" ht="15" customHeight="1" x14ac:dyDescent="0.35"/>
    <row r="494" ht="15"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2" customHeight="1" x14ac:dyDescent="0.35"/>
    <row r="510" ht="15" customHeight="1" x14ac:dyDescent="0.35"/>
    <row r="511" ht="12" customHeight="1" x14ac:dyDescent="0.35"/>
    <row r="512" ht="15" customHeight="1" x14ac:dyDescent="0.35"/>
    <row r="513" ht="15" customHeight="1" x14ac:dyDescent="0.35"/>
    <row r="514" ht="15" customHeight="1" x14ac:dyDescent="0.35"/>
    <row r="515" ht="15" customHeight="1" x14ac:dyDescent="0.35"/>
    <row r="516" ht="15" customHeight="1" x14ac:dyDescent="0.35"/>
    <row r="517" ht="12"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5" customHeight="1" x14ac:dyDescent="0.35"/>
    <row r="528" ht="15" customHeight="1" x14ac:dyDescent="0.35"/>
    <row r="529" spans="2:35" ht="15" customHeight="1" x14ac:dyDescent="0.35"/>
    <row r="530" spans="2:35" ht="15" customHeight="1" x14ac:dyDescent="0.35"/>
    <row r="531" spans="2:35" ht="15" customHeight="1" x14ac:dyDescent="0.35"/>
    <row r="532" spans="2:35" ht="15" customHeight="1" x14ac:dyDescent="0.35"/>
    <row r="533" spans="2:35" ht="15" customHeight="1" x14ac:dyDescent="0.35"/>
    <row r="534" spans="2:35" ht="12" customHeight="1" x14ac:dyDescent="0.35"/>
    <row r="535" spans="2:35" ht="15" customHeight="1" x14ac:dyDescent="0.35"/>
    <row r="536" spans="2:35" ht="12" customHeight="1" x14ac:dyDescent="0.35"/>
    <row r="537" spans="2:35" ht="15" customHeight="1" x14ac:dyDescent="0.35"/>
    <row r="538" spans="2:35" ht="15" customHeight="1" x14ac:dyDescent="0.35"/>
    <row r="539" spans="2:35" ht="15" customHeight="1" x14ac:dyDescent="0.35">
      <c r="B539" s="203"/>
      <c r="C539" s="203"/>
      <c r="D539" s="203"/>
      <c r="E539" s="203"/>
      <c r="F539" s="203"/>
      <c r="G539" s="203"/>
      <c r="H539" s="203"/>
      <c r="I539" s="203"/>
      <c r="J539" s="203"/>
      <c r="K539" s="203"/>
      <c r="L539" s="203"/>
      <c r="M539" s="203"/>
      <c r="N539" s="203"/>
      <c r="O539" s="203"/>
      <c r="P539" s="203"/>
      <c r="Q539" s="203"/>
      <c r="R539" s="203"/>
      <c r="S539" s="203"/>
      <c r="T539" s="203"/>
      <c r="U539" s="203"/>
      <c r="V539" s="203"/>
      <c r="W539" s="203"/>
      <c r="X539" s="203"/>
      <c r="Y539" s="203"/>
      <c r="Z539" s="203"/>
      <c r="AA539" s="203"/>
      <c r="AB539" s="203"/>
      <c r="AC539" s="203"/>
      <c r="AD539" s="203"/>
      <c r="AE539" s="203"/>
      <c r="AF539" s="203"/>
      <c r="AG539" s="203"/>
      <c r="AH539" s="203"/>
      <c r="AI539" s="203"/>
    </row>
    <row r="540" spans="2:35" ht="15" customHeight="1" x14ac:dyDescent="0.35"/>
    <row r="541" spans="2:35" ht="15" customHeight="1" x14ac:dyDescent="0.35"/>
    <row r="542" spans="2:35" ht="15" customHeight="1" x14ac:dyDescent="0.35"/>
    <row r="543" spans="2:35" ht="15" customHeight="1" x14ac:dyDescent="0.35"/>
    <row r="544" spans="2:35" ht="12" customHeight="1" x14ac:dyDescent="0.35"/>
    <row r="545" ht="12" customHeight="1" x14ac:dyDescent="0.35"/>
    <row r="546" ht="12" customHeight="1" x14ac:dyDescent="0.35"/>
    <row r="547" ht="12" customHeight="1" x14ac:dyDescent="0.35"/>
    <row r="548" ht="12" customHeight="1" x14ac:dyDescent="0.35"/>
    <row r="549" ht="12" customHeight="1" x14ac:dyDescent="0.35"/>
    <row r="550" ht="12" customHeight="1" x14ac:dyDescent="0.35"/>
    <row r="551" ht="12" customHeight="1" x14ac:dyDescent="0.35"/>
    <row r="552" ht="12" customHeight="1" x14ac:dyDescent="0.35"/>
    <row r="553" ht="12" customHeight="1" x14ac:dyDescent="0.35"/>
    <row r="554" ht="12" customHeight="1" x14ac:dyDescent="0.35"/>
    <row r="555" ht="12" customHeight="1" x14ac:dyDescent="0.35"/>
    <row r="556" ht="12" customHeight="1" x14ac:dyDescent="0.35"/>
    <row r="557" ht="15" customHeight="1" x14ac:dyDescent="0.35"/>
    <row r="558" ht="15" customHeight="1" x14ac:dyDescent="0.35"/>
    <row r="559" ht="15" customHeight="1" x14ac:dyDescent="0.35"/>
    <row r="560"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2" customHeight="1" x14ac:dyDescent="0.35"/>
    <row r="567" ht="15" customHeight="1" x14ac:dyDescent="0.35"/>
    <row r="568" ht="15" customHeight="1" x14ac:dyDescent="0.35"/>
    <row r="569" ht="15" customHeight="1" x14ac:dyDescent="0.35"/>
    <row r="570" ht="15" customHeight="1" x14ac:dyDescent="0.35"/>
    <row r="571" ht="15" customHeight="1" x14ac:dyDescent="0.35"/>
    <row r="572" ht="15" customHeight="1" x14ac:dyDescent="0.35"/>
    <row r="573" ht="15" customHeight="1" x14ac:dyDescent="0.35"/>
    <row r="574" ht="15"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2"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2"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2" customHeight="1" x14ac:dyDescent="0.35"/>
    <row r="606" ht="15" customHeight="1" x14ac:dyDescent="0.35"/>
    <row r="607" ht="12" customHeight="1" x14ac:dyDescent="0.35"/>
    <row r="608" ht="15" customHeight="1" x14ac:dyDescent="0.35"/>
    <row r="609" spans="2:35" ht="12" customHeight="1" x14ac:dyDescent="0.35"/>
    <row r="610" spans="2:35" ht="15" customHeight="1" x14ac:dyDescent="0.35"/>
    <row r="611" spans="2:35" ht="15" customHeight="1" x14ac:dyDescent="0.35"/>
    <row r="612" spans="2:35" ht="12" customHeight="1" x14ac:dyDescent="0.35"/>
    <row r="613" spans="2:35" ht="15" customHeight="1" x14ac:dyDescent="0.35"/>
    <row r="614" spans="2:35" ht="12" customHeight="1" x14ac:dyDescent="0.35"/>
    <row r="615" spans="2:35" ht="12" customHeight="1" x14ac:dyDescent="0.35"/>
    <row r="616" spans="2:35" ht="15" customHeight="1" x14ac:dyDescent="0.35"/>
    <row r="617" spans="2:35" ht="12" customHeight="1" x14ac:dyDescent="0.35"/>
    <row r="618" spans="2:35" ht="15" customHeight="1" x14ac:dyDescent="0.35"/>
    <row r="619" spans="2:35" ht="15" customHeight="1" x14ac:dyDescent="0.35"/>
    <row r="620" spans="2:35" ht="15" customHeight="1" x14ac:dyDescent="0.35">
      <c r="B620" s="203"/>
      <c r="C620" s="203"/>
      <c r="D620" s="203"/>
      <c r="E620" s="203"/>
      <c r="F620" s="203"/>
      <c r="G620" s="203"/>
      <c r="H620" s="203"/>
      <c r="I620" s="203"/>
      <c r="J620" s="203"/>
      <c r="K620" s="203"/>
      <c r="L620" s="203"/>
      <c r="M620" s="203"/>
      <c r="N620" s="203"/>
      <c r="O620" s="203"/>
      <c r="P620" s="203"/>
      <c r="Q620" s="203"/>
      <c r="R620" s="203"/>
      <c r="S620" s="203"/>
      <c r="T620" s="203"/>
      <c r="U620" s="203"/>
      <c r="V620" s="203"/>
      <c r="W620" s="203"/>
      <c r="X620" s="203"/>
      <c r="Y620" s="203"/>
      <c r="Z620" s="203"/>
      <c r="AA620" s="203"/>
      <c r="AB620" s="203"/>
      <c r="AC620" s="203"/>
      <c r="AD620" s="203"/>
      <c r="AE620" s="203"/>
      <c r="AF620" s="203"/>
      <c r="AG620" s="203"/>
      <c r="AH620" s="203"/>
      <c r="AI620" s="203"/>
    </row>
    <row r="621" spans="2:35" ht="15" customHeight="1" x14ac:dyDescent="0.35"/>
    <row r="622" spans="2:35" ht="15" customHeight="1" x14ac:dyDescent="0.35"/>
    <row r="623" spans="2:35" ht="15" customHeight="1" x14ac:dyDescent="0.35"/>
    <row r="624" spans="2:35" ht="15" customHeight="1" x14ac:dyDescent="0.35"/>
    <row r="625" ht="12" customHeight="1" x14ac:dyDescent="0.35"/>
    <row r="626" ht="12" customHeight="1" x14ac:dyDescent="0.35"/>
    <row r="627" ht="12" customHeight="1" x14ac:dyDescent="0.35"/>
    <row r="628" ht="12" customHeight="1" x14ac:dyDescent="0.35"/>
    <row r="629" ht="12" customHeight="1" x14ac:dyDescent="0.35"/>
    <row r="630" ht="12" customHeight="1" x14ac:dyDescent="0.35"/>
    <row r="631" ht="12" customHeight="1" x14ac:dyDescent="0.35"/>
    <row r="632" ht="12" customHeight="1" x14ac:dyDescent="0.35"/>
    <row r="633" ht="12" customHeight="1" x14ac:dyDescent="0.35"/>
    <row r="634" ht="12" customHeight="1" x14ac:dyDescent="0.35"/>
    <row r="635" ht="12" customHeight="1" x14ac:dyDescent="0.35"/>
    <row r="636" ht="12" customHeight="1" x14ac:dyDescent="0.35"/>
    <row r="637" ht="12" customHeight="1" x14ac:dyDescent="0.35"/>
    <row r="638" ht="12" customHeight="1" x14ac:dyDescent="0.35"/>
    <row r="639" ht="12" customHeight="1" x14ac:dyDescent="0.35"/>
    <row r="640" ht="12" customHeight="1" x14ac:dyDescent="0.35"/>
    <row r="641" ht="12" customHeight="1" x14ac:dyDescent="0.35"/>
    <row r="642" ht="12"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5" customHeight="1" x14ac:dyDescent="0.35"/>
    <row r="658" ht="15" customHeight="1" x14ac:dyDescent="0.35"/>
    <row r="659" ht="15" customHeight="1" x14ac:dyDescent="0.35"/>
    <row r="660" ht="15" customHeight="1" x14ac:dyDescent="0.35"/>
    <row r="661" ht="15" customHeight="1" x14ac:dyDescent="0.35"/>
    <row r="662" ht="15" customHeight="1" x14ac:dyDescent="0.35"/>
    <row r="663" ht="15" customHeight="1" x14ac:dyDescent="0.35"/>
    <row r="664" ht="12" customHeight="1" x14ac:dyDescent="0.35"/>
    <row r="665" ht="15"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5"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2"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spans="2:35" ht="15" customHeight="1" x14ac:dyDescent="0.35"/>
    <row r="690" spans="2:35" ht="15" customHeight="1" x14ac:dyDescent="0.35"/>
    <row r="691" spans="2:35" ht="15" customHeight="1" x14ac:dyDescent="0.35"/>
    <row r="692" spans="2:35" ht="15" customHeight="1" x14ac:dyDescent="0.35">
      <c r="B692" s="203"/>
      <c r="C692" s="203"/>
      <c r="D692" s="203"/>
      <c r="E692" s="203"/>
      <c r="F692" s="203"/>
      <c r="G692" s="203"/>
      <c r="H692" s="203"/>
      <c r="I692" s="203"/>
      <c r="J692" s="203"/>
      <c r="K692" s="203"/>
      <c r="L692" s="203"/>
      <c r="M692" s="203"/>
      <c r="N692" s="203"/>
      <c r="O692" s="203"/>
      <c r="P692" s="203"/>
      <c r="Q692" s="203"/>
      <c r="R692" s="203"/>
      <c r="S692" s="203"/>
      <c r="T692" s="203"/>
      <c r="U692" s="203"/>
      <c r="V692" s="203"/>
      <c r="W692" s="203"/>
      <c r="X692" s="203"/>
      <c r="Y692" s="203"/>
      <c r="Z692" s="203"/>
      <c r="AA692" s="203"/>
      <c r="AB692" s="203"/>
      <c r="AC692" s="203"/>
      <c r="AD692" s="203"/>
      <c r="AE692" s="203"/>
      <c r="AF692" s="203"/>
      <c r="AG692" s="203"/>
      <c r="AH692" s="203"/>
      <c r="AI692" s="203"/>
    </row>
    <row r="693" spans="2:35" ht="15" customHeight="1" x14ac:dyDescent="0.35"/>
    <row r="694" spans="2:35" ht="15" customHeight="1" x14ac:dyDescent="0.35"/>
    <row r="695" spans="2:35" ht="15" customHeight="1" x14ac:dyDescent="0.35"/>
    <row r="696" spans="2:35" ht="15" customHeight="1" x14ac:dyDescent="0.35"/>
    <row r="697" spans="2:35" ht="15" customHeight="1" x14ac:dyDescent="0.35"/>
    <row r="698" spans="2:35" ht="12" customHeight="1" x14ac:dyDescent="0.35"/>
    <row r="699" spans="2:35" ht="12" customHeight="1" x14ac:dyDescent="0.35"/>
    <row r="700" spans="2:35" ht="12" customHeight="1" x14ac:dyDescent="0.35"/>
    <row r="701" spans="2:35" ht="12" customHeight="1" x14ac:dyDescent="0.35"/>
    <row r="702" spans="2:35" ht="12" customHeight="1" x14ac:dyDescent="0.35"/>
    <row r="703" spans="2:35" ht="12" customHeight="1" x14ac:dyDescent="0.35"/>
    <row r="704" spans="2:35" ht="12" customHeight="1" x14ac:dyDescent="0.35"/>
    <row r="705" ht="12" customHeight="1" x14ac:dyDescent="0.35"/>
    <row r="706" ht="12" customHeight="1" x14ac:dyDescent="0.35"/>
    <row r="707" ht="12" customHeight="1" x14ac:dyDescent="0.35"/>
    <row r="708" ht="12" customHeight="1" x14ac:dyDescent="0.35"/>
    <row r="709" ht="12" customHeight="1" x14ac:dyDescent="0.35"/>
    <row r="710" ht="12" customHeight="1" x14ac:dyDescent="0.35"/>
    <row r="711" ht="12" customHeight="1" x14ac:dyDescent="0.35"/>
    <row r="712" ht="12" customHeight="1" x14ac:dyDescent="0.35"/>
    <row r="713" ht="12" customHeight="1" x14ac:dyDescent="0.35"/>
    <row r="714" ht="12" customHeight="1" x14ac:dyDescent="0.35"/>
    <row r="715" ht="12"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5" customHeight="1" x14ac:dyDescent="0.35"/>
    <row r="733" ht="15" customHeight="1" x14ac:dyDescent="0.35"/>
    <row r="734" ht="15" customHeight="1" x14ac:dyDescent="0.35"/>
    <row r="735" ht="15" customHeight="1" x14ac:dyDescent="0.35"/>
    <row r="736" ht="15" customHeight="1" x14ac:dyDescent="0.35"/>
    <row r="737" ht="15" customHeight="1" x14ac:dyDescent="0.35"/>
    <row r="738" ht="15" customHeight="1" x14ac:dyDescent="0.35"/>
    <row r="739" ht="15" customHeight="1" x14ac:dyDescent="0.35"/>
    <row r="740" ht="15"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5" customHeight="1" x14ac:dyDescent="0.35"/>
    <row r="748" ht="15" customHeight="1" x14ac:dyDescent="0.35"/>
    <row r="749" ht="15" customHeight="1" x14ac:dyDescent="0.35"/>
    <row r="750" ht="12"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2" customHeight="1" x14ac:dyDescent="0.35"/>
    <row r="763" ht="15" customHeight="1" x14ac:dyDescent="0.35"/>
    <row r="764" ht="15" customHeight="1" x14ac:dyDescent="0.35"/>
    <row r="765" ht="15" customHeight="1" x14ac:dyDescent="0.35"/>
    <row r="766" ht="12" customHeight="1" x14ac:dyDescent="0.35"/>
    <row r="767" ht="15" customHeight="1" x14ac:dyDescent="0.35"/>
    <row r="768" ht="15"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2"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2" customHeight="1" x14ac:dyDescent="0.35"/>
    <row r="808" ht="15" customHeight="1" x14ac:dyDescent="0.35"/>
    <row r="809" ht="15" customHeight="1" x14ac:dyDescent="0.35"/>
    <row r="810" ht="15" customHeight="1" x14ac:dyDescent="0.35"/>
    <row r="811" ht="15" customHeight="1" x14ac:dyDescent="0.35"/>
    <row r="812" ht="15" customHeight="1" x14ac:dyDescent="0.35"/>
    <row r="813" ht="15" customHeight="1" x14ac:dyDescent="0.35"/>
    <row r="814" ht="15" customHeight="1" x14ac:dyDescent="0.35"/>
    <row r="815" ht="15" customHeight="1" x14ac:dyDescent="0.35"/>
    <row r="816" ht="15" customHeight="1" x14ac:dyDescent="0.35"/>
    <row r="817" ht="12"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5" customHeight="1" x14ac:dyDescent="0.35"/>
    <row r="826" ht="15" customHeight="1" x14ac:dyDescent="0.35"/>
    <row r="827" ht="15" customHeight="1" x14ac:dyDescent="0.35"/>
    <row r="828" ht="15" customHeight="1" x14ac:dyDescent="0.35"/>
    <row r="829" ht="12" customHeight="1" x14ac:dyDescent="0.35"/>
    <row r="830" ht="15" customHeight="1" x14ac:dyDescent="0.35"/>
    <row r="831" ht="15" customHeight="1" x14ac:dyDescent="0.35"/>
    <row r="832" ht="15" customHeight="1" x14ac:dyDescent="0.35"/>
    <row r="833" ht="15" customHeight="1" x14ac:dyDescent="0.35"/>
    <row r="834" ht="15" customHeight="1" x14ac:dyDescent="0.35"/>
    <row r="835" ht="15" customHeight="1" x14ac:dyDescent="0.35"/>
    <row r="836" ht="15" customHeight="1" x14ac:dyDescent="0.35"/>
    <row r="837" ht="15" customHeight="1" x14ac:dyDescent="0.35"/>
    <row r="838" ht="15" customHeight="1" x14ac:dyDescent="0.35"/>
    <row r="839" ht="15"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5" customHeight="1" x14ac:dyDescent="0.35"/>
    <row r="848" ht="15" customHeight="1" x14ac:dyDescent="0.35"/>
    <row r="849" ht="15" customHeight="1" x14ac:dyDescent="0.35"/>
    <row r="850" ht="15" customHeight="1" x14ac:dyDescent="0.35"/>
    <row r="851" ht="15" customHeight="1" x14ac:dyDescent="0.35"/>
    <row r="852" ht="12" customHeight="1" x14ac:dyDescent="0.35"/>
    <row r="853" ht="15" customHeight="1" x14ac:dyDescent="0.35"/>
    <row r="854" ht="15" customHeight="1" x14ac:dyDescent="0.35"/>
    <row r="855" ht="15" customHeight="1" x14ac:dyDescent="0.35"/>
    <row r="856" ht="15" customHeight="1" x14ac:dyDescent="0.35"/>
    <row r="857" ht="15" customHeight="1" x14ac:dyDescent="0.35"/>
    <row r="858" ht="15" customHeight="1" x14ac:dyDescent="0.35"/>
    <row r="859" ht="15" customHeight="1" x14ac:dyDescent="0.35"/>
    <row r="860" ht="15" customHeight="1" x14ac:dyDescent="0.35"/>
    <row r="861" ht="15" customHeight="1" x14ac:dyDescent="0.35"/>
    <row r="862" ht="15" customHeight="1" x14ac:dyDescent="0.35"/>
    <row r="863" ht="12" customHeight="1" x14ac:dyDescent="0.35"/>
    <row r="864" ht="15" customHeight="1" x14ac:dyDescent="0.35"/>
    <row r="865" spans="2:35" ht="15" customHeight="1" x14ac:dyDescent="0.35"/>
    <row r="866" spans="2:35" ht="15" customHeight="1" x14ac:dyDescent="0.35"/>
    <row r="867" spans="2:35" ht="15" customHeight="1" x14ac:dyDescent="0.35"/>
    <row r="868" spans="2:35" ht="15" customHeight="1" x14ac:dyDescent="0.35">
      <c r="B868" s="203"/>
      <c r="C868" s="203"/>
      <c r="D868" s="203"/>
      <c r="E868" s="203"/>
      <c r="F868" s="203"/>
      <c r="G868" s="203"/>
      <c r="H868" s="203"/>
      <c r="I868" s="203"/>
      <c r="J868" s="203"/>
      <c r="K868" s="203"/>
      <c r="L868" s="203"/>
      <c r="M868" s="203"/>
      <c r="N868" s="203"/>
      <c r="O868" s="203"/>
      <c r="P868" s="203"/>
      <c r="Q868" s="203"/>
      <c r="R868" s="203"/>
      <c r="S868" s="203"/>
      <c r="T868" s="203"/>
      <c r="U868" s="203"/>
      <c r="V868" s="203"/>
      <c r="W868" s="203"/>
      <c r="X868" s="203"/>
      <c r="Y868" s="203"/>
      <c r="Z868" s="203"/>
      <c r="AA868" s="203"/>
      <c r="AB868" s="203"/>
      <c r="AC868" s="203"/>
      <c r="AD868" s="203"/>
      <c r="AE868" s="203"/>
      <c r="AF868" s="203"/>
      <c r="AG868" s="203"/>
      <c r="AH868" s="203"/>
      <c r="AI868" s="203"/>
    </row>
    <row r="869" spans="2:35" ht="15" customHeight="1" x14ac:dyDescent="0.35"/>
    <row r="870" spans="2:35" ht="15" customHeight="1" x14ac:dyDescent="0.35"/>
    <row r="871" spans="2:35" ht="12" customHeight="1" x14ac:dyDescent="0.35"/>
    <row r="872" spans="2:35" ht="12" customHeight="1" x14ac:dyDescent="0.35"/>
    <row r="873" spans="2:35" ht="12" customHeight="1" x14ac:dyDescent="0.35"/>
    <row r="874" spans="2:35" ht="12" customHeight="1" x14ac:dyDescent="0.35"/>
    <row r="875" spans="2:35" ht="12" customHeight="1" x14ac:dyDescent="0.35"/>
    <row r="876" spans="2:35" ht="12" customHeight="1" x14ac:dyDescent="0.35"/>
    <row r="877" spans="2:35" ht="12" customHeight="1" x14ac:dyDescent="0.35"/>
    <row r="878" spans="2:35" ht="12" customHeight="1" x14ac:dyDescent="0.35"/>
    <row r="879" spans="2:35" ht="12" customHeight="1" x14ac:dyDescent="0.35"/>
    <row r="880" spans="2:35" ht="12"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5" customHeight="1" x14ac:dyDescent="0.35"/>
    <row r="890" ht="15" customHeight="1" x14ac:dyDescent="0.35"/>
    <row r="891" ht="15" customHeight="1" x14ac:dyDescent="0.35"/>
    <row r="892" ht="12" customHeight="1" x14ac:dyDescent="0.35"/>
    <row r="893" ht="15" customHeight="1" x14ac:dyDescent="0.35"/>
    <row r="894" ht="15" customHeight="1" x14ac:dyDescent="0.35"/>
    <row r="895" ht="15" customHeight="1" x14ac:dyDescent="0.35"/>
    <row r="896" ht="15" customHeight="1" x14ac:dyDescent="0.35"/>
    <row r="897" ht="15" customHeight="1" x14ac:dyDescent="0.35"/>
    <row r="898" ht="15" customHeight="1" x14ac:dyDescent="0.35"/>
    <row r="899" ht="15"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2" customHeight="1" x14ac:dyDescent="0.35"/>
    <row r="910" ht="15" customHeight="1" x14ac:dyDescent="0.35"/>
    <row r="911" ht="12" customHeight="1" x14ac:dyDescent="0.35"/>
    <row r="912" ht="15" customHeight="1" x14ac:dyDescent="0.35"/>
    <row r="913" ht="15" customHeight="1" x14ac:dyDescent="0.35"/>
    <row r="914" ht="15" customHeight="1" x14ac:dyDescent="0.35"/>
    <row r="915" ht="15" customHeight="1" x14ac:dyDescent="0.35"/>
    <row r="916" ht="15" customHeight="1" x14ac:dyDescent="0.35"/>
    <row r="917" ht="12"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2" customHeight="1" x14ac:dyDescent="0.35"/>
    <row r="935" ht="15" customHeight="1" x14ac:dyDescent="0.35"/>
    <row r="936" ht="12" customHeight="1" x14ac:dyDescent="0.35"/>
    <row r="937" ht="15" customHeight="1" x14ac:dyDescent="0.35"/>
    <row r="938" ht="12"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spans="2:35" ht="15" customHeight="1" x14ac:dyDescent="0.35"/>
    <row r="946" spans="2:35" ht="15" customHeight="1" x14ac:dyDescent="0.35"/>
    <row r="947" spans="2:35" ht="15" customHeight="1" x14ac:dyDescent="0.35"/>
    <row r="948" spans="2:35" ht="15" customHeight="1" x14ac:dyDescent="0.35"/>
    <row r="949" spans="2:35" ht="15" customHeight="1" x14ac:dyDescent="0.35"/>
    <row r="950" spans="2:35" ht="15" customHeight="1" x14ac:dyDescent="0.35"/>
    <row r="951" spans="2:35" ht="15" customHeight="1" x14ac:dyDescent="0.35">
      <c r="B951" s="203"/>
      <c r="C951" s="203"/>
      <c r="D951" s="203"/>
      <c r="E951" s="203"/>
      <c r="F951" s="203"/>
      <c r="G951" s="203"/>
      <c r="H951" s="203"/>
      <c r="I951" s="203"/>
      <c r="J951" s="203"/>
      <c r="K951" s="203"/>
      <c r="L951" s="203"/>
      <c r="M951" s="203"/>
      <c r="N951" s="203"/>
      <c r="O951" s="203"/>
      <c r="P951" s="203"/>
      <c r="Q951" s="203"/>
      <c r="R951" s="203"/>
      <c r="S951" s="203"/>
      <c r="T951" s="203"/>
      <c r="U951" s="203"/>
      <c r="V951" s="203"/>
      <c r="W951" s="203"/>
      <c r="X951" s="203"/>
      <c r="Y951" s="203"/>
      <c r="Z951" s="203"/>
      <c r="AA951" s="203"/>
      <c r="AB951" s="203"/>
      <c r="AC951" s="203"/>
      <c r="AD951" s="203"/>
      <c r="AE951" s="203"/>
      <c r="AF951" s="203"/>
      <c r="AG951" s="203"/>
      <c r="AH951" s="203"/>
      <c r="AI951" s="203"/>
    </row>
    <row r="952" spans="2:35" ht="15" customHeight="1" x14ac:dyDescent="0.35"/>
    <row r="953" spans="2:35" ht="15" customHeight="1" x14ac:dyDescent="0.35"/>
    <row r="954" spans="2:35" ht="15" customHeight="1" x14ac:dyDescent="0.35"/>
    <row r="955" spans="2:35" ht="15" customHeight="1" x14ac:dyDescent="0.35"/>
    <row r="956" spans="2:35" ht="15" customHeight="1" x14ac:dyDescent="0.35"/>
    <row r="957" spans="2:35" ht="12" customHeight="1" x14ac:dyDescent="0.35"/>
    <row r="958" spans="2:35" ht="12" customHeight="1" x14ac:dyDescent="0.35"/>
    <row r="959" spans="2:35" ht="12" customHeight="1" x14ac:dyDescent="0.35"/>
    <row r="960" spans="2:35" ht="12" customHeight="1" x14ac:dyDescent="0.35"/>
    <row r="961" ht="12" customHeight="1" x14ac:dyDescent="0.35"/>
    <row r="962" ht="12" customHeight="1" x14ac:dyDescent="0.35"/>
    <row r="963" ht="12" customHeight="1" x14ac:dyDescent="0.35"/>
    <row r="964" ht="12" customHeight="1" x14ac:dyDescent="0.35"/>
    <row r="965" ht="12" customHeight="1" x14ac:dyDescent="0.35"/>
    <row r="966" ht="12" customHeight="1" x14ac:dyDescent="0.35"/>
    <row r="967" ht="12" customHeight="1" x14ac:dyDescent="0.35"/>
    <row r="968" ht="12" customHeight="1" x14ac:dyDescent="0.35"/>
    <row r="969" ht="12" customHeight="1" x14ac:dyDescent="0.35"/>
    <row r="970" ht="12" customHeight="1" x14ac:dyDescent="0.35"/>
    <row r="971" ht="12" customHeight="1" x14ac:dyDescent="0.35"/>
    <row r="972" ht="12" customHeight="1" x14ac:dyDescent="0.35"/>
    <row r="973" ht="12" customHeight="1" x14ac:dyDescent="0.35"/>
    <row r="974" ht="12"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5" customHeight="1" x14ac:dyDescent="0.35"/>
    <row r="983" ht="15" customHeight="1" x14ac:dyDescent="0.35"/>
    <row r="984" ht="15" customHeight="1" x14ac:dyDescent="0.35"/>
    <row r="985" ht="15" customHeight="1" x14ac:dyDescent="0.35"/>
    <row r="986" ht="15" customHeight="1" x14ac:dyDescent="0.35"/>
    <row r="987" ht="15" customHeight="1" x14ac:dyDescent="0.35"/>
    <row r="988" ht="15" customHeight="1" x14ac:dyDescent="0.35"/>
    <row r="989" ht="15" customHeight="1" x14ac:dyDescent="0.35"/>
    <row r="990" ht="15" customHeight="1" x14ac:dyDescent="0.35"/>
    <row r="991" ht="15" customHeight="1" x14ac:dyDescent="0.35"/>
    <row r="992" ht="12" customHeight="1" x14ac:dyDescent="0.35"/>
    <row r="993" ht="15" customHeight="1" x14ac:dyDescent="0.35"/>
    <row r="994" ht="15" customHeight="1" x14ac:dyDescent="0.35"/>
    <row r="995" ht="15" customHeight="1" x14ac:dyDescent="0.35"/>
    <row r="996" ht="15" customHeight="1" x14ac:dyDescent="0.35"/>
    <row r="997" ht="15" customHeight="1" x14ac:dyDescent="0.35"/>
    <row r="998" ht="15" customHeight="1" x14ac:dyDescent="0.35"/>
    <row r="999" ht="15"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2" customHeight="1" x14ac:dyDescent="0.35"/>
    <row r="1010" ht="15" customHeight="1" x14ac:dyDescent="0.35"/>
    <row r="1011" ht="15" customHeight="1" x14ac:dyDescent="0.35"/>
    <row r="1012" ht="12"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2"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2" customHeight="1" x14ac:dyDescent="0.35"/>
    <row r="1036" ht="15" customHeight="1" x14ac:dyDescent="0.35"/>
    <row r="1037" ht="15" customHeight="1" x14ac:dyDescent="0.35"/>
    <row r="1038" ht="12" customHeight="1" x14ac:dyDescent="0.35"/>
    <row r="1039" ht="15" customHeight="1" x14ac:dyDescent="0.35"/>
    <row r="1040" ht="12" customHeight="1" x14ac:dyDescent="0.35"/>
    <row r="1041" spans="2:35" ht="15" customHeight="1" x14ac:dyDescent="0.35"/>
    <row r="1042" spans="2:35" ht="15" customHeight="1" x14ac:dyDescent="0.35"/>
    <row r="1043" spans="2:35" ht="15" customHeight="1" x14ac:dyDescent="0.35"/>
    <row r="1044" spans="2:35" ht="15" customHeight="1" x14ac:dyDescent="0.35"/>
    <row r="1045" spans="2:35" ht="15" customHeight="1" x14ac:dyDescent="0.35"/>
    <row r="1046" spans="2:35" ht="15" customHeight="1" x14ac:dyDescent="0.35"/>
    <row r="1047" spans="2:35" ht="15" customHeight="1" x14ac:dyDescent="0.35"/>
    <row r="1048" spans="2:35" ht="15" customHeight="1" x14ac:dyDescent="0.35"/>
    <row r="1049" spans="2:35" ht="15" customHeight="1" x14ac:dyDescent="0.35"/>
    <row r="1050" spans="2:35" ht="15" customHeight="1" x14ac:dyDescent="0.35"/>
    <row r="1051" spans="2:35" ht="15" customHeight="1" x14ac:dyDescent="0.35"/>
    <row r="1052" spans="2:35" ht="15" customHeight="1" x14ac:dyDescent="0.35"/>
    <row r="1053" spans="2:35" ht="15" customHeight="1" x14ac:dyDescent="0.35">
      <c r="B1053" s="203"/>
      <c r="C1053" s="203"/>
      <c r="D1053" s="203"/>
      <c r="E1053" s="203"/>
      <c r="F1053" s="203"/>
      <c r="G1053" s="203"/>
      <c r="H1053" s="203"/>
      <c r="I1053" s="203"/>
      <c r="J1053" s="203"/>
      <c r="K1053" s="203"/>
      <c r="L1053" s="203"/>
      <c r="M1053" s="203"/>
      <c r="N1053" s="203"/>
      <c r="O1053" s="203"/>
      <c r="P1053" s="203"/>
      <c r="Q1053" s="203"/>
      <c r="R1053" s="203"/>
      <c r="S1053" s="203"/>
      <c r="T1053" s="203"/>
      <c r="U1053" s="203"/>
      <c r="V1053" s="203"/>
      <c r="W1053" s="203"/>
      <c r="X1053" s="203"/>
      <c r="Y1053" s="203"/>
      <c r="Z1053" s="203"/>
      <c r="AA1053" s="203"/>
      <c r="AB1053" s="203"/>
      <c r="AC1053" s="203"/>
      <c r="AD1053" s="203"/>
      <c r="AE1053" s="203"/>
      <c r="AF1053" s="203"/>
      <c r="AG1053" s="203"/>
      <c r="AH1053" s="203"/>
      <c r="AI1053" s="203"/>
    </row>
    <row r="1054" spans="2:35" ht="15" customHeight="1" x14ac:dyDescent="0.35"/>
    <row r="1055" spans="2:35" ht="15" customHeight="1" x14ac:dyDescent="0.35"/>
    <row r="1056" spans="2:35" ht="15" customHeight="1" x14ac:dyDescent="0.35"/>
    <row r="1057" ht="15" customHeight="1" x14ac:dyDescent="0.35"/>
    <row r="1058" ht="15" customHeight="1" x14ac:dyDescent="0.35"/>
    <row r="1059" ht="12" customHeight="1" x14ac:dyDescent="0.35"/>
    <row r="1060" ht="12" customHeight="1" x14ac:dyDescent="0.35"/>
    <row r="1061" ht="12" customHeight="1" x14ac:dyDescent="0.35"/>
    <row r="1062" ht="12" customHeight="1" x14ac:dyDescent="0.35"/>
    <row r="1063" ht="12" customHeight="1" x14ac:dyDescent="0.35"/>
    <row r="1064" ht="12" customHeight="1" x14ac:dyDescent="0.35"/>
    <row r="1065" ht="12" customHeight="1" x14ac:dyDescent="0.35"/>
    <row r="1066" ht="12" customHeight="1" x14ac:dyDescent="0.35"/>
    <row r="1067" ht="12" customHeight="1" x14ac:dyDescent="0.35"/>
    <row r="1068" ht="12" customHeight="1" x14ac:dyDescent="0.35"/>
    <row r="1069" ht="12" customHeight="1" x14ac:dyDescent="0.35"/>
    <row r="1070" ht="12" customHeight="1" x14ac:dyDescent="0.35"/>
    <row r="1071" ht="12" customHeight="1" x14ac:dyDescent="0.35"/>
    <row r="1072" ht="12" customHeight="1" x14ac:dyDescent="0.35"/>
    <row r="1073" ht="12" customHeight="1" x14ac:dyDescent="0.35"/>
    <row r="1074" ht="12" customHeight="1" x14ac:dyDescent="0.35"/>
    <row r="1075" ht="12" customHeight="1" x14ac:dyDescent="0.35"/>
    <row r="1076" ht="12"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5" customHeight="1" x14ac:dyDescent="0.35"/>
    <row r="1083" ht="15" customHeight="1" x14ac:dyDescent="0.35"/>
    <row r="1084" ht="15" customHeight="1" x14ac:dyDescent="0.35"/>
    <row r="1085" ht="15" customHeight="1" x14ac:dyDescent="0.35"/>
    <row r="1086" ht="15" customHeight="1" x14ac:dyDescent="0.35"/>
    <row r="1087" ht="15" customHeight="1" x14ac:dyDescent="0.35"/>
    <row r="1088" ht="15" customHeight="1" x14ac:dyDescent="0.35"/>
    <row r="1089" ht="15" customHeight="1" x14ac:dyDescent="0.35"/>
    <row r="1090" ht="15" customHeight="1" x14ac:dyDescent="0.35"/>
    <row r="1091" ht="15" customHeight="1" x14ac:dyDescent="0.35"/>
    <row r="1092" ht="12" customHeight="1" x14ac:dyDescent="0.35"/>
    <row r="1093" ht="15" customHeight="1" x14ac:dyDescent="0.35"/>
    <row r="1094" ht="15" customHeight="1" x14ac:dyDescent="0.35"/>
    <row r="1095" ht="15" customHeight="1" x14ac:dyDescent="0.35"/>
    <row r="1096" ht="15" customHeight="1" x14ac:dyDescent="0.35"/>
    <row r="1097" ht="15"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2" customHeight="1" x14ac:dyDescent="0.35"/>
    <row r="1110" ht="15" customHeight="1" x14ac:dyDescent="0.35"/>
    <row r="1111" ht="12"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2"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5" customHeight="1" x14ac:dyDescent="0.35"/>
    <row r="1128" ht="15"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2" customHeight="1" x14ac:dyDescent="0.35"/>
    <row r="1135" ht="15" customHeight="1" x14ac:dyDescent="0.35"/>
    <row r="1136" ht="12" customHeight="1" x14ac:dyDescent="0.35"/>
    <row r="1137" spans="2:35" ht="15" customHeight="1" x14ac:dyDescent="0.35"/>
    <row r="1138" spans="2:35" ht="12" customHeight="1" x14ac:dyDescent="0.35"/>
    <row r="1139" spans="2:35" ht="15" customHeight="1" x14ac:dyDescent="0.35"/>
    <row r="1140" spans="2:35" ht="15" customHeight="1" x14ac:dyDescent="0.35"/>
    <row r="1141" spans="2:35" ht="15" customHeight="1" x14ac:dyDescent="0.35"/>
    <row r="1142" spans="2:35" ht="15" customHeight="1" x14ac:dyDescent="0.35"/>
    <row r="1143" spans="2:35" ht="15" customHeight="1" x14ac:dyDescent="0.35"/>
    <row r="1144" spans="2:35" ht="15" customHeight="1" x14ac:dyDescent="0.35"/>
    <row r="1145" spans="2:35" ht="15" customHeight="1" x14ac:dyDescent="0.35"/>
    <row r="1146" spans="2:35" ht="15" customHeight="1" x14ac:dyDescent="0.35"/>
    <row r="1147" spans="2:35" ht="15" customHeight="1" x14ac:dyDescent="0.35"/>
    <row r="1148" spans="2:35" ht="15" customHeight="1" x14ac:dyDescent="0.35"/>
    <row r="1149" spans="2:35" ht="15" customHeight="1" x14ac:dyDescent="0.35"/>
    <row r="1150" spans="2:35" ht="15" customHeight="1" x14ac:dyDescent="0.35"/>
    <row r="1151" spans="2:35" ht="15" customHeight="1" x14ac:dyDescent="0.35">
      <c r="B1151" s="203"/>
      <c r="C1151" s="203"/>
      <c r="D1151" s="203"/>
      <c r="E1151" s="203"/>
      <c r="F1151" s="203"/>
      <c r="G1151" s="203"/>
      <c r="H1151" s="203"/>
      <c r="I1151" s="203"/>
      <c r="J1151" s="203"/>
      <c r="K1151" s="203"/>
      <c r="L1151" s="203"/>
      <c r="M1151" s="203"/>
      <c r="N1151" s="203"/>
      <c r="O1151" s="203"/>
      <c r="P1151" s="203"/>
      <c r="Q1151" s="203"/>
      <c r="R1151" s="203"/>
      <c r="S1151" s="203"/>
      <c r="T1151" s="203"/>
      <c r="U1151" s="203"/>
      <c r="V1151" s="203"/>
      <c r="W1151" s="203"/>
      <c r="X1151" s="203"/>
      <c r="Y1151" s="203"/>
      <c r="Z1151" s="203"/>
      <c r="AA1151" s="203"/>
      <c r="AB1151" s="203"/>
      <c r="AC1151" s="203"/>
      <c r="AD1151" s="203"/>
      <c r="AE1151" s="203"/>
      <c r="AF1151" s="203"/>
      <c r="AG1151" s="203"/>
      <c r="AH1151" s="203"/>
      <c r="AI1151" s="203"/>
    </row>
    <row r="1152" spans="2:35" ht="15" customHeight="1" x14ac:dyDescent="0.35"/>
    <row r="1153" ht="15" customHeight="1" x14ac:dyDescent="0.35"/>
    <row r="1154" ht="15" customHeight="1" x14ac:dyDescent="0.35"/>
    <row r="1155" ht="15" customHeight="1" x14ac:dyDescent="0.35"/>
    <row r="1156" ht="15" customHeight="1" x14ac:dyDescent="0.35"/>
    <row r="1157" ht="12"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2" customHeight="1" x14ac:dyDescent="0.35"/>
    <row r="1167" ht="12" customHeight="1" x14ac:dyDescent="0.35"/>
    <row r="1168" ht="12" customHeight="1" x14ac:dyDescent="0.35"/>
    <row r="1169" ht="12" customHeight="1" x14ac:dyDescent="0.35"/>
    <row r="1170" ht="12" customHeight="1" x14ac:dyDescent="0.35"/>
    <row r="1171" ht="12" customHeight="1" x14ac:dyDescent="0.35"/>
    <row r="1172" ht="12" customHeight="1" x14ac:dyDescent="0.35"/>
    <row r="1173" ht="12" customHeight="1" x14ac:dyDescent="0.35"/>
    <row r="1174" ht="12"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5" customHeight="1" x14ac:dyDescent="0.35"/>
    <row r="1183" ht="15" customHeight="1" x14ac:dyDescent="0.35"/>
    <row r="1184" ht="15"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2" customHeight="1" x14ac:dyDescent="0.35"/>
    <row r="1193" ht="15" customHeight="1" x14ac:dyDescent="0.35"/>
    <row r="1194" ht="15" customHeight="1" x14ac:dyDescent="0.35"/>
    <row r="1195" ht="15" customHeight="1" x14ac:dyDescent="0.35"/>
    <row r="1196" ht="15"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2" customHeight="1" x14ac:dyDescent="0.35"/>
    <row r="1210" ht="15" customHeight="1" x14ac:dyDescent="0.35"/>
    <row r="1211" ht="12"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2"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5" customHeight="1" x14ac:dyDescent="0.35"/>
    <row r="1234" ht="12" customHeight="1" x14ac:dyDescent="0.35"/>
    <row r="1235" ht="15" customHeight="1" x14ac:dyDescent="0.35"/>
    <row r="1236" ht="12" customHeight="1" x14ac:dyDescent="0.35"/>
    <row r="1237" ht="15" customHeight="1" x14ac:dyDescent="0.35"/>
    <row r="1238" ht="12"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spans="2:35" ht="15" customHeight="1" x14ac:dyDescent="0.35"/>
    <row r="1250" spans="2:35" ht="15" customHeight="1" x14ac:dyDescent="0.35"/>
    <row r="1251" spans="2:35" ht="15" customHeight="1" x14ac:dyDescent="0.35">
      <c r="B1251" s="203"/>
      <c r="C1251" s="203"/>
      <c r="D1251" s="203"/>
      <c r="E1251" s="203"/>
      <c r="F1251" s="203"/>
      <c r="G1251" s="203"/>
      <c r="H1251" s="203"/>
      <c r="I1251" s="203"/>
      <c r="J1251" s="203"/>
      <c r="K1251" s="203"/>
      <c r="L1251" s="203"/>
      <c r="M1251" s="203"/>
      <c r="N1251" s="203"/>
      <c r="O1251" s="203"/>
      <c r="P1251" s="203"/>
      <c r="Q1251" s="203"/>
      <c r="R1251" s="203"/>
      <c r="S1251" s="203"/>
      <c r="T1251" s="203"/>
      <c r="U1251" s="203"/>
      <c r="V1251" s="203"/>
      <c r="W1251" s="203"/>
      <c r="X1251" s="203"/>
      <c r="Y1251" s="203"/>
      <c r="Z1251" s="203"/>
      <c r="AA1251" s="203"/>
      <c r="AB1251" s="203"/>
      <c r="AC1251" s="203"/>
      <c r="AD1251" s="203"/>
      <c r="AE1251" s="203"/>
      <c r="AF1251" s="203"/>
      <c r="AG1251" s="203"/>
      <c r="AH1251" s="203"/>
      <c r="AI1251" s="203"/>
    </row>
    <row r="1252" spans="2:35" ht="15" customHeight="1" x14ac:dyDescent="0.35"/>
    <row r="1253" spans="2:35" ht="15" customHeight="1" x14ac:dyDescent="0.35"/>
    <row r="1254" spans="2:35" ht="15" customHeight="1" x14ac:dyDescent="0.35"/>
    <row r="1255" spans="2:35" ht="15" customHeight="1" x14ac:dyDescent="0.35"/>
    <row r="1256" spans="2:35" ht="15" customHeight="1" x14ac:dyDescent="0.35"/>
    <row r="1257" spans="2:35" ht="12" customHeight="1" x14ac:dyDescent="0.35"/>
    <row r="1258" spans="2:35" ht="12" customHeight="1" x14ac:dyDescent="0.35"/>
    <row r="1259" spans="2:35" ht="12" customHeight="1" x14ac:dyDescent="0.35"/>
    <row r="1260" spans="2:35" ht="12" customHeight="1" x14ac:dyDescent="0.35"/>
    <row r="1261" spans="2:35" ht="12" customHeight="1" x14ac:dyDescent="0.35"/>
    <row r="1262" spans="2:35" ht="12" customHeight="1" x14ac:dyDescent="0.35"/>
    <row r="1263" spans="2:35" ht="12" customHeight="1" x14ac:dyDescent="0.35"/>
    <row r="1264" spans="2:35" ht="12" customHeight="1" x14ac:dyDescent="0.35"/>
    <row r="1265" ht="12" customHeight="1" x14ac:dyDescent="0.35"/>
    <row r="1266" ht="12" customHeight="1" x14ac:dyDescent="0.35"/>
    <row r="1267" ht="12" customHeight="1" x14ac:dyDescent="0.35"/>
    <row r="1268" ht="12" customHeight="1" x14ac:dyDescent="0.35"/>
    <row r="1269" ht="12" customHeight="1" x14ac:dyDescent="0.35"/>
    <row r="1270" ht="12" customHeight="1" x14ac:dyDescent="0.35"/>
    <row r="1271" ht="12" customHeight="1" x14ac:dyDescent="0.35"/>
    <row r="1272" ht="12" customHeight="1" x14ac:dyDescent="0.35"/>
    <row r="1273" ht="12" customHeight="1" x14ac:dyDescent="0.35"/>
    <row r="1274" ht="12"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2" customHeight="1" x14ac:dyDescent="0.35"/>
    <row r="1289" ht="15" customHeight="1" x14ac:dyDescent="0.35"/>
    <row r="1290" ht="15" customHeight="1" x14ac:dyDescent="0.35"/>
    <row r="1291" ht="15" customHeight="1" x14ac:dyDescent="0.35"/>
    <row r="1292" ht="15" customHeight="1" x14ac:dyDescent="0.35"/>
    <row r="1293" ht="12" customHeight="1" x14ac:dyDescent="0.35"/>
    <row r="1294" ht="15" customHeight="1" x14ac:dyDescent="0.35"/>
    <row r="1295" ht="15" customHeight="1" x14ac:dyDescent="0.35"/>
    <row r="1296" ht="15" customHeight="1" x14ac:dyDescent="0.35"/>
    <row r="1297" ht="12" customHeight="1" x14ac:dyDescent="0.35"/>
    <row r="1298" ht="15" customHeight="1" x14ac:dyDescent="0.35"/>
    <row r="1299" ht="15"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5" customHeight="1" x14ac:dyDescent="0.35"/>
    <row r="1307" ht="15" customHeight="1" x14ac:dyDescent="0.35"/>
    <row r="1308" ht="15" customHeight="1" x14ac:dyDescent="0.35"/>
    <row r="1309" ht="15" customHeight="1" x14ac:dyDescent="0.35"/>
    <row r="1310" ht="15" customHeight="1" x14ac:dyDescent="0.35"/>
    <row r="1311" ht="15" customHeight="1" x14ac:dyDescent="0.35"/>
    <row r="1312" ht="15" customHeight="1" x14ac:dyDescent="0.35"/>
    <row r="1313" ht="12" customHeight="1" x14ac:dyDescent="0.35"/>
    <row r="1314" ht="15" customHeight="1" x14ac:dyDescent="0.35"/>
    <row r="1315" ht="15"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2"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5" customHeight="1" x14ac:dyDescent="0.35"/>
    <row r="1379" ht="12"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2"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spans="2:35" ht="15" customHeight="1" x14ac:dyDescent="0.35"/>
    <row r="1458" spans="2:35" ht="15" customHeight="1" x14ac:dyDescent="0.35"/>
    <row r="1459" spans="2:35" ht="15" customHeight="1" x14ac:dyDescent="0.35"/>
    <row r="1460" spans="2:35" ht="15" customHeight="1" x14ac:dyDescent="0.35"/>
    <row r="1461" spans="2:35" ht="15" customHeight="1" x14ac:dyDescent="0.35"/>
    <row r="1462" spans="2:35" ht="15" customHeight="1" x14ac:dyDescent="0.35"/>
    <row r="1463" spans="2:35" ht="15" customHeight="1" x14ac:dyDescent="0.35"/>
    <row r="1464" spans="2:35" ht="15" customHeight="1" x14ac:dyDescent="0.35"/>
    <row r="1465" spans="2:35" ht="15" customHeight="1" x14ac:dyDescent="0.35"/>
    <row r="1466" spans="2:35" ht="15" customHeight="1" x14ac:dyDescent="0.35">
      <c r="B1466" s="203"/>
      <c r="C1466" s="203"/>
      <c r="D1466" s="203"/>
      <c r="E1466" s="203"/>
      <c r="F1466" s="203"/>
      <c r="G1466" s="203"/>
      <c r="H1466" s="203"/>
      <c r="I1466" s="203"/>
      <c r="J1466" s="203"/>
      <c r="K1466" s="203"/>
      <c r="L1466" s="203"/>
      <c r="M1466" s="203"/>
      <c r="N1466" s="203"/>
      <c r="O1466" s="203"/>
      <c r="P1466" s="203"/>
      <c r="Q1466" s="203"/>
      <c r="R1466" s="203"/>
      <c r="S1466" s="203"/>
      <c r="T1466" s="203"/>
      <c r="U1466" s="203"/>
      <c r="V1466" s="203"/>
      <c r="W1466" s="203"/>
      <c r="X1466" s="203"/>
      <c r="Y1466" s="203"/>
      <c r="Z1466" s="203"/>
      <c r="AA1466" s="203"/>
      <c r="AB1466" s="203"/>
      <c r="AC1466" s="203"/>
      <c r="AD1466" s="203"/>
      <c r="AE1466" s="203"/>
      <c r="AF1466" s="203"/>
      <c r="AG1466" s="203"/>
      <c r="AH1466" s="203"/>
      <c r="AI1466" s="203"/>
    </row>
    <row r="1467" spans="2:35" ht="15" customHeight="1" x14ac:dyDescent="0.35"/>
    <row r="1468" spans="2:35" ht="15" customHeight="1" x14ac:dyDescent="0.35"/>
    <row r="1469" spans="2:35" ht="15" customHeight="1" x14ac:dyDescent="0.35"/>
    <row r="1470" spans="2:35" ht="15" customHeight="1" x14ac:dyDescent="0.35"/>
    <row r="1471" spans="2:35" ht="15" customHeight="1" x14ac:dyDescent="0.35"/>
    <row r="1472" spans="2:35" ht="15" customHeight="1" x14ac:dyDescent="0.35"/>
    <row r="1473" ht="15" customHeight="1" x14ac:dyDescent="0.35"/>
    <row r="1474" ht="15" customHeight="1" x14ac:dyDescent="0.35"/>
    <row r="1475" ht="15" customHeight="1" x14ac:dyDescent="0.35"/>
    <row r="1476" ht="12" customHeight="1" x14ac:dyDescent="0.35"/>
    <row r="1477" ht="12" customHeight="1" x14ac:dyDescent="0.35"/>
    <row r="1478" ht="12" customHeight="1" x14ac:dyDescent="0.35"/>
    <row r="1479" ht="12" customHeight="1" x14ac:dyDescent="0.35"/>
    <row r="1480" ht="12" customHeight="1" x14ac:dyDescent="0.35"/>
    <row r="1481" ht="12" customHeight="1" x14ac:dyDescent="0.35"/>
    <row r="1482" ht="12" customHeight="1" x14ac:dyDescent="0.35"/>
    <row r="1483" ht="12" customHeight="1" x14ac:dyDescent="0.35"/>
    <row r="1484" ht="12" customHeight="1" x14ac:dyDescent="0.35"/>
    <row r="1485" ht="12" customHeight="1" x14ac:dyDescent="0.35"/>
    <row r="1486" ht="12" customHeight="1" x14ac:dyDescent="0.35"/>
    <row r="1487" ht="12" customHeight="1" x14ac:dyDescent="0.35"/>
    <row r="1488" ht="12" customHeight="1" x14ac:dyDescent="0.35"/>
    <row r="1489" ht="12" customHeight="1" x14ac:dyDescent="0.35"/>
    <row r="1490" ht="12" customHeight="1" x14ac:dyDescent="0.35"/>
    <row r="1491" ht="12" customHeight="1" x14ac:dyDescent="0.35"/>
    <row r="1492" ht="12" customHeight="1" x14ac:dyDescent="0.35"/>
    <row r="1493" ht="12"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row r="1514" ht="15" customHeight="1" x14ac:dyDescent="0.35"/>
    <row r="1515" ht="15" customHeight="1" x14ac:dyDescent="0.35"/>
    <row r="1516" ht="15" customHeight="1" x14ac:dyDescent="0.35"/>
    <row r="1517" ht="15" customHeight="1" x14ac:dyDescent="0.35"/>
    <row r="1518" ht="15" customHeight="1" x14ac:dyDescent="0.35"/>
    <row r="1519" ht="15" customHeight="1" x14ac:dyDescent="0.35"/>
    <row r="1520" ht="15" customHeight="1" x14ac:dyDescent="0.35"/>
    <row r="1521" ht="15" customHeight="1" x14ac:dyDescent="0.35"/>
    <row r="1522" ht="15" customHeight="1" x14ac:dyDescent="0.35"/>
    <row r="1523" ht="15" customHeight="1" x14ac:dyDescent="0.35"/>
    <row r="1524" ht="15"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2" customHeight="1" x14ac:dyDescent="0.35"/>
    <row r="1567" ht="12"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5" customHeight="1" x14ac:dyDescent="0.35"/>
    <row r="1585" ht="15"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2" customHeight="1" x14ac:dyDescent="0.35"/>
    <row r="1623" ht="12"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5" customHeight="1" x14ac:dyDescent="0.35"/>
    <row r="1641" ht="15"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2" customHeight="1" x14ac:dyDescent="0.35"/>
    <row r="1679" ht="12" customHeight="1" x14ac:dyDescent="0.35"/>
    <row r="1680" ht="15" customHeight="1" x14ac:dyDescent="0.35"/>
    <row r="1681" spans="2:35" ht="15" customHeight="1" x14ac:dyDescent="0.35"/>
    <row r="1682" spans="2:35" ht="15" customHeight="1" x14ac:dyDescent="0.35"/>
    <row r="1683" spans="2:35" ht="15" customHeight="1" x14ac:dyDescent="0.35"/>
    <row r="1684" spans="2:35" ht="15" customHeight="1" x14ac:dyDescent="0.35"/>
    <row r="1685" spans="2:35" ht="15" customHeight="1" x14ac:dyDescent="0.35"/>
    <row r="1686" spans="2:35" ht="15" customHeight="1" x14ac:dyDescent="0.35"/>
    <row r="1687" spans="2:35" ht="15" customHeight="1" x14ac:dyDescent="0.35"/>
    <row r="1688" spans="2:35" ht="15" customHeight="1" x14ac:dyDescent="0.35"/>
    <row r="1689" spans="2:35" ht="15" customHeight="1" x14ac:dyDescent="0.35"/>
    <row r="1690" spans="2:35" ht="15" customHeight="1" x14ac:dyDescent="0.35"/>
    <row r="1691" spans="2:35" ht="15" customHeight="1" x14ac:dyDescent="0.35"/>
    <row r="1692" spans="2:35" ht="15" customHeight="1" x14ac:dyDescent="0.35"/>
    <row r="1693" spans="2:35" ht="15" customHeight="1" x14ac:dyDescent="0.35"/>
    <row r="1694" spans="2:35" ht="15" customHeight="1" x14ac:dyDescent="0.35"/>
    <row r="1695" spans="2:35" ht="15" customHeight="1" x14ac:dyDescent="0.35">
      <c r="B1695" s="203"/>
      <c r="C1695" s="203"/>
      <c r="D1695" s="203"/>
      <c r="E1695" s="203"/>
      <c r="F1695" s="203"/>
      <c r="G1695" s="203"/>
      <c r="H1695" s="203"/>
      <c r="I1695" s="203"/>
      <c r="J1695" s="203"/>
      <c r="K1695" s="203"/>
      <c r="L1695" s="203"/>
      <c r="M1695" s="203"/>
      <c r="N1695" s="203"/>
      <c r="O1695" s="203"/>
      <c r="P1695" s="203"/>
      <c r="Q1695" s="203"/>
      <c r="R1695" s="203"/>
      <c r="S1695" s="203"/>
      <c r="T1695" s="203"/>
      <c r="U1695" s="203"/>
      <c r="V1695" s="203"/>
      <c r="W1695" s="203"/>
      <c r="X1695" s="203"/>
      <c r="Y1695" s="203"/>
      <c r="Z1695" s="203"/>
      <c r="AA1695" s="203"/>
      <c r="AB1695" s="203"/>
      <c r="AC1695" s="203"/>
      <c r="AD1695" s="203"/>
      <c r="AE1695" s="203"/>
      <c r="AF1695" s="203"/>
      <c r="AG1695" s="203"/>
      <c r="AH1695" s="203"/>
      <c r="AI1695" s="203"/>
    </row>
    <row r="1696" spans="2:35" ht="12" customHeight="1" x14ac:dyDescent="0.35"/>
    <row r="1697" ht="12" customHeight="1" x14ac:dyDescent="0.35"/>
    <row r="1698" ht="12" customHeight="1" x14ac:dyDescent="0.35"/>
    <row r="1699" ht="12" customHeight="1" x14ac:dyDescent="0.35"/>
    <row r="1700" ht="12" customHeight="1" x14ac:dyDescent="0.35"/>
    <row r="1701" ht="12" customHeight="1" x14ac:dyDescent="0.35"/>
    <row r="1702" ht="12" customHeight="1" x14ac:dyDescent="0.35"/>
    <row r="1703" ht="12" customHeight="1" x14ac:dyDescent="0.35"/>
    <row r="1704" ht="12" customHeight="1" x14ac:dyDescent="0.35"/>
    <row r="1705" ht="12" customHeight="1" x14ac:dyDescent="0.35"/>
    <row r="1706" ht="12"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2" customHeight="1" x14ac:dyDescent="0.35"/>
    <row r="1714" ht="15" customHeight="1" x14ac:dyDescent="0.35"/>
    <row r="1715" ht="15" customHeight="1" x14ac:dyDescent="0.35"/>
    <row r="1716" ht="15" customHeight="1" x14ac:dyDescent="0.35"/>
    <row r="1717" ht="15" customHeight="1" x14ac:dyDescent="0.35"/>
    <row r="1718" ht="15" customHeight="1" x14ac:dyDescent="0.35"/>
    <row r="1719" ht="15" customHeight="1" x14ac:dyDescent="0.35"/>
    <row r="1720" ht="15" customHeight="1" x14ac:dyDescent="0.35"/>
    <row r="1721" ht="15" customHeight="1" x14ac:dyDescent="0.35"/>
    <row r="1722" ht="15" customHeight="1" x14ac:dyDescent="0.35"/>
    <row r="1723" ht="15" customHeight="1" x14ac:dyDescent="0.35"/>
    <row r="1724" ht="15"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5"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2"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5"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2"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5"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2"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5"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2" customHeight="1" x14ac:dyDescent="0.35"/>
    <row r="1868" ht="15" customHeight="1" x14ac:dyDescent="0.35"/>
    <row r="1869" ht="12"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5" customHeight="1" x14ac:dyDescent="0.35"/>
    <row r="1886" ht="15" customHeight="1" x14ac:dyDescent="0.35"/>
    <row r="1887" ht="15"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2"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5"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2" customHeight="1" x14ac:dyDescent="0.35"/>
    <row r="1942" ht="12" customHeight="1" x14ac:dyDescent="0.35"/>
    <row r="1943" ht="12"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2"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5" customHeight="1" x14ac:dyDescent="0.35"/>
    <row r="1960" ht="15"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spans="2:35" ht="15" customHeight="1" x14ac:dyDescent="0.35"/>
    <row r="1970" spans="2:35" ht="15" customHeight="1" x14ac:dyDescent="0.35"/>
    <row r="1971" spans="2:35" ht="15" customHeight="1" x14ac:dyDescent="0.35"/>
    <row r="1972" spans="2:35" ht="15" customHeight="1" x14ac:dyDescent="0.35">
      <c r="B1972" s="203"/>
      <c r="C1972" s="203"/>
      <c r="D1972" s="203"/>
      <c r="E1972" s="203"/>
      <c r="F1972" s="203"/>
      <c r="G1972" s="203"/>
      <c r="H1972" s="203"/>
      <c r="I1972" s="203"/>
      <c r="J1972" s="203"/>
      <c r="K1972" s="203"/>
      <c r="L1972" s="203"/>
      <c r="M1972" s="203"/>
      <c r="N1972" s="203"/>
      <c r="O1972" s="203"/>
      <c r="P1972" s="203"/>
      <c r="Q1972" s="203"/>
      <c r="R1972" s="203"/>
      <c r="S1972" s="203"/>
      <c r="T1972" s="203"/>
      <c r="U1972" s="203"/>
      <c r="V1972" s="203"/>
      <c r="W1972" s="203"/>
      <c r="X1972" s="203"/>
      <c r="Y1972" s="203"/>
      <c r="Z1972" s="203"/>
      <c r="AA1972" s="203"/>
      <c r="AB1972" s="203"/>
      <c r="AC1972" s="203"/>
      <c r="AD1972" s="203"/>
      <c r="AE1972" s="203"/>
      <c r="AF1972" s="203"/>
      <c r="AG1972" s="203"/>
      <c r="AH1972" s="203"/>
      <c r="AI1972" s="203"/>
    </row>
    <row r="1973" spans="2:35" ht="15" customHeight="1" x14ac:dyDescent="0.35"/>
    <row r="1974" spans="2:35" ht="15" customHeight="1" x14ac:dyDescent="0.35"/>
    <row r="1975" spans="2:35" ht="15" customHeight="1" x14ac:dyDescent="0.35"/>
    <row r="1976" spans="2:35" ht="15" customHeight="1" x14ac:dyDescent="0.35"/>
    <row r="1977" spans="2:35" ht="15" customHeight="1" x14ac:dyDescent="0.35"/>
    <row r="1978" spans="2:35" ht="15" customHeight="1" x14ac:dyDescent="0.35"/>
    <row r="1979" spans="2:35" ht="15" customHeight="1" x14ac:dyDescent="0.35"/>
    <row r="1980" spans="2:35" ht="12" customHeight="1" x14ac:dyDescent="0.35"/>
    <row r="1981" spans="2:35" ht="12" customHeight="1" x14ac:dyDescent="0.35"/>
    <row r="1982" spans="2:35" ht="12" customHeight="1" x14ac:dyDescent="0.35"/>
    <row r="1983" spans="2:35" ht="12" customHeight="1" x14ac:dyDescent="0.35"/>
    <row r="1984" spans="2:35" ht="12" customHeight="1" x14ac:dyDescent="0.35"/>
    <row r="1985" ht="12" customHeight="1" x14ac:dyDescent="0.35"/>
    <row r="1986" ht="12" customHeight="1" x14ac:dyDescent="0.35"/>
    <row r="1987" ht="12" customHeight="1" x14ac:dyDescent="0.35"/>
    <row r="1988" ht="12" customHeight="1" x14ac:dyDescent="0.35"/>
    <row r="1989" ht="12" customHeight="1" x14ac:dyDescent="0.35"/>
    <row r="1990" ht="12" customHeight="1" x14ac:dyDescent="0.35"/>
    <row r="1991" ht="12" customHeight="1" x14ac:dyDescent="0.35"/>
    <row r="1992" ht="12" customHeight="1" x14ac:dyDescent="0.35"/>
    <row r="1993" ht="12" customHeight="1" x14ac:dyDescent="0.35"/>
    <row r="1994" ht="12" customHeight="1" x14ac:dyDescent="0.35"/>
    <row r="1995" ht="12" customHeight="1" x14ac:dyDescent="0.35"/>
    <row r="1996" ht="12" customHeight="1" x14ac:dyDescent="0.35"/>
    <row r="1997" ht="12"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5" customHeight="1" x14ac:dyDescent="0.35"/>
    <row r="2033" ht="15" customHeight="1" x14ac:dyDescent="0.35"/>
    <row r="2034" ht="15" customHeight="1" x14ac:dyDescent="0.35"/>
    <row r="2035" ht="15" customHeight="1" x14ac:dyDescent="0.35"/>
    <row r="2036" ht="15" customHeight="1" x14ac:dyDescent="0.35"/>
    <row r="2037" ht="15" customHeight="1" x14ac:dyDescent="0.35"/>
    <row r="2038" ht="15" customHeight="1" x14ac:dyDescent="0.35"/>
    <row r="2039" ht="15" customHeight="1" x14ac:dyDescent="0.35"/>
    <row r="2040" ht="15" customHeight="1" x14ac:dyDescent="0.35"/>
    <row r="2041" ht="15" customHeight="1" x14ac:dyDescent="0.35"/>
    <row r="2042" ht="15" customHeight="1" x14ac:dyDescent="0.35"/>
    <row r="2043" ht="15" customHeight="1" x14ac:dyDescent="0.35"/>
    <row r="2044" ht="15" customHeight="1" x14ac:dyDescent="0.35"/>
    <row r="2045" ht="15" customHeight="1" x14ac:dyDescent="0.35"/>
    <row r="2046" ht="15" customHeight="1" x14ac:dyDescent="0.35"/>
    <row r="2047" ht="15" customHeight="1" x14ac:dyDescent="0.35"/>
    <row r="2048" ht="15" customHeight="1" x14ac:dyDescent="0.35"/>
    <row r="2049" ht="15"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2"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5"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2"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5"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spans="2:35" ht="15" customHeight="1" x14ac:dyDescent="0.35"/>
    <row r="2306" spans="2:35" ht="15" customHeight="1" x14ac:dyDescent="0.35"/>
    <row r="2307" spans="2:35" ht="15" customHeight="1" x14ac:dyDescent="0.35">
      <c r="B2307" s="203"/>
      <c r="C2307" s="203"/>
      <c r="D2307" s="203"/>
      <c r="E2307" s="203"/>
      <c r="F2307" s="203"/>
      <c r="G2307" s="203"/>
      <c r="H2307" s="203"/>
      <c r="I2307" s="203"/>
      <c r="J2307" s="203"/>
      <c r="K2307" s="203"/>
      <c r="L2307" s="203"/>
      <c r="M2307" s="203"/>
      <c r="N2307" s="203"/>
      <c r="O2307" s="203"/>
      <c r="P2307" s="203"/>
      <c r="Q2307" s="203"/>
      <c r="R2307" s="203"/>
      <c r="S2307" s="203"/>
      <c r="T2307" s="203"/>
      <c r="U2307" s="203"/>
      <c r="V2307" s="203"/>
      <c r="W2307" s="203"/>
      <c r="X2307" s="203"/>
      <c r="Y2307" s="203"/>
      <c r="Z2307" s="203"/>
      <c r="AA2307" s="203"/>
      <c r="AB2307" s="203"/>
      <c r="AC2307" s="203"/>
      <c r="AD2307" s="203"/>
      <c r="AE2307" s="203"/>
      <c r="AF2307" s="203"/>
      <c r="AG2307" s="203"/>
      <c r="AH2307" s="203"/>
      <c r="AI2307" s="203"/>
    </row>
    <row r="2308" spans="2:35" ht="15" customHeight="1" x14ac:dyDescent="0.35"/>
    <row r="2309" spans="2:35" ht="12" customHeight="1" x14ac:dyDescent="0.35"/>
    <row r="2310" spans="2:35" ht="12" customHeight="1" x14ac:dyDescent="0.35"/>
    <row r="2311" spans="2:35" ht="12" customHeight="1" x14ac:dyDescent="0.35"/>
    <row r="2312" spans="2:35" ht="12" customHeight="1" x14ac:dyDescent="0.35"/>
    <row r="2313" spans="2:35" ht="12" customHeight="1" x14ac:dyDescent="0.35"/>
    <row r="2314" spans="2:35" ht="12" customHeight="1" x14ac:dyDescent="0.35"/>
    <row r="2315" spans="2:35" ht="12" customHeight="1" x14ac:dyDescent="0.35"/>
    <row r="2316" spans="2:35" ht="12" customHeight="1" x14ac:dyDescent="0.35"/>
    <row r="2317" spans="2:35" ht="12" customHeight="1" x14ac:dyDescent="0.35"/>
    <row r="2318" spans="2:35" ht="12" customHeight="1" x14ac:dyDescent="0.35"/>
    <row r="2319" spans="2:35" ht="12" customHeight="1" x14ac:dyDescent="0.35"/>
    <row r="2320" spans="2:35" ht="12" customHeight="1" x14ac:dyDescent="0.35"/>
    <row r="2321" ht="12" customHeight="1" x14ac:dyDescent="0.35"/>
    <row r="2322" ht="12" customHeight="1" x14ac:dyDescent="0.35"/>
    <row r="2323" ht="12" customHeight="1" x14ac:dyDescent="0.35"/>
    <row r="2324" ht="12" customHeight="1" x14ac:dyDescent="0.35"/>
    <row r="2325" ht="12" customHeight="1" x14ac:dyDescent="0.35"/>
    <row r="2326" ht="12"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5" customHeight="1" x14ac:dyDescent="0.35"/>
    <row r="2333" ht="15" customHeight="1" x14ac:dyDescent="0.35"/>
    <row r="2334" ht="15" customHeight="1" x14ac:dyDescent="0.35"/>
    <row r="2335" ht="15" customHeight="1" x14ac:dyDescent="0.35"/>
    <row r="2336" ht="15" customHeight="1" x14ac:dyDescent="0.35"/>
    <row r="2337" ht="15" customHeight="1" x14ac:dyDescent="0.35"/>
    <row r="2338" ht="15" customHeight="1" x14ac:dyDescent="0.35"/>
    <row r="2339" ht="15" customHeight="1" x14ac:dyDescent="0.35"/>
    <row r="2340" ht="15" customHeight="1" x14ac:dyDescent="0.35"/>
    <row r="2341" ht="15" customHeight="1" x14ac:dyDescent="0.35"/>
    <row r="2342" ht="15" customHeight="1" x14ac:dyDescent="0.35"/>
    <row r="2343" ht="15" customHeight="1" x14ac:dyDescent="0.35"/>
    <row r="2344" ht="15" customHeight="1" x14ac:dyDescent="0.35"/>
    <row r="2345" ht="15" customHeight="1" x14ac:dyDescent="0.35"/>
    <row r="2346" ht="15" customHeight="1" x14ac:dyDescent="0.35"/>
    <row r="2347" ht="15" customHeight="1" x14ac:dyDescent="0.35"/>
    <row r="2348" ht="15" customHeight="1" x14ac:dyDescent="0.35"/>
    <row r="2349" ht="15" customHeight="1" x14ac:dyDescent="0.35"/>
    <row r="2350" ht="15" customHeight="1" x14ac:dyDescent="0.35"/>
    <row r="2351" ht="15" customHeight="1" x14ac:dyDescent="0.35"/>
    <row r="2352" ht="15" customHeight="1" x14ac:dyDescent="0.35"/>
    <row r="2353" ht="15" customHeight="1" x14ac:dyDescent="0.35"/>
    <row r="2354" ht="12"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2"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5"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2"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5"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spans="2:35" ht="15" customHeight="1" x14ac:dyDescent="0.35"/>
    <row r="2626" spans="2:35" ht="15" customHeight="1" x14ac:dyDescent="0.35"/>
    <row r="2627" spans="2:35" ht="15" customHeight="1" x14ac:dyDescent="0.35">
      <c r="B2627" s="203"/>
      <c r="C2627" s="203"/>
      <c r="D2627" s="203"/>
      <c r="E2627" s="203"/>
      <c r="F2627" s="203"/>
      <c r="G2627" s="203"/>
      <c r="H2627" s="203"/>
      <c r="I2627" s="203"/>
      <c r="J2627" s="203"/>
      <c r="K2627" s="203"/>
      <c r="L2627" s="203"/>
      <c r="M2627" s="203"/>
      <c r="N2627" s="203"/>
      <c r="O2627" s="203"/>
      <c r="P2627" s="203"/>
      <c r="Q2627" s="203"/>
      <c r="R2627" s="203"/>
      <c r="S2627" s="203"/>
      <c r="T2627" s="203"/>
      <c r="U2627" s="203"/>
      <c r="V2627" s="203"/>
      <c r="W2627" s="203"/>
      <c r="X2627" s="203"/>
      <c r="Y2627" s="203"/>
      <c r="Z2627" s="203"/>
      <c r="AA2627" s="203"/>
      <c r="AB2627" s="203"/>
      <c r="AC2627" s="203"/>
      <c r="AD2627" s="203"/>
      <c r="AE2627" s="203"/>
      <c r="AF2627" s="203"/>
      <c r="AG2627" s="203"/>
      <c r="AH2627" s="203"/>
      <c r="AI2627" s="203"/>
    </row>
    <row r="2628" spans="2:35" ht="15" customHeight="1" x14ac:dyDescent="0.35"/>
    <row r="2629" spans="2:35" ht="12" customHeight="1" x14ac:dyDescent="0.35"/>
    <row r="2630" spans="2:35" ht="12" customHeight="1" x14ac:dyDescent="0.35"/>
    <row r="2631" spans="2:35" ht="12" customHeight="1" x14ac:dyDescent="0.35"/>
    <row r="2632" spans="2:35" ht="12" customHeight="1" x14ac:dyDescent="0.35"/>
    <row r="2633" spans="2:35" ht="12" customHeight="1" x14ac:dyDescent="0.35"/>
    <row r="2634" spans="2:35" ht="12" customHeight="1" x14ac:dyDescent="0.35"/>
    <row r="2635" spans="2:35" ht="12" customHeight="1" x14ac:dyDescent="0.35"/>
    <row r="2636" spans="2:35" ht="12" customHeight="1" x14ac:dyDescent="0.35"/>
    <row r="2637" spans="2:35" ht="12" customHeight="1" x14ac:dyDescent="0.35"/>
    <row r="2638" spans="2:35" ht="12" customHeight="1" x14ac:dyDescent="0.35"/>
    <row r="2639" spans="2:35" ht="12" customHeight="1" x14ac:dyDescent="0.35"/>
    <row r="2640" spans="2:35" ht="12" customHeight="1" x14ac:dyDescent="0.35"/>
    <row r="2641" ht="12" customHeight="1" x14ac:dyDescent="0.35"/>
    <row r="2642" ht="12" customHeight="1" x14ac:dyDescent="0.35"/>
    <row r="2643" ht="12" customHeight="1" x14ac:dyDescent="0.35"/>
    <row r="2644" ht="12" customHeight="1" x14ac:dyDescent="0.35"/>
    <row r="2645" ht="12" customHeight="1" x14ac:dyDescent="0.35"/>
    <row r="2646" ht="12"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5" customHeight="1" x14ac:dyDescent="0.35"/>
    <row r="2658" ht="15" customHeight="1" x14ac:dyDescent="0.35"/>
    <row r="2659" ht="15" customHeight="1" x14ac:dyDescent="0.35"/>
    <row r="2660" ht="15" customHeight="1" x14ac:dyDescent="0.35"/>
    <row r="2661" ht="15" customHeight="1" x14ac:dyDescent="0.35"/>
    <row r="2662" ht="15" customHeight="1" x14ac:dyDescent="0.35"/>
    <row r="2663" ht="15" customHeight="1" x14ac:dyDescent="0.35"/>
    <row r="2664" ht="15" customHeight="1" x14ac:dyDescent="0.35"/>
    <row r="2665" ht="15" customHeight="1" x14ac:dyDescent="0.35"/>
    <row r="2666" ht="15" customHeight="1" x14ac:dyDescent="0.35"/>
    <row r="2667" ht="15" customHeight="1" x14ac:dyDescent="0.35"/>
    <row r="2668" ht="15" customHeight="1" x14ac:dyDescent="0.35"/>
    <row r="2669" ht="15" customHeight="1" x14ac:dyDescent="0.35"/>
    <row r="2670" ht="15" customHeight="1" x14ac:dyDescent="0.35"/>
    <row r="2671" ht="15" customHeight="1" x14ac:dyDescent="0.35"/>
    <row r="2672" ht="15" customHeight="1" x14ac:dyDescent="0.35"/>
    <row r="2673" ht="15" customHeight="1" x14ac:dyDescent="0.35"/>
    <row r="2674" ht="15" customHeight="1" x14ac:dyDescent="0.35"/>
    <row r="2675" ht="15" customHeight="1" x14ac:dyDescent="0.35"/>
    <row r="2676" ht="15" customHeight="1" x14ac:dyDescent="0.35"/>
    <row r="2677" ht="15" customHeight="1" x14ac:dyDescent="0.35"/>
    <row r="2678" ht="15" customHeight="1" x14ac:dyDescent="0.35"/>
    <row r="2679" ht="12"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5"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2"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5"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2"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spans="2:35" ht="15" customHeight="1" x14ac:dyDescent="0.35"/>
    <row r="2946" spans="2:35" ht="15" customHeight="1" x14ac:dyDescent="0.35"/>
    <row r="2947" spans="2:35" ht="12" customHeight="1" x14ac:dyDescent="0.35"/>
    <row r="2948" spans="2:35" ht="15" customHeight="1" x14ac:dyDescent="0.35"/>
    <row r="2949" spans="2:35" ht="15" customHeight="1" x14ac:dyDescent="0.35"/>
    <row r="2950" spans="2:35" ht="15" customHeight="1" x14ac:dyDescent="0.35"/>
    <row r="2951" spans="2:35" ht="15" customHeight="1" x14ac:dyDescent="0.35"/>
    <row r="2952" spans="2:35" ht="15" customHeight="1" x14ac:dyDescent="0.35"/>
    <row r="2953" spans="2:35" ht="15" customHeight="1" x14ac:dyDescent="0.35">
      <c r="B2953" s="203"/>
      <c r="C2953" s="203"/>
      <c r="D2953" s="203"/>
      <c r="E2953" s="203"/>
      <c r="F2953" s="203"/>
      <c r="G2953" s="203"/>
      <c r="H2953" s="203"/>
      <c r="I2953" s="203"/>
      <c r="J2953" s="203"/>
      <c r="K2953" s="203"/>
      <c r="L2953" s="203"/>
      <c r="M2953" s="203"/>
      <c r="N2953" s="203"/>
      <c r="O2953" s="203"/>
      <c r="P2953" s="203"/>
      <c r="Q2953" s="203"/>
      <c r="R2953" s="203"/>
      <c r="S2953" s="203"/>
      <c r="T2953" s="203"/>
      <c r="U2953" s="203"/>
      <c r="V2953" s="203"/>
      <c r="W2953" s="203"/>
      <c r="X2953" s="203"/>
      <c r="Y2953" s="203"/>
      <c r="Z2953" s="203"/>
      <c r="AA2953" s="203"/>
      <c r="AB2953" s="203"/>
      <c r="AC2953" s="203"/>
      <c r="AD2953" s="203"/>
      <c r="AE2953" s="203"/>
      <c r="AF2953" s="203"/>
      <c r="AG2953" s="203"/>
      <c r="AH2953" s="203"/>
      <c r="AI2953" s="203"/>
    </row>
    <row r="2954" spans="2:35" ht="15" customHeight="1" x14ac:dyDescent="0.35"/>
    <row r="2955" spans="2:35" ht="12" customHeight="1" x14ac:dyDescent="0.35"/>
    <row r="2956" spans="2:35" ht="12" customHeight="1" x14ac:dyDescent="0.35"/>
    <row r="2957" spans="2:35" ht="12" customHeight="1" x14ac:dyDescent="0.35"/>
    <row r="2958" spans="2:35" ht="12" customHeight="1" x14ac:dyDescent="0.35"/>
    <row r="2959" spans="2:35" ht="12" customHeight="1" x14ac:dyDescent="0.35"/>
    <row r="2960" spans="2:35" ht="12" customHeight="1" x14ac:dyDescent="0.35"/>
    <row r="2961" ht="12" customHeight="1" x14ac:dyDescent="0.35"/>
    <row r="2962" ht="12" customHeight="1" x14ac:dyDescent="0.35"/>
    <row r="2963" ht="12" customHeight="1" x14ac:dyDescent="0.35"/>
    <row r="2964" ht="12" customHeight="1" x14ac:dyDescent="0.35"/>
    <row r="2965" ht="12" customHeight="1" x14ac:dyDescent="0.35"/>
    <row r="2966" ht="12" customHeight="1" x14ac:dyDescent="0.35"/>
    <row r="2967" ht="12" customHeight="1" x14ac:dyDescent="0.35"/>
    <row r="2968" ht="12" customHeight="1" x14ac:dyDescent="0.35"/>
    <row r="2969" ht="12" customHeight="1" x14ac:dyDescent="0.35"/>
    <row r="2970" ht="12" customHeight="1" x14ac:dyDescent="0.35"/>
    <row r="2971" ht="12" customHeight="1" x14ac:dyDescent="0.35"/>
    <row r="2972" ht="12"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5" customHeight="1" x14ac:dyDescent="0.35"/>
    <row r="2983" ht="15" customHeight="1" x14ac:dyDescent="0.35"/>
    <row r="2984" ht="15" customHeight="1" x14ac:dyDescent="0.35"/>
    <row r="2985" ht="15" customHeight="1" x14ac:dyDescent="0.35"/>
    <row r="2986" ht="15" customHeight="1" x14ac:dyDescent="0.35"/>
    <row r="2987" ht="15" customHeight="1" x14ac:dyDescent="0.35"/>
    <row r="2988" ht="15" customHeight="1" x14ac:dyDescent="0.35"/>
    <row r="2989" ht="15" customHeight="1" x14ac:dyDescent="0.35"/>
    <row r="2990" ht="15" customHeight="1" x14ac:dyDescent="0.35"/>
    <row r="2991" ht="15" customHeight="1" x14ac:dyDescent="0.35"/>
    <row r="2992" ht="15" customHeight="1" x14ac:dyDescent="0.35"/>
    <row r="2993" ht="15" customHeight="1" x14ac:dyDescent="0.35"/>
    <row r="2994" ht="15" customHeight="1" x14ac:dyDescent="0.35"/>
    <row r="2995" ht="15" customHeight="1" x14ac:dyDescent="0.35"/>
    <row r="2996" ht="15" customHeight="1" x14ac:dyDescent="0.35"/>
    <row r="2997" ht="15" customHeight="1" x14ac:dyDescent="0.35"/>
    <row r="2998" ht="15" customHeight="1" x14ac:dyDescent="0.35"/>
    <row r="2999" ht="15" customHeight="1" x14ac:dyDescent="0.35"/>
    <row r="3000" ht="15" customHeight="1" x14ac:dyDescent="0.35"/>
    <row r="3001" ht="15" customHeight="1" x14ac:dyDescent="0.35"/>
    <row r="3002" ht="15" customHeight="1" x14ac:dyDescent="0.35"/>
    <row r="3003" ht="15" customHeight="1" x14ac:dyDescent="0.35"/>
    <row r="3004" ht="12"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5"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2"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2"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5"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spans="2:35" ht="15" customHeight="1" x14ac:dyDescent="0.35"/>
    <row r="3266" spans="2:35" ht="15" customHeight="1" x14ac:dyDescent="0.35"/>
    <row r="3267" spans="2:35" ht="15" customHeight="1" x14ac:dyDescent="0.35"/>
    <row r="3268" spans="2:35" ht="15" customHeight="1" x14ac:dyDescent="0.35"/>
    <row r="3269" spans="2:35" ht="15" customHeight="1" x14ac:dyDescent="0.35"/>
    <row r="3270" spans="2:35" ht="15" customHeight="1" x14ac:dyDescent="0.35"/>
    <row r="3271" spans="2:35" ht="15" customHeight="1" x14ac:dyDescent="0.35"/>
    <row r="3272" spans="2:35" ht="15" customHeight="1" x14ac:dyDescent="0.35"/>
    <row r="3273" spans="2:35" ht="15" customHeight="1" x14ac:dyDescent="0.35"/>
    <row r="3274" spans="2:35" ht="15" customHeight="1" x14ac:dyDescent="0.35"/>
    <row r="3275" spans="2:35" ht="15" customHeight="1" x14ac:dyDescent="0.35">
      <c r="B3275" s="203"/>
      <c r="C3275" s="203"/>
      <c r="D3275" s="203"/>
      <c r="E3275" s="203"/>
      <c r="F3275" s="203"/>
      <c r="G3275" s="203"/>
      <c r="H3275" s="203"/>
      <c r="I3275" s="203"/>
      <c r="J3275" s="203"/>
      <c r="K3275" s="203"/>
      <c r="L3275" s="203"/>
      <c r="M3275" s="203"/>
      <c r="N3275" s="203"/>
      <c r="O3275" s="203"/>
      <c r="P3275" s="203"/>
      <c r="Q3275" s="203"/>
      <c r="R3275" s="203"/>
      <c r="S3275" s="203"/>
      <c r="T3275" s="203"/>
      <c r="U3275" s="203"/>
      <c r="V3275" s="203"/>
      <c r="W3275" s="203"/>
      <c r="X3275" s="203"/>
      <c r="Y3275" s="203"/>
      <c r="Z3275" s="203"/>
      <c r="AA3275" s="203"/>
      <c r="AB3275" s="203"/>
      <c r="AC3275" s="203"/>
      <c r="AD3275" s="203"/>
      <c r="AE3275" s="203"/>
      <c r="AF3275" s="203"/>
      <c r="AG3275" s="203"/>
      <c r="AH3275" s="203"/>
      <c r="AI3275" s="203"/>
    </row>
    <row r="3276" spans="2:35" ht="12" customHeight="1" x14ac:dyDescent="0.35"/>
    <row r="3277" spans="2:35" ht="12" customHeight="1" x14ac:dyDescent="0.35"/>
    <row r="3278" spans="2:35" ht="12" customHeight="1" x14ac:dyDescent="0.35"/>
    <row r="3279" spans="2:35" ht="12" customHeight="1" x14ac:dyDescent="0.35"/>
    <row r="3280" spans="2:35" ht="12" customHeight="1" x14ac:dyDescent="0.35"/>
    <row r="3281" ht="12" customHeight="1" x14ac:dyDescent="0.35"/>
    <row r="3282" ht="12" customHeight="1" x14ac:dyDescent="0.35"/>
    <row r="3283" ht="12" customHeight="1" x14ac:dyDescent="0.35"/>
    <row r="3284" ht="12" customHeight="1" x14ac:dyDescent="0.35"/>
    <row r="3285" ht="12" customHeight="1" x14ac:dyDescent="0.35"/>
    <row r="3286" ht="12" customHeight="1" x14ac:dyDescent="0.35"/>
    <row r="3287" ht="12" customHeight="1" x14ac:dyDescent="0.35"/>
    <row r="3288" ht="12" customHeight="1" x14ac:dyDescent="0.35"/>
    <row r="3289" ht="12" customHeight="1" x14ac:dyDescent="0.35"/>
    <row r="3290" ht="12" customHeight="1" x14ac:dyDescent="0.35"/>
    <row r="3291" ht="12" customHeight="1" x14ac:dyDescent="0.35"/>
    <row r="3292" ht="12" customHeight="1" x14ac:dyDescent="0.35"/>
    <row r="3293" ht="12"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5" customHeight="1" x14ac:dyDescent="0.35"/>
    <row r="3308" ht="15" customHeight="1" x14ac:dyDescent="0.35"/>
    <row r="3309" ht="15" customHeight="1" x14ac:dyDescent="0.35"/>
    <row r="3310" ht="15" customHeight="1" x14ac:dyDescent="0.35"/>
    <row r="3311" ht="15" customHeight="1" x14ac:dyDescent="0.35"/>
    <row r="3312" ht="15" customHeight="1" x14ac:dyDescent="0.35"/>
    <row r="3313" ht="15" customHeight="1" x14ac:dyDescent="0.35"/>
    <row r="3314" ht="15" customHeight="1" x14ac:dyDescent="0.35"/>
    <row r="3315" ht="15" customHeight="1" x14ac:dyDescent="0.35"/>
    <row r="3316" ht="15" customHeight="1" x14ac:dyDescent="0.35"/>
    <row r="3317" ht="12" customHeight="1" x14ac:dyDescent="0.35"/>
    <row r="3318" ht="15" customHeight="1" x14ac:dyDescent="0.35"/>
    <row r="3319" ht="15" customHeight="1" x14ac:dyDescent="0.35"/>
    <row r="3320" ht="15" customHeight="1" x14ac:dyDescent="0.35"/>
    <row r="3321" ht="15" customHeight="1" x14ac:dyDescent="0.35"/>
    <row r="3322" ht="15" customHeight="1" x14ac:dyDescent="0.35"/>
    <row r="3323" ht="15" customHeight="1" x14ac:dyDescent="0.35"/>
    <row r="3324" ht="15"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2" customHeight="1" x14ac:dyDescent="0.35"/>
    <row r="3335" ht="15" customHeight="1" x14ac:dyDescent="0.35"/>
    <row r="3336" ht="15" customHeight="1" x14ac:dyDescent="0.35"/>
    <row r="3337" ht="12"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2"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5" customHeight="1" x14ac:dyDescent="0.35"/>
    <row r="3353" ht="15" customHeight="1" x14ac:dyDescent="0.35"/>
    <row r="3354" ht="15" customHeight="1" x14ac:dyDescent="0.35"/>
    <row r="3355" ht="15" customHeight="1" x14ac:dyDescent="0.35"/>
    <row r="3356" ht="15" customHeight="1" x14ac:dyDescent="0.35"/>
    <row r="3357" ht="15" customHeight="1" x14ac:dyDescent="0.35"/>
    <row r="3358" ht="15" customHeight="1" x14ac:dyDescent="0.35"/>
    <row r="3359" ht="15" customHeight="1" x14ac:dyDescent="0.35"/>
    <row r="3360" ht="12" customHeight="1" x14ac:dyDescent="0.35"/>
    <row r="3361" ht="15" customHeight="1" x14ac:dyDescent="0.35"/>
    <row r="3362" ht="15" customHeight="1" x14ac:dyDescent="0.35"/>
    <row r="3363" ht="12" customHeight="1" x14ac:dyDescent="0.35"/>
    <row r="3364" ht="15" customHeight="1" x14ac:dyDescent="0.35"/>
    <row r="3365" ht="15" customHeight="1" x14ac:dyDescent="0.35"/>
    <row r="3366" ht="15" customHeight="1" x14ac:dyDescent="0.35"/>
    <row r="3367" ht="12"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spans="2:35" ht="15" customHeight="1" x14ac:dyDescent="0.35"/>
    <row r="3378" spans="2:35" ht="12" customHeight="1" x14ac:dyDescent="0.35"/>
    <row r="3379" spans="2:35" ht="15" customHeight="1" x14ac:dyDescent="0.35"/>
    <row r="3380" spans="2:35" ht="15" customHeight="1" x14ac:dyDescent="0.35"/>
    <row r="3381" spans="2:35" ht="12" customHeight="1" x14ac:dyDescent="0.35"/>
    <row r="3382" spans="2:35" ht="15" customHeight="1" x14ac:dyDescent="0.35"/>
    <row r="3383" spans="2:35" ht="15" customHeight="1" x14ac:dyDescent="0.35"/>
    <row r="3384" spans="2:35" ht="15" customHeight="1" x14ac:dyDescent="0.35">
      <c r="B3384" s="203"/>
      <c r="C3384" s="203"/>
      <c r="D3384" s="203"/>
      <c r="E3384" s="203"/>
      <c r="F3384" s="203"/>
      <c r="G3384" s="203"/>
      <c r="H3384" s="203"/>
      <c r="I3384" s="203"/>
      <c r="J3384" s="203"/>
      <c r="K3384" s="203"/>
      <c r="L3384" s="203"/>
      <c r="M3384" s="203"/>
      <c r="N3384" s="203"/>
      <c r="O3384" s="203"/>
      <c r="P3384" s="203"/>
      <c r="Q3384" s="203"/>
      <c r="R3384" s="203"/>
      <c r="S3384" s="203"/>
      <c r="T3384" s="203"/>
      <c r="U3384" s="203"/>
      <c r="V3384" s="203"/>
      <c r="W3384" s="203"/>
      <c r="X3384" s="203"/>
      <c r="Y3384" s="203"/>
      <c r="Z3384" s="203"/>
      <c r="AA3384" s="203"/>
      <c r="AB3384" s="203"/>
      <c r="AC3384" s="203"/>
      <c r="AD3384" s="203"/>
      <c r="AE3384" s="203"/>
      <c r="AF3384" s="203"/>
      <c r="AG3384" s="203"/>
      <c r="AH3384" s="203"/>
      <c r="AI3384" s="203"/>
    </row>
    <row r="3385" spans="2:35" ht="15" customHeight="1" x14ac:dyDescent="0.35"/>
    <row r="3386" spans="2:35" ht="15" customHeight="1" x14ac:dyDescent="0.35"/>
    <row r="3387" spans="2:35" ht="15" customHeight="1" x14ac:dyDescent="0.35"/>
    <row r="3388" spans="2:35" ht="15" customHeight="1" x14ac:dyDescent="0.35"/>
    <row r="3389" spans="2:35" ht="15" customHeight="1" x14ac:dyDescent="0.35"/>
    <row r="3390" spans="2:35" ht="15" customHeight="1" x14ac:dyDescent="0.35"/>
    <row r="3391" spans="2:35" ht="15" customHeight="1" x14ac:dyDescent="0.35"/>
    <row r="3392" spans="2:35" ht="12" customHeight="1" x14ac:dyDescent="0.35"/>
    <row r="3393" ht="12" customHeight="1" x14ac:dyDescent="0.35"/>
    <row r="3394" ht="12" customHeight="1" x14ac:dyDescent="0.35"/>
    <row r="3395" ht="12" customHeight="1" x14ac:dyDescent="0.35"/>
    <row r="3396" ht="12" customHeight="1" x14ac:dyDescent="0.35"/>
    <row r="3397" ht="12" customHeight="1" x14ac:dyDescent="0.35"/>
    <row r="3398" ht="12" customHeight="1" x14ac:dyDescent="0.35"/>
    <row r="3399" ht="12" customHeight="1" x14ac:dyDescent="0.35"/>
    <row r="3400" ht="12" customHeight="1" x14ac:dyDescent="0.35"/>
    <row r="3401" ht="12" customHeight="1" x14ac:dyDescent="0.35"/>
    <row r="3402" ht="12" customHeight="1" x14ac:dyDescent="0.35"/>
    <row r="3403" ht="12" customHeight="1" x14ac:dyDescent="0.35"/>
    <row r="3404" ht="12" customHeight="1" x14ac:dyDescent="0.35"/>
    <row r="3405" ht="12" customHeight="1" x14ac:dyDescent="0.35"/>
    <row r="3406" ht="12" customHeight="1" x14ac:dyDescent="0.35"/>
    <row r="3407" ht="12" customHeight="1" x14ac:dyDescent="0.35"/>
    <row r="3408" ht="12" customHeight="1" x14ac:dyDescent="0.35"/>
    <row r="3409" ht="12"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5" customHeight="1" x14ac:dyDescent="0.35"/>
    <row r="3433" ht="15" customHeight="1" x14ac:dyDescent="0.35"/>
    <row r="3434" ht="15" customHeight="1" x14ac:dyDescent="0.35"/>
    <row r="3435" ht="15" customHeight="1" x14ac:dyDescent="0.35"/>
    <row r="3436" ht="15" customHeight="1" x14ac:dyDescent="0.35"/>
    <row r="3437" ht="15" customHeight="1" x14ac:dyDescent="0.35"/>
    <row r="3438" ht="15" customHeight="1" x14ac:dyDescent="0.35"/>
    <row r="3439" ht="15" customHeight="1" x14ac:dyDescent="0.35"/>
    <row r="3440" ht="15" customHeight="1" x14ac:dyDescent="0.35"/>
    <row r="3441" ht="15" customHeight="1" x14ac:dyDescent="0.35"/>
    <row r="3442" ht="12" customHeight="1" x14ac:dyDescent="0.35"/>
    <row r="3443" ht="15" customHeight="1" x14ac:dyDescent="0.35"/>
    <row r="3444" ht="15" customHeight="1" x14ac:dyDescent="0.35"/>
    <row r="3445" ht="15" customHeight="1" x14ac:dyDescent="0.35"/>
    <row r="3446" ht="15" customHeight="1" x14ac:dyDescent="0.35"/>
    <row r="3447" ht="15" customHeight="1" x14ac:dyDescent="0.35"/>
    <row r="3448" ht="15" customHeight="1" x14ac:dyDescent="0.35"/>
    <row r="3449" ht="15"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2" customHeight="1" x14ac:dyDescent="0.35"/>
    <row r="3460" ht="15" customHeight="1" x14ac:dyDescent="0.35"/>
    <row r="3461" ht="15" customHeight="1" x14ac:dyDescent="0.35"/>
    <row r="3462" ht="12"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2"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5" customHeight="1" x14ac:dyDescent="0.35"/>
    <row r="3478" ht="15" customHeight="1" x14ac:dyDescent="0.35"/>
    <row r="3479" ht="15" customHeight="1" x14ac:dyDescent="0.35"/>
    <row r="3480" ht="15" customHeight="1" x14ac:dyDescent="0.35"/>
    <row r="3481" ht="15" customHeight="1" x14ac:dyDescent="0.35"/>
    <row r="3482" ht="15" customHeight="1" x14ac:dyDescent="0.35"/>
    <row r="3483" ht="15" customHeight="1" x14ac:dyDescent="0.35"/>
    <row r="3484" ht="15" customHeight="1" x14ac:dyDescent="0.35"/>
    <row r="3485" ht="12" customHeight="1" x14ac:dyDescent="0.35"/>
    <row r="3486" ht="15" customHeight="1" x14ac:dyDescent="0.35"/>
    <row r="3487" ht="15" customHeight="1" x14ac:dyDescent="0.35"/>
    <row r="3488" ht="12" customHeight="1" x14ac:dyDescent="0.35"/>
    <row r="3489" ht="15" customHeight="1" x14ac:dyDescent="0.35"/>
    <row r="3490" ht="15" customHeight="1" x14ac:dyDescent="0.35"/>
    <row r="3491" ht="15" customHeight="1" x14ac:dyDescent="0.35"/>
    <row r="3492" ht="12"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spans="2:35" ht="15" customHeight="1" x14ac:dyDescent="0.35"/>
    <row r="3506" spans="2:35" ht="12" customHeight="1" x14ac:dyDescent="0.35"/>
    <row r="3507" spans="2:35" ht="15" customHeight="1" x14ac:dyDescent="0.35"/>
    <row r="3508" spans="2:35" ht="15" customHeight="1" x14ac:dyDescent="0.35"/>
    <row r="3509" spans="2:35" ht="15" customHeight="1" x14ac:dyDescent="0.35">
      <c r="B3509" s="203"/>
      <c r="C3509" s="203"/>
      <c r="D3509" s="203"/>
      <c r="E3509" s="203"/>
      <c r="F3509" s="203"/>
      <c r="G3509" s="203"/>
      <c r="H3509" s="203"/>
      <c r="I3509" s="203"/>
      <c r="J3509" s="203"/>
      <c r="K3509" s="203"/>
      <c r="L3509" s="203"/>
      <c r="M3509" s="203"/>
      <c r="N3509" s="203"/>
      <c r="O3509" s="203"/>
      <c r="P3509" s="203"/>
      <c r="Q3509" s="203"/>
      <c r="R3509" s="203"/>
      <c r="S3509" s="203"/>
      <c r="T3509" s="203"/>
      <c r="U3509" s="203"/>
      <c r="V3509" s="203"/>
      <c r="W3509" s="203"/>
      <c r="X3509" s="203"/>
      <c r="Y3509" s="203"/>
      <c r="Z3509" s="203"/>
      <c r="AA3509" s="203"/>
      <c r="AB3509" s="203"/>
      <c r="AC3509" s="203"/>
      <c r="AD3509" s="203"/>
      <c r="AE3509" s="203"/>
      <c r="AF3509" s="203"/>
      <c r="AG3509" s="203"/>
      <c r="AH3509" s="203"/>
      <c r="AI3509" s="203"/>
    </row>
    <row r="3510" spans="2:35" ht="15" customHeight="1" x14ac:dyDescent="0.35"/>
    <row r="3511" spans="2:35" ht="15" customHeight="1" x14ac:dyDescent="0.35"/>
    <row r="3512" spans="2:35" ht="15" customHeight="1" x14ac:dyDescent="0.35"/>
    <row r="3513" spans="2:35" ht="15" customHeight="1" x14ac:dyDescent="0.35"/>
    <row r="3514" spans="2:35" ht="15" customHeight="1" x14ac:dyDescent="0.35"/>
    <row r="3515" spans="2:35" ht="15" customHeight="1" x14ac:dyDescent="0.35"/>
    <row r="3516" spans="2:35" ht="15" customHeight="1" x14ac:dyDescent="0.35"/>
    <row r="3517" spans="2:35" ht="12" customHeight="1" x14ac:dyDescent="0.35"/>
    <row r="3518" spans="2:35" ht="12" customHeight="1" x14ac:dyDescent="0.35"/>
    <row r="3519" spans="2:35" ht="12" customHeight="1" x14ac:dyDescent="0.35"/>
    <row r="3520" spans="2:35" ht="12" customHeight="1" x14ac:dyDescent="0.35"/>
    <row r="3521" ht="12" customHeight="1" x14ac:dyDescent="0.35"/>
    <row r="3522" ht="12" customHeight="1" x14ac:dyDescent="0.35"/>
    <row r="3523" ht="12" customHeight="1" x14ac:dyDescent="0.35"/>
    <row r="3524" ht="12" customHeight="1" x14ac:dyDescent="0.35"/>
    <row r="3525" ht="12" customHeight="1" x14ac:dyDescent="0.35"/>
    <row r="3526" ht="12" customHeight="1" x14ac:dyDescent="0.35"/>
    <row r="3527" ht="12" customHeight="1" x14ac:dyDescent="0.35"/>
    <row r="3528" ht="12" customHeight="1" x14ac:dyDescent="0.35"/>
    <row r="3529" ht="12" customHeight="1" x14ac:dyDescent="0.35"/>
    <row r="3530" ht="12" customHeight="1" x14ac:dyDescent="0.35"/>
    <row r="3531" ht="12" customHeight="1" x14ac:dyDescent="0.35"/>
    <row r="3532" ht="12" customHeight="1" x14ac:dyDescent="0.35"/>
    <row r="3533" ht="12" customHeight="1" x14ac:dyDescent="0.35"/>
    <row r="3534" ht="12"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5" customHeight="1" x14ac:dyDescent="0.35"/>
    <row r="3558" ht="15" customHeight="1" x14ac:dyDescent="0.35"/>
    <row r="3559" ht="15" customHeight="1" x14ac:dyDescent="0.35"/>
    <row r="3560" ht="15" customHeight="1" x14ac:dyDescent="0.35"/>
    <row r="3561" ht="15" customHeight="1" x14ac:dyDescent="0.35"/>
    <row r="3562" ht="15" customHeight="1" x14ac:dyDescent="0.35"/>
    <row r="3563" ht="15" customHeight="1" x14ac:dyDescent="0.35"/>
    <row r="3564" ht="15" customHeight="1" x14ac:dyDescent="0.35"/>
    <row r="3565" ht="15" customHeight="1" x14ac:dyDescent="0.35"/>
    <row r="3566" ht="15" customHeight="1" x14ac:dyDescent="0.35"/>
    <row r="3567" ht="12" customHeight="1" x14ac:dyDescent="0.35"/>
    <row r="3568" ht="15" customHeight="1" x14ac:dyDescent="0.35"/>
    <row r="3569" ht="15" customHeight="1" x14ac:dyDescent="0.35"/>
    <row r="3570" ht="15" customHeight="1" x14ac:dyDescent="0.35"/>
    <row r="3571" ht="15" customHeight="1" x14ac:dyDescent="0.35"/>
    <row r="3572" ht="15" customHeight="1" x14ac:dyDescent="0.35"/>
    <row r="3573" ht="15" customHeight="1" x14ac:dyDescent="0.35"/>
    <row r="3574" ht="15"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2" customHeight="1" x14ac:dyDescent="0.35"/>
    <row r="3585" ht="15" customHeight="1" x14ac:dyDescent="0.35"/>
    <row r="3586" ht="15" customHeight="1" x14ac:dyDescent="0.35"/>
    <row r="3587" ht="12"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2"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5" customHeight="1" x14ac:dyDescent="0.35"/>
    <row r="3603" ht="15" customHeight="1" x14ac:dyDescent="0.35"/>
    <row r="3604" ht="15" customHeight="1" x14ac:dyDescent="0.35"/>
    <row r="3605" ht="15" customHeight="1" x14ac:dyDescent="0.35"/>
    <row r="3606" ht="15" customHeight="1" x14ac:dyDescent="0.35"/>
    <row r="3607" ht="15" customHeight="1" x14ac:dyDescent="0.35"/>
    <row r="3608" ht="15" customHeight="1" x14ac:dyDescent="0.35"/>
    <row r="3609" ht="15" customHeight="1" x14ac:dyDescent="0.35"/>
    <row r="3610" ht="12" customHeight="1" x14ac:dyDescent="0.35"/>
    <row r="3611" ht="15" customHeight="1" x14ac:dyDescent="0.35"/>
    <row r="3612" ht="15" customHeight="1" x14ac:dyDescent="0.35"/>
    <row r="3613" ht="12" customHeight="1" x14ac:dyDescent="0.35"/>
    <row r="3614" ht="15" customHeight="1" x14ac:dyDescent="0.35"/>
    <row r="3615" ht="15" customHeight="1" x14ac:dyDescent="0.35"/>
    <row r="3616" ht="15" customHeight="1" x14ac:dyDescent="0.35"/>
    <row r="3617" ht="12"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spans="2:35" ht="15" customHeight="1" x14ac:dyDescent="0.35"/>
    <row r="3634" spans="2:35" ht="15" customHeight="1" x14ac:dyDescent="0.35">
      <c r="B3634" s="203"/>
      <c r="C3634" s="203"/>
      <c r="D3634" s="203"/>
      <c r="E3634" s="203"/>
      <c r="F3634" s="203"/>
      <c r="G3634" s="203"/>
      <c r="H3634" s="203"/>
      <c r="I3634" s="203"/>
      <c r="J3634" s="203"/>
      <c r="K3634" s="203"/>
      <c r="L3634" s="203"/>
      <c r="M3634" s="203"/>
      <c r="N3634" s="203"/>
      <c r="O3634" s="203"/>
      <c r="P3634" s="203"/>
      <c r="Q3634" s="203"/>
      <c r="R3634" s="203"/>
      <c r="S3634" s="203"/>
      <c r="T3634" s="203"/>
      <c r="U3634" s="203"/>
      <c r="V3634" s="203"/>
      <c r="W3634" s="203"/>
      <c r="X3634" s="203"/>
      <c r="Y3634" s="203"/>
      <c r="Z3634" s="203"/>
      <c r="AA3634" s="203"/>
      <c r="AB3634" s="203"/>
      <c r="AC3634" s="203"/>
      <c r="AD3634" s="203"/>
      <c r="AE3634" s="203"/>
      <c r="AF3634" s="203"/>
      <c r="AG3634" s="203"/>
      <c r="AH3634" s="203"/>
      <c r="AI3634" s="203"/>
    </row>
    <row r="3635" spans="2:35" ht="15" customHeight="1" x14ac:dyDescent="0.35"/>
    <row r="3636" spans="2:35" ht="15" customHeight="1" x14ac:dyDescent="0.35"/>
    <row r="3637" spans="2:35" ht="15" customHeight="1" x14ac:dyDescent="0.35"/>
    <row r="3638" spans="2:35" ht="15" customHeight="1" x14ac:dyDescent="0.35"/>
    <row r="3639" spans="2:35" ht="15" customHeight="1" x14ac:dyDescent="0.35"/>
    <row r="3640" spans="2:35" ht="15" customHeight="1" x14ac:dyDescent="0.35"/>
    <row r="3641" spans="2:35" ht="15" customHeight="1" x14ac:dyDescent="0.35"/>
    <row r="3642" spans="2:35" ht="12" customHeight="1" x14ac:dyDescent="0.35"/>
    <row r="3643" spans="2:35" ht="12" customHeight="1" x14ac:dyDescent="0.35"/>
    <row r="3644" spans="2:35" ht="12" customHeight="1" x14ac:dyDescent="0.35"/>
    <row r="3645" spans="2:35" ht="12" customHeight="1" x14ac:dyDescent="0.35"/>
    <row r="3646" spans="2:35" ht="12" customHeight="1" x14ac:dyDescent="0.35"/>
    <row r="3647" spans="2:35" ht="12" customHeight="1" x14ac:dyDescent="0.35"/>
    <row r="3648" spans="2:35" ht="12" customHeight="1" x14ac:dyDescent="0.35"/>
    <row r="3649" ht="12" customHeight="1" x14ac:dyDescent="0.35"/>
    <row r="3650" ht="12" customHeight="1" x14ac:dyDescent="0.35"/>
    <row r="3651" ht="12" customHeight="1" x14ac:dyDescent="0.35"/>
    <row r="3652" ht="12" customHeight="1" x14ac:dyDescent="0.35"/>
    <row r="3653" ht="12" customHeight="1" x14ac:dyDescent="0.35"/>
    <row r="3654" ht="12" customHeight="1" x14ac:dyDescent="0.35"/>
    <row r="3655" ht="12" customHeight="1" x14ac:dyDescent="0.35"/>
    <row r="3656" ht="12" customHeight="1" x14ac:dyDescent="0.35"/>
    <row r="3657" ht="12" customHeight="1" x14ac:dyDescent="0.35"/>
    <row r="3658" ht="12" customHeight="1" x14ac:dyDescent="0.35"/>
    <row r="3659" ht="12"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5" customHeight="1" x14ac:dyDescent="0.35"/>
    <row r="3683" ht="15" customHeight="1" x14ac:dyDescent="0.35"/>
    <row r="3684" ht="15" customHeight="1" x14ac:dyDescent="0.35"/>
    <row r="3685" ht="15" customHeight="1" x14ac:dyDescent="0.35"/>
    <row r="3686" ht="15" customHeight="1" x14ac:dyDescent="0.35"/>
    <row r="3687" ht="15" customHeight="1" x14ac:dyDescent="0.35"/>
    <row r="3688" ht="15" customHeight="1" x14ac:dyDescent="0.35"/>
    <row r="3689" ht="15" customHeight="1" x14ac:dyDescent="0.35"/>
    <row r="3690" ht="15" customHeight="1" x14ac:dyDescent="0.35"/>
    <row r="3691" ht="15" customHeight="1" x14ac:dyDescent="0.35"/>
    <row r="3692" ht="12" customHeight="1" x14ac:dyDescent="0.35"/>
    <row r="3693" ht="15" customHeight="1" x14ac:dyDescent="0.35"/>
    <row r="3694" ht="15" customHeight="1" x14ac:dyDescent="0.35"/>
    <row r="3695" ht="15" customHeight="1" x14ac:dyDescent="0.35"/>
    <row r="3696" ht="15" customHeight="1" x14ac:dyDescent="0.35"/>
    <row r="3697" ht="15" customHeight="1" x14ac:dyDescent="0.35"/>
    <row r="3698" ht="15" customHeight="1" x14ac:dyDescent="0.35"/>
    <row r="3699" ht="15"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2" customHeight="1" x14ac:dyDescent="0.35"/>
    <row r="3710" ht="15" customHeight="1" x14ac:dyDescent="0.35"/>
    <row r="3711" ht="15" customHeight="1" x14ac:dyDescent="0.35"/>
    <row r="3712" ht="12"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2"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5" customHeight="1" x14ac:dyDescent="0.35"/>
    <row r="3728" ht="15" customHeight="1" x14ac:dyDescent="0.35"/>
    <row r="3729" ht="15" customHeight="1" x14ac:dyDescent="0.35"/>
    <row r="3730" ht="15" customHeight="1" x14ac:dyDescent="0.35"/>
    <row r="3731" ht="15" customHeight="1" x14ac:dyDescent="0.35"/>
    <row r="3732" ht="15" customHeight="1" x14ac:dyDescent="0.35"/>
    <row r="3733" ht="15" customHeight="1" x14ac:dyDescent="0.35"/>
    <row r="3734" ht="15" customHeight="1" x14ac:dyDescent="0.35"/>
    <row r="3735" ht="12" customHeight="1" x14ac:dyDescent="0.35"/>
    <row r="3736" ht="15" customHeight="1" x14ac:dyDescent="0.35"/>
    <row r="3737" ht="15" customHeight="1" x14ac:dyDescent="0.35"/>
    <row r="3738" ht="12" customHeight="1" x14ac:dyDescent="0.35"/>
    <row r="3739" ht="15" customHeight="1" x14ac:dyDescent="0.35"/>
    <row r="3740" ht="15" customHeight="1" x14ac:dyDescent="0.35"/>
    <row r="3741" ht="15" customHeight="1" x14ac:dyDescent="0.35"/>
    <row r="3742" ht="12" customHeight="1" x14ac:dyDescent="0.35"/>
    <row r="3743" ht="15" customHeight="1" x14ac:dyDescent="0.35"/>
    <row r="3744" ht="15" customHeight="1" x14ac:dyDescent="0.35"/>
    <row r="3745" spans="2:35" ht="15" customHeight="1" x14ac:dyDescent="0.35"/>
    <row r="3746" spans="2:35" ht="15" customHeight="1" x14ac:dyDescent="0.35"/>
    <row r="3747" spans="2:35" ht="15" customHeight="1" x14ac:dyDescent="0.35"/>
    <row r="3748" spans="2:35" ht="15" customHeight="1" x14ac:dyDescent="0.35"/>
    <row r="3749" spans="2:35" ht="15" customHeight="1" x14ac:dyDescent="0.35"/>
    <row r="3750" spans="2:35" ht="15" customHeight="1" x14ac:dyDescent="0.35"/>
    <row r="3751" spans="2:35" ht="15" customHeight="1" x14ac:dyDescent="0.35"/>
    <row r="3752" spans="2:35" ht="15" customHeight="1" x14ac:dyDescent="0.35"/>
    <row r="3753" spans="2:35" ht="12" customHeight="1" x14ac:dyDescent="0.35"/>
    <row r="3754" spans="2:35" ht="15" customHeight="1" x14ac:dyDescent="0.35"/>
    <row r="3755" spans="2:35" ht="15" customHeight="1" x14ac:dyDescent="0.35"/>
    <row r="3756" spans="2:35" ht="12" customHeight="1" x14ac:dyDescent="0.35"/>
    <row r="3757" spans="2:35" ht="15" customHeight="1" x14ac:dyDescent="0.35"/>
    <row r="3758" spans="2:35" ht="15" customHeight="1" x14ac:dyDescent="0.35"/>
    <row r="3759" spans="2:35" ht="15" customHeight="1" x14ac:dyDescent="0.35">
      <c r="B3759" s="203"/>
      <c r="C3759" s="203"/>
      <c r="D3759" s="203"/>
      <c r="E3759" s="203"/>
      <c r="F3759" s="203"/>
      <c r="G3759" s="203"/>
      <c r="H3759" s="203"/>
      <c r="I3759" s="203"/>
      <c r="J3759" s="203"/>
      <c r="K3759" s="203"/>
      <c r="L3759" s="203"/>
      <c r="M3759" s="203"/>
      <c r="N3759" s="203"/>
      <c r="O3759" s="203"/>
      <c r="P3759" s="203"/>
      <c r="Q3759" s="203"/>
      <c r="R3759" s="203"/>
      <c r="S3759" s="203"/>
      <c r="T3759" s="203"/>
      <c r="U3759" s="203"/>
      <c r="V3759" s="203"/>
      <c r="W3759" s="203"/>
      <c r="X3759" s="203"/>
      <c r="Y3759" s="203"/>
      <c r="Z3759" s="203"/>
      <c r="AA3759" s="203"/>
      <c r="AB3759" s="203"/>
      <c r="AC3759" s="203"/>
      <c r="AD3759" s="203"/>
      <c r="AE3759" s="203"/>
      <c r="AF3759" s="203"/>
      <c r="AG3759" s="203"/>
      <c r="AH3759" s="203"/>
      <c r="AI3759" s="203"/>
    </row>
    <row r="3760" spans="2:35" ht="15"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2" customHeight="1" x14ac:dyDescent="0.35"/>
    <row r="3768" ht="12" customHeight="1" x14ac:dyDescent="0.35"/>
    <row r="3769" ht="12" customHeight="1" x14ac:dyDescent="0.35"/>
    <row r="3770" ht="12" customHeight="1" x14ac:dyDescent="0.35"/>
    <row r="3771" ht="12" customHeight="1" x14ac:dyDescent="0.35"/>
    <row r="3772" ht="12" customHeight="1" x14ac:dyDescent="0.35"/>
    <row r="3773" ht="12" customHeight="1" x14ac:dyDescent="0.35"/>
    <row r="3774" ht="12" customHeight="1" x14ac:dyDescent="0.35"/>
    <row r="3775" ht="12" customHeight="1" x14ac:dyDescent="0.35"/>
    <row r="3776" ht="12" customHeight="1" x14ac:dyDescent="0.35"/>
    <row r="3777" ht="12" customHeight="1" x14ac:dyDescent="0.35"/>
    <row r="3778" ht="12" customHeight="1" x14ac:dyDescent="0.35"/>
    <row r="3779" ht="12" customHeight="1" x14ac:dyDescent="0.35"/>
    <row r="3780" ht="12" customHeight="1" x14ac:dyDescent="0.35"/>
    <row r="3781" ht="12" customHeight="1" x14ac:dyDescent="0.35"/>
    <row r="3782" ht="12" customHeight="1" x14ac:dyDescent="0.35"/>
    <row r="3783" ht="12" customHeight="1" x14ac:dyDescent="0.35"/>
    <row r="3784" ht="12"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5" customHeight="1" x14ac:dyDescent="0.35"/>
    <row r="3808" ht="15" customHeight="1" x14ac:dyDescent="0.35"/>
    <row r="3809" ht="15" customHeight="1" x14ac:dyDescent="0.35"/>
    <row r="3810" ht="15" customHeight="1" x14ac:dyDescent="0.35"/>
    <row r="3811" ht="15" customHeight="1" x14ac:dyDescent="0.35"/>
    <row r="3812" ht="15" customHeight="1" x14ac:dyDescent="0.35"/>
    <row r="3813" ht="15" customHeight="1" x14ac:dyDescent="0.35"/>
    <row r="3814" ht="15" customHeight="1" x14ac:dyDescent="0.35"/>
    <row r="3815" ht="15" customHeight="1" x14ac:dyDescent="0.35"/>
    <row r="3816" ht="15" customHeight="1" x14ac:dyDescent="0.35"/>
    <row r="3817" ht="12" customHeight="1" x14ac:dyDescent="0.35"/>
    <row r="3818" ht="15" customHeight="1" x14ac:dyDescent="0.35"/>
    <row r="3819" ht="15" customHeight="1" x14ac:dyDescent="0.35"/>
    <row r="3820" ht="15" customHeight="1" x14ac:dyDescent="0.35"/>
    <row r="3821" ht="15" customHeight="1" x14ac:dyDescent="0.35"/>
    <row r="3822" ht="15" customHeight="1" x14ac:dyDescent="0.35"/>
    <row r="3823" ht="15" customHeight="1" x14ac:dyDescent="0.35"/>
    <row r="3824" ht="15"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2" customHeight="1" x14ac:dyDescent="0.35"/>
    <row r="3835" ht="15" customHeight="1" x14ac:dyDescent="0.35"/>
    <row r="3836" ht="15" customHeight="1" x14ac:dyDescent="0.35"/>
    <row r="3837" ht="12"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2"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5" customHeight="1" x14ac:dyDescent="0.35"/>
    <row r="3853" ht="15" customHeight="1" x14ac:dyDescent="0.35"/>
    <row r="3854" ht="15" customHeight="1" x14ac:dyDescent="0.35"/>
    <row r="3855" ht="15" customHeight="1" x14ac:dyDescent="0.35"/>
    <row r="3856" ht="15" customHeight="1" x14ac:dyDescent="0.35"/>
    <row r="3857" ht="15" customHeight="1" x14ac:dyDescent="0.35"/>
    <row r="3858" ht="15" customHeight="1" x14ac:dyDescent="0.35"/>
    <row r="3859" ht="15" customHeight="1" x14ac:dyDescent="0.35"/>
    <row r="3860" ht="12" customHeight="1" x14ac:dyDescent="0.35"/>
    <row r="3861" ht="15" customHeight="1" x14ac:dyDescent="0.35"/>
    <row r="3862" ht="15" customHeight="1" x14ac:dyDescent="0.35"/>
    <row r="3863" ht="12" customHeight="1" x14ac:dyDescent="0.35"/>
    <row r="3864" ht="15" customHeight="1" x14ac:dyDescent="0.35"/>
    <row r="3865" ht="15" customHeight="1" x14ac:dyDescent="0.35"/>
    <row r="3866" ht="15" customHeight="1" x14ac:dyDescent="0.35"/>
    <row r="3867" ht="12" customHeight="1" x14ac:dyDescent="0.35"/>
    <row r="3868" ht="15" customHeight="1" x14ac:dyDescent="0.35"/>
    <row r="3869" ht="15" customHeight="1" x14ac:dyDescent="0.35"/>
    <row r="3870" ht="15" customHeight="1" x14ac:dyDescent="0.35"/>
    <row r="3871" ht="15" customHeight="1" x14ac:dyDescent="0.35"/>
    <row r="3872" ht="15" customHeight="1" x14ac:dyDescent="0.35"/>
    <row r="3873" spans="2:35" ht="15" customHeight="1" x14ac:dyDescent="0.35"/>
    <row r="3874" spans="2:35" ht="15" customHeight="1" x14ac:dyDescent="0.35"/>
    <row r="3875" spans="2:35" ht="15" customHeight="1" x14ac:dyDescent="0.35"/>
    <row r="3876" spans="2:35" ht="15" customHeight="1" x14ac:dyDescent="0.35"/>
    <row r="3877" spans="2:35" ht="15" customHeight="1" x14ac:dyDescent="0.35"/>
    <row r="3878" spans="2:35" ht="12" customHeight="1" x14ac:dyDescent="0.35"/>
    <row r="3879" spans="2:35" ht="15" customHeight="1" x14ac:dyDescent="0.35"/>
    <row r="3880" spans="2:35" ht="15" customHeight="1" x14ac:dyDescent="0.35"/>
    <row r="3881" spans="2:35" ht="12" customHeight="1" x14ac:dyDescent="0.35"/>
    <row r="3882" spans="2:35" ht="15" customHeight="1" x14ac:dyDescent="0.35"/>
    <row r="3883" spans="2:35" ht="15" customHeight="1" x14ac:dyDescent="0.35"/>
    <row r="3884" spans="2:35" ht="15" customHeight="1" x14ac:dyDescent="0.35">
      <c r="B3884" s="203"/>
      <c r="C3884" s="203"/>
      <c r="D3884" s="203"/>
      <c r="E3884" s="203"/>
      <c r="F3884" s="203"/>
      <c r="G3884" s="203"/>
      <c r="H3884" s="203"/>
      <c r="I3884" s="203"/>
      <c r="J3884" s="203"/>
      <c r="K3884" s="203"/>
      <c r="L3884" s="203"/>
      <c r="M3884" s="203"/>
      <c r="N3884" s="203"/>
      <c r="O3884" s="203"/>
      <c r="P3884" s="203"/>
      <c r="Q3884" s="203"/>
      <c r="R3884" s="203"/>
      <c r="S3884" s="203"/>
      <c r="T3884" s="203"/>
      <c r="U3884" s="203"/>
      <c r="V3884" s="203"/>
      <c r="W3884" s="203"/>
      <c r="X3884" s="203"/>
      <c r="Y3884" s="203"/>
      <c r="Z3884" s="203"/>
      <c r="AA3884" s="203"/>
      <c r="AB3884" s="203"/>
      <c r="AC3884" s="203"/>
      <c r="AD3884" s="203"/>
      <c r="AE3884" s="203"/>
      <c r="AF3884" s="203"/>
      <c r="AG3884" s="203"/>
      <c r="AH3884" s="203"/>
      <c r="AI3884" s="203"/>
    </row>
    <row r="3885" spans="2:35" ht="15" customHeight="1" x14ac:dyDescent="0.35"/>
    <row r="3886" spans="2:35" ht="15" customHeight="1" x14ac:dyDescent="0.35"/>
    <row r="3887" spans="2:35" ht="15" customHeight="1" x14ac:dyDescent="0.35"/>
    <row r="3888" spans="2:35" ht="15" customHeight="1" x14ac:dyDescent="0.35"/>
    <row r="3889" ht="15" customHeight="1" x14ac:dyDescent="0.35"/>
    <row r="3890" ht="15" customHeight="1" x14ac:dyDescent="0.35"/>
    <row r="3891" ht="15" customHeight="1" x14ac:dyDescent="0.35"/>
    <row r="3892" ht="12" customHeight="1" x14ac:dyDescent="0.35"/>
    <row r="3893" ht="12" customHeight="1" x14ac:dyDescent="0.35"/>
    <row r="3894" ht="12" customHeight="1" x14ac:dyDescent="0.35"/>
    <row r="3895" ht="12" customHeight="1" x14ac:dyDescent="0.35"/>
    <row r="3896" ht="12" customHeight="1" x14ac:dyDescent="0.35"/>
    <row r="3897" ht="12" customHeight="1" x14ac:dyDescent="0.35"/>
    <row r="3898" ht="12" customHeight="1" x14ac:dyDescent="0.35"/>
    <row r="3899" ht="12" customHeight="1" x14ac:dyDescent="0.35"/>
    <row r="3900" ht="12" customHeight="1" x14ac:dyDescent="0.35"/>
    <row r="3901" ht="12" customHeight="1" x14ac:dyDescent="0.35"/>
    <row r="3902" ht="12" customHeight="1" x14ac:dyDescent="0.35"/>
    <row r="3903" ht="12" customHeight="1" x14ac:dyDescent="0.35"/>
    <row r="3904" ht="12" customHeight="1" x14ac:dyDescent="0.35"/>
    <row r="3905" ht="12" customHeight="1" x14ac:dyDescent="0.35"/>
    <row r="3906" ht="12" customHeight="1" x14ac:dyDescent="0.35"/>
    <row r="3907" ht="12" customHeight="1" x14ac:dyDescent="0.35"/>
    <row r="3908" ht="12" customHeight="1" x14ac:dyDescent="0.35"/>
    <row r="3909" ht="12"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5" customHeight="1" x14ac:dyDescent="0.35"/>
    <row r="3933" ht="15" customHeight="1" x14ac:dyDescent="0.35"/>
    <row r="3934" ht="15" customHeight="1" x14ac:dyDescent="0.35"/>
    <row r="3935" ht="15" customHeight="1" x14ac:dyDescent="0.35"/>
    <row r="3936" ht="15" customHeight="1" x14ac:dyDescent="0.35"/>
    <row r="3937" ht="15" customHeight="1" x14ac:dyDescent="0.35"/>
    <row r="3938" ht="15" customHeight="1" x14ac:dyDescent="0.35"/>
    <row r="3939" ht="15" customHeight="1" x14ac:dyDescent="0.35"/>
    <row r="3940" ht="15" customHeight="1" x14ac:dyDescent="0.35"/>
    <row r="3941" ht="15" customHeight="1" x14ac:dyDescent="0.35"/>
    <row r="3942" ht="12" customHeight="1" x14ac:dyDescent="0.35"/>
    <row r="3943" ht="15" customHeight="1" x14ac:dyDescent="0.35"/>
    <row r="3944" ht="15" customHeight="1" x14ac:dyDescent="0.35"/>
    <row r="3945" ht="15" customHeight="1" x14ac:dyDescent="0.35"/>
    <row r="3946" ht="15" customHeight="1" x14ac:dyDescent="0.35"/>
    <row r="3947" ht="15" customHeight="1" x14ac:dyDescent="0.35"/>
    <row r="3948" ht="15" customHeight="1" x14ac:dyDescent="0.35"/>
    <row r="3949" ht="15"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2" customHeight="1" x14ac:dyDescent="0.35"/>
    <row r="3960" ht="15" customHeight="1" x14ac:dyDescent="0.35"/>
    <row r="3961" ht="15" customHeight="1" x14ac:dyDescent="0.35"/>
    <row r="3962" ht="12"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2"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5" customHeight="1" x14ac:dyDescent="0.35"/>
    <row r="3978" ht="15" customHeight="1" x14ac:dyDescent="0.35"/>
    <row r="3979" ht="15" customHeight="1" x14ac:dyDescent="0.35"/>
    <row r="3980" ht="15" customHeight="1" x14ac:dyDescent="0.35"/>
    <row r="3981" ht="15" customHeight="1" x14ac:dyDescent="0.35"/>
    <row r="3982" ht="15" customHeight="1" x14ac:dyDescent="0.35"/>
    <row r="3983" ht="15" customHeight="1" x14ac:dyDescent="0.35"/>
    <row r="3984" ht="15" customHeight="1" x14ac:dyDescent="0.35"/>
    <row r="3985" ht="12" customHeight="1" x14ac:dyDescent="0.35"/>
    <row r="3986" ht="15" customHeight="1" x14ac:dyDescent="0.35"/>
    <row r="3987" ht="15" customHeight="1" x14ac:dyDescent="0.35"/>
    <row r="3988" ht="12" customHeight="1" x14ac:dyDescent="0.35"/>
    <row r="3989" ht="15" customHeight="1" x14ac:dyDescent="0.35"/>
    <row r="3990" ht="15" customHeight="1" x14ac:dyDescent="0.35"/>
    <row r="3991" ht="15" customHeight="1" x14ac:dyDescent="0.35"/>
    <row r="3992" ht="12"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spans="2:35" ht="15" customHeight="1" x14ac:dyDescent="0.35"/>
    <row r="4002" spans="2:35" ht="15" customHeight="1" x14ac:dyDescent="0.35"/>
    <row r="4003" spans="2:35" ht="12" customHeight="1" x14ac:dyDescent="0.35"/>
    <row r="4004" spans="2:35" ht="15" customHeight="1" x14ac:dyDescent="0.35"/>
    <row r="4005" spans="2:35" ht="15" customHeight="1" x14ac:dyDescent="0.35"/>
    <row r="4006" spans="2:35" ht="12" customHeight="1" x14ac:dyDescent="0.35"/>
    <row r="4007" spans="2:35" ht="15" customHeight="1" x14ac:dyDescent="0.35"/>
    <row r="4008" spans="2:35" ht="15" customHeight="1" x14ac:dyDescent="0.35"/>
    <row r="4009" spans="2:35" ht="15" customHeight="1" x14ac:dyDescent="0.35">
      <c r="B4009" s="203"/>
      <c r="C4009" s="203"/>
      <c r="D4009" s="203"/>
      <c r="E4009" s="203"/>
      <c r="F4009" s="203"/>
      <c r="G4009" s="203"/>
      <c r="H4009" s="203"/>
      <c r="I4009" s="203"/>
      <c r="J4009" s="203"/>
      <c r="K4009" s="203"/>
      <c r="L4009" s="203"/>
      <c r="M4009" s="203"/>
      <c r="N4009" s="203"/>
      <c r="O4009" s="203"/>
      <c r="P4009" s="203"/>
      <c r="Q4009" s="203"/>
      <c r="R4009" s="203"/>
      <c r="S4009" s="203"/>
      <c r="T4009" s="203"/>
      <c r="U4009" s="203"/>
      <c r="V4009" s="203"/>
      <c r="W4009" s="203"/>
      <c r="X4009" s="203"/>
      <c r="Y4009" s="203"/>
      <c r="Z4009" s="203"/>
      <c r="AA4009" s="203"/>
      <c r="AB4009" s="203"/>
      <c r="AC4009" s="203"/>
      <c r="AD4009" s="203"/>
      <c r="AE4009" s="203"/>
      <c r="AF4009" s="203"/>
      <c r="AG4009" s="203"/>
      <c r="AH4009" s="203"/>
      <c r="AI4009" s="203"/>
    </row>
    <row r="4010" spans="2:35" ht="15" customHeight="1" x14ac:dyDescent="0.35"/>
    <row r="4011" spans="2:35" ht="15" customHeight="1" x14ac:dyDescent="0.35"/>
    <row r="4012" spans="2:35" ht="15" customHeight="1" x14ac:dyDescent="0.35"/>
    <row r="4013" spans="2:35" ht="15" customHeight="1" x14ac:dyDescent="0.35"/>
    <row r="4014" spans="2:35" ht="15" customHeight="1" x14ac:dyDescent="0.35"/>
    <row r="4015" spans="2:35" ht="15" customHeight="1" x14ac:dyDescent="0.35"/>
    <row r="4016" spans="2:35" ht="15" customHeight="1" x14ac:dyDescent="0.35"/>
    <row r="4017" ht="12" customHeight="1" x14ac:dyDescent="0.35"/>
    <row r="4018" ht="12" customHeight="1" x14ac:dyDescent="0.35"/>
    <row r="4019" ht="12" customHeight="1" x14ac:dyDescent="0.35"/>
    <row r="4020" ht="12" customHeight="1" x14ac:dyDescent="0.35"/>
    <row r="4021" ht="12" customHeight="1" x14ac:dyDescent="0.35"/>
    <row r="4022" ht="12" customHeight="1" x14ac:dyDescent="0.35"/>
    <row r="4023" ht="12" customHeight="1" x14ac:dyDescent="0.35"/>
    <row r="4024" ht="12" customHeight="1" x14ac:dyDescent="0.35"/>
    <row r="4025" ht="12" customHeight="1" x14ac:dyDescent="0.35"/>
    <row r="4026" ht="12" customHeight="1" x14ac:dyDescent="0.35"/>
    <row r="4027" ht="12" customHeight="1" x14ac:dyDescent="0.35"/>
    <row r="4028" ht="12" customHeight="1" x14ac:dyDescent="0.35"/>
    <row r="4029" ht="12" customHeight="1" x14ac:dyDescent="0.35"/>
    <row r="4030" ht="12" customHeight="1" x14ac:dyDescent="0.35"/>
    <row r="4031" ht="12" customHeight="1" x14ac:dyDescent="0.35"/>
    <row r="4032" ht="12" customHeight="1" x14ac:dyDescent="0.35"/>
    <row r="4033" ht="12" customHeight="1" x14ac:dyDescent="0.35"/>
    <row r="4034" ht="12"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5" customHeight="1" x14ac:dyDescent="0.35"/>
    <row r="4058" ht="15" customHeight="1" x14ac:dyDescent="0.35"/>
    <row r="4059" ht="15" customHeight="1" x14ac:dyDescent="0.35"/>
    <row r="4060" ht="15" customHeight="1" x14ac:dyDescent="0.35"/>
    <row r="4061" ht="15" customHeight="1" x14ac:dyDescent="0.35"/>
    <row r="4062" ht="15" customHeight="1" x14ac:dyDescent="0.35"/>
    <row r="4063" ht="15" customHeight="1" x14ac:dyDescent="0.35"/>
    <row r="4064" ht="15" customHeight="1" x14ac:dyDescent="0.35"/>
    <row r="4065" ht="15" customHeight="1" x14ac:dyDescent="0.35"/>
    <row r="4066" ht="15" customHeight="1" x14ac:dyDescent="0.35"/>
    <row r="4067" ht="12" customHeight="1" x14ac:dyDescent="0.35"/>
    <row r="4068" ht="15" customHeight="1" x14ac:dyDescent="0.35"/>
    <row r="4069" ht="15" customHeight="1" x14ac:dyDescent="0.35"/>
    <row r="4070" ht="15" customHeight="1" x14ac:dyDescent="0.35"/>
    <row r="4071" ht="15" customHeight="1" x14ac:dyDescent="0.35"/>
    <row r="4072" ht="15" customHeight="1" x14ac:dyDescent="0.35"/>
    <row r="4073" ht="15" customHeight="1" x14ac:dyDescent="0.35"/>
    <row r="4074" ht="15"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2" customHeight="1" x14ac:dyDescent="0.35"/>
    <row r="4085" ht="15" customHeight="1" x14ac:dyDescent="0.35"/>
    <row r="4086" ht="15" customHeight="1" x14ac:dyDescent="0.35"/>
    <row r="4087" ht="12"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2"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5" customHeight="1" x14ac:dyDescent="0.35"/>
    <row r="4103" ht="15" customHeight="1" x14ac:dyDescent="0.35"/>
    <row r="4104" ht="15" customHeight="1" x14ac:dyDescent="0.35"/>
    <row r="4105" ht="15" customHeight="1" x14ac:dyDescent="0.35"/>
    <row r="4106" ht="15" customHeight="1" x14ac:dyDescent="0.35"/>
    <row r="4107" ht="15" customHeight="1" x14ac:dyDescent="0.35"/>
    <row r="4108" ht="15" customHeight="1" x14ac:dyDescent="0.35"/>
    <row r="4109" ht="15" customHeight="1" x14ac:dyDescent="0.35"/>
    <row r="4110" ht="12" customHeight="1" x14ac:dyDescent="0.35"/>
    <row r="4111" ht="15" customHeight="1" x14ac:dyDescent="0.35"/>
    <row r="4112" ht="15" customHeight="1" x14ac:dyDescent="0.35"/>
    <row r="4113" ht="12" customHeight="1" x14ac:dyDescent="0.35"/>
    <row r="4114" ht="15" customHeight="1" x14ac:dyDescent="0.35"/>
    <row r="4115" ht="15" customHeight="1" x14ac:dyDescent="0.35"/>
    <row r="4116" ht="15" customHeight="1" x14ac:dyDescent="0.35"/>
    <row r="4117" ht="12"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spans="2:35" ht="15" customHeight="1" x14ac:dyDescent="0.35"/>
    <row r="4130" spans="2:35" ht="15" customHeight="1" x14ac:dyDescent="0.35"/>
    <row r="4131" spans="2:35" ht="12" customHeight="1" x14ac:dyDescent="0.35"/>
    <row r="4132" spans="2:35" ht="15" customHeight="1" x14ac:dyDescent="0.35"/>
    <row r="4133" spans="2:35" ht="15" customHeight="1" x14ac:dyDescent="0.35"/>
    <row r="4134" spans="2:35" ht="15" customHeight="1" x14ac:dyDescent="0.35">
      <c r="B4134" s="203"/>
      <c r="C4134" s="203"/>
      <c r="D4134" s="203"/>
      <c r="E4134" s="203"/>
      <c r="F4134" s="203"/>
      <c r="G4134" s="203"/>
      <c r="H4134" s="203"/>
      <c r="I4134" s="203"/>
      <c r="J4134" s="203"/>
      <c r="K4134" s="203"/>
      <c r="L4134" s="203"/>
      <c r="M4134" s="203"/>
      <c r="N4134" s="203"/>
      <c r="O4134" s="203"/>
      <c r="P4134" s="203"/>
      <c r="Q4134" s="203"/>
      <c r="R4134" s="203"/>
      <c r="S4134" s="203"/>
      <c r="T4134" s="203"/>
      <c r="U4134" s="203"/>
      <c r="V4134" s="203"/>
      <c r="W4134" s="203"/>
      <c r="X4134" s="203"/>
      <c r="Y4134" s="203"/>
      <c r="Z4134" s="203"/>
      <c r="AA4134" s="203"/>
      <c r="AB4134" s="203"/>
      <c r="AC4134" s="203"/>
      <c r="AD4134" s="203"/>
      <c r="AE4134" s="203"/>
      <c r="AF4134" s="203"/>
      <c r="AG4134" s="203"/>
      <c r="AH4134" s="203"/>
      <c r="AI4134" s="203"/>
    </row>
    <row r="4135" spans="2:35" ht="15" customHeight="1" x14ac:dyDescent="0.35"/>
    <row r="4136" spans="2:35" ht="15" customHeight="1" x14ac:dyDescent="0.35"/>
    <row r="4137" spans="2:35" ht="15" customHeight="1" x14ac:dyDescent="0.35"/>
    <row r="4138" spans="2:35" ht="15" customHeight="1" x14ac:dyDescent="0.35"/>
    <row r="4139" spans="2:35" ht="15" customHeight="1" x14ac:dyDescent="0.35"/>
    <row r="4140" spans="2:35" ht="15" customHeight="1" x14ac:dyDescent="0.35"/>
    <row r="4141" spans="2:35" ht="15" customHeight="1" x14ac:dyDescent="0.35"/>
    <row r="4142" spans="2:35" ht="12" customHeight="1" x14ac:dyDescent="0.35"/>
    <row r="4143" spans="2:35" ht="12" customHeight="1" x14ac:dyDescent="0.35"/>
    <row r="4144" spans="2:35" ht="12" customHeight="1" x14ac:dyDescent="0.35"/>
    <row r="4145" ht="12" customHeight="1" x14ac:dyDescent="0.35"/>
    <row r="4146" ht="12" customHeight="1" x14ac:dyDescent="0.35"/>
    <row r="4147" ht="12" customHeight="1" x14ac:dyDescent="0.35"/>
    <row r="4148" ht="12" customHeight="1" x14ac:dyDescent="0.35"/>
    <row r="4149" ht="12" customHeight="1" x14ac:dyDescent="0.35"/>
    <row r="4150" ht="12" customHeight="1" x14ac:dyDescent="0.35"/>
    <row r="4151" ht="12" customHeight="1" x14ac:dyDescent="0.35"/>
    <row r="4152" ht="12" customHeight="1" x14ac:dyDescent="0.35"/>
    <row r="4153" ht="12" customHeight="1" x14ac:dyDescent="0.35"/>
    <row r="4154" ht="12" customHeight="1" x14ac:dyDescent="0.35"/>
    <row r="4155" ht="12" customHeight="1" x14ac:dyDescent="0.35"/>
    <row r="4156" ht="12" customHeight="1" x14ac:dyDescent="0.35"/>
    <row r="4157" ht="12" customHeight="1" x14ac:dyDescent="0.35"/>
    <row r="4158" ht="12" customHeight="1" x14ac:dyDescent="0.35"/>
    <row r="4159" ht="12"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5" customHeight="1" x14ac:dyDescent="0.35"/>
    <row r="4183" ht="15" customHeight="1" x14ac:dyDescent="0.35"/>
    <row r="4184" ht="15" customHeight="1" x14ac:dyDescent="0.35"/>
    <row r="4185" ht="15" customHeight="1" x14ac:dyDescent="0.35"/>
    <row r="4186" ht="15" customHeight="1" x14ac:dyDescent="0.35"/>
    <row r="4187" ht="15" customHeight="1" x14ac:dyDescent="0.35"/>
    <row r="4188" ht="15" customHeight="1" x14ac:dyDescent="0.35"/>
    <row r="4189" ht="15" customHeight="1" x14ac:dyDescent="0.35"/>
    <row r="4190" ht="15" customHeight="1" x14ac:dyDescent="0.35"/>
    <row r="4191" ht="15" customHeight="1" x14ac:dyDescent="0.35"/>
    <row r="4192" ht="12" customHeight="1" x14ac:dyDescent="0.35"/>
    <row r="4193" ht="15" customHeight="1" x14ac:dyDescent="0.35"/>
    <row r="4194" ht="15" customHeight="1" x14ac:dyDescent="0.35"/>
    <row r="4195" ht="15" customHeight="1" x14ac:dyDescent="0.35"/>
    <row r="4196" ht="15" customHeight="1" x14ac:dyDescent="0.35"/>
    <row r="4197" ht="15" customHeight="1" x14ac:dyDescent="0.35"/>
    <row r="4198" ht="15" customHeight="1" x14ac:dyDescent="0.35"/>
    <row r="4199" ht="15"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2" customHeight="1" x14ac:dyDescent="0.35"/>
    <row r="4210" ht="15" customHeight="1" x14ac:dyDescent="0.35"/>
    <row r="4211" ht="15" customHeight="1" x14ac:dyDescent="0.35"/>
    <row r="4212" ht="12"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2"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5" customHeight="1" x14ac:dyDescent="0.35"/>
    <row r="4228" ht="15" customHeight="1" x14ac:dyDescent="0.35"/>
    <row r="4229" ht="15" customHeight="1" x14ac:dyDescent="0.35"/>
    <row r="4230" ht="15" customHeight="1" x14ac:dyDescent="0.35"/>
    <row r="4231" ht="15" customHeight="1" x14ac:dyDescent="0.35"/>
    <row r="4232" ht="15" customHeight="1" x14ac:dyDescent="0.35"/>
    <row r="4233" ht="15" customHeight="1" x14ac:dyDescent="0.35"/>
    <row r="4234" ht="15" customHeight="1" x14ac:dyDescent="0.35"/>
    <row r="4235" ht="12" customHeight="1" x14ac:dyDescent="0.35"/>
    <row r="4236" ht="15" customHeight="1" x14ac:dyDescent="0.35"/>
    <row r="4237" ht="15" customHeight="1" x14ac:dyDescent="0.35"/>
    <row r="4238" ht="12" customHeight="1" x14ac:dyDescent="0.35"/>
    <row r="4239" ht="15" customHeight="1" x14ac:dyDescent="0.35"/>
    <row r="4240" ht="15" customHeight="1" x14ac:dyDescent="0.35"/>
    <row r="4241" ht="15" customHeight="1" x14ac:dyDescent="0.35"/>
    <row r="4242" ht="12"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spans="2:35" ht="15" customHeight="1" x14ac:dyDescent="0.35"/>
    <row r="4258" spans="2:35" ht="15" customHeight="1" x14ac:dyDescent="0.35"/>
    <row r="4259" spans="2:35" ht="15" customHeight="1" x14ac:dyDescent="0.35">
      <c r="B4259" s="203"/>
      <c r="C4259" s="203"/>
      <c r="D4259" s="203"/>
      <c r="E4259" s="203"/>
      <c r="F4259" s="203"/>
      <c r="G4259" s="203"/>
      <c r="H4259" s="203"/>
      <c r="I4259" s="203"/>
      <c r="J4259" s="203"/>
      <c r="K4259" s="203"/>
      <c r="L4259" s="203"/>
      <c r="M4259" s="203"/>
      <c r="N4259" s="203"/>
      <c r="O4259" s="203"/>
      <c r="P4259" s="203"/>
      <c r="Q4259" s="203"/>
      <c r="R4259" s="203"/>
      <c r="S4259" s="203"/>
      <c r="T4259" s="203"/>
      <c r="U4259" s="203"/>
      <c r="V4259" s="203"/>
      <c r="W4259" s="203"/>
      <c r="X4259" s="203"/>
      <c r="Y4259" s="203"/>
      <c r="Z4259" s="203"/>
      <c r="AA4259" s="203"/>
      <c r="AB4259" s="203"/>
      <c r="AC4259" s="203"/>
      <c r="AD4259" s="203"/>
      <c r="AE4259" s="203"/>
      <c r="AF4259" s="203"/>
      <c r="AG4259" s="203"/>
      <c r="AH4259" s="203"/>
      <c r="AI4259" s="203"/>
    </row>
    <row r="4260" spans="2:35" ht="15" customHeight="1" x14ac:dyDescent="0.35"/>
    <row r="4261" spans="2:35" ht="15" customHeight="1" x14ac:dyDescent="0.35"/>
    <row r="4262" spans="2:35" ht="15" customHeight="1" x14ac:dyDescent="0.35"/>
    <row r="4263" spans="2:35" ht="15" customHeight="1" x14ac:dyDescent="0.35"/>
    <row r="4264" spans="2:35" ht="15" customHeight="1" x14ac:dyDescent="0.35"/>
    <row r="4265" spans="2:35" ht="15" customHeight="1" x14ac:dyDescent="0.35"/>
    <row r="4266" spans="2:35" ht="15" customHeight="1" x14ac:dyDescent="0.35"/>
    <row r="4267" spans="2:35" ht="12" customHeight="1" x14ac:dyDescent="0.35"/>
    <row r="4268" spans="2:35" ht="12" customHeight="1" x14ac:dyDescent="0.35"/>
    <row r="4269" spans="2:35" ht="12" customHeight="1" x14ac:dyDescent="0.35"/>
    <row r="4270" spans="2:35" ht="12" customHeight="1" x14ac:dyDescent="0.35"/>
    <row r="4271" spans="2:35" ht="12" customHeight="1" x14ac:dyDescent="0.35"/>
    <row r="4272" spans="2:35" ht="12" customHeight="1" x14ac:dyDescent="0.35"/>
    <row r="4273" ht="12" customHeight="1" x14ac:dyDescent="0.35"/>
    <row r="4274" ht="12" customHeight="1" x14ac:dyDescent="0.35"/>
    <row r="4275" ht="12" customHeight="1" x14ac:dyDescent="0.35"/>
    <row r="4276" ht="12" customHeight="1" x14ac:dyDescent="0.35"/>
    <row r="4277" ht="12" customHeight="1" x14ac:dyDescent="0.35"/>
    <row r="4278" ht="12" customHeight="1" x14ac:dyDescent="0.35"/>
    <row r="4279" ht="12" customHeight="1" x14ac:dyDescent="0.35"/>
    <row r="4280" ht="12" customHeight="1" x14ac:dyDescent="0.35"/>
    <row r="4281" ht="12" customHeight="1" x14ac:dyDescent="0.35"/>
    <row r="4282" ht="12" customHeight="1" x14ac:dyDescent="0.35"/>
    <row r="4283" ht="12" customHeight="1" x14ac:dyDescent="0.35"/>
    <row r="4284" ht="12"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5" customHeight="1" x14ac:dyDescent="0.35"/>
    <row r="4308" ht="15" customHeight="1" x14ac:dyDescent="0.35"/>
    <row r="4309" ht="15" customHeight="1" x14ac:dyDescent="0.35"/>
    <row r="4310" ht="15" customHeight="1" x14ac:dyDescent="0.35"/>
    <row r="4311" ht="15" customHeight="1" x14ac:dyDescent="0.35"/>
    <row r="4312" ht="15" customHeight="1" x14ac:dyDescent="0.35"/>
    <row r="4313" ht="15" customHeight="1" x14ac:dyDescent="0.35"/>
    <row r="4314" ht="15" customHeight="1" x14ac:dyDescent="0.35"/>
    <row r="4315" ht="15" customHeight="1" x14ac:dyDescent="0.35"/>
    <row r="4316" ht="15" customHeight="1" x14ac:dyDescent="0.35"/>
    <row r="4317" ht="12" customHeight="1" x14ac:dyDescent="0.35"/>
    <row r="4318" ht="15" customHeight="1" x14ac:dyDescent="0.35"/>
    <row r="4319" ht="15" customHeight="1" x14ac:dyDescent="0.35"/>
    <row r="4320" ht="15" customHeight="1" x14ac:dyDescent="0.35"/>
    <row r="4321" ht="15" customHeight="1" x14ac:dyDescent="0.35"/>
    <row r="4322" ht="15" customHeight="1" x14ac:dyDescent="0.35"/>
    <row r="4323" ht="15" customHeight="1" x14ac:dyDescent="0.35"/>
    <row r="4324" ht="15"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2" customHeight="1" x14ac:dyDescent="0.35"/>
    <row r="4335" ht="15" customHeight="1" x14ac:dyDescent="0.35"/>
    <row r="4336" ht="15" customHeight="1" x14ac:dyDescent="0.35"/>
    <row r="4337" ht="12"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2"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5" customHeight="1" x14ac:dyDescent="0.35"/>
    <row r="4353" ht="15" customHeight="1" x14ac:dyDescent="0.35"/>
    <row r="4354" ht="15" customHeight="1" x14ac:dyDescent="0.35"/>
    <row r="4355" ht="15" customHeight="1" x14ac:dyDescent="0.35"/>
    <row r="4356" ht="15" customHeight="1" x14ac:dyDescent="0.35"/>
    <row r="4357" ht="15" customHeight="1" x14ac:dyDescent="0.35"/>
    <row r="4358" ht="15" customHeight="1" x14ac:dyDescent="0.35"/>
    <row r="4359" ht="15" customHeight="1" x14ac:dyDescent="0.35"/>
    <row r="4360" ht="12" customHeight="1" x14ac:dyDescent="0.35"/>
    <row r="4361" ht="15" customHeight="1" x14ac:dyDescent="0.35"/>
    <row r="4362" ht="15" customHeight="1" x14ac:dyDescent="0.35"/>
    <row r="4363" ht="12" customHeight="1" x14ac:dyDescent="0.35"/>
    <row r="4364" ht="15" customHeight="1" x14ac:dyDescent="0.35"/>
    <row r="4365" ht="15" customHeight="1" x14ac:dyDescent="0.35"/>
    <row r="4366" ht="15" customHeight="1" x14ac:dyDescent="0.35"/>
    <row r="4367" ht="12" customHeight="1" x14ac:dyDescent="0.35"/>
    <row r="4368" ht="15" customHeight="1" x14ac:dyDescent="0.35"/>
    <row r="4369" spans="2:35" ht="15" customHeight="1" x14ac:dyDescent="0.35"/>
    <row r="4370" spans="2:35" ht="15" customHeight="1" x14ac:dyDescent="0.35"/>
    <row r="4371" spans="2:35" ht="15" customHeight="1" x14ac:dyDescent="0.35"/>
    <row r="4372" spans="2:35" ht="15" customHeight="1" x14ac:dyDescent="0.35"/>
    <row r="4373" spans="2:35" ht="15" customHeight="1" x14ac:dyDescent="0.35"/>
    <row r="4374" spans="2:35" ht="15" customHeight="1" x14ac:dyDescent="0.35"/>
    <row r="4375" spans="2:35" ht="15" customHeight="1" x14ac:dyDescent="0.35"/>
    <row r="4376" spans="2:35" ht="15" customHeight="1" x14ac:dyDescent="0.35"/>
    <row r="4377" spans="2:35" ht="15" customHeight="1" x14ac:dyDescent="0.35"/>
    <row r="4378" spans="2:35" ht="12" customHeight="1" x14ac:dyDescent="0.35"/>
    <row r="4379" spans="2:35" ht="15" customHeight="1" x14ac:dyDescent="0.35"/>
    <row r="4380" spans="2:35" ht="15" customHeight="1" x14ac:dyDescent="0.35"/>
    <row r="4381" spans="2:35" ht="12" customHeight="1" x14ac:dyDescent="0.35"/>
    <row r="4382" spans="2:35" ht="15" customHeight="1" x14ac:dyDescent="0.35"/>
    <row r="4383" spans="2:35" ht="15" customHeight="1" x14ac:dyDescent="0.35"/>
    <row r="4384" spans="2:35" ht="15" customHeight="1" x14ac:dyDescent="0.35">
      <c r="B4384" s="203"/>
      <c r="C4384" s="203"/>
      <c r="D4384" s="203"/>
      <c r="E4384" s="203"/>
      <c r="F4384" s="203"/>
      <c r="G4384" s="203"/>
      <c r="H4384" s="203"/>
      <c r="I4384" s="203"/>
      <c r="J4384" s="203"/>
      <c r="K4384" s="203"/>
      <c r="L4384" s="203"/>
      <c r="M4384" s="203"/>
      <c r="N4384" s="203"/>
      <c r="O4384" s="203"/>
      <c r="P4384" s="203"/>
      <c r="Q4384" s="203"/>
      <c r="R4384" s="203"/>
      <c r="S4384" s="203"/>
      <c r="T4384" s="203"/>
      <c r="U4384" s="203"/>
      <c r="V4384" s="203"/>
      <c r="W4384" s="203"/>
      <c r="X4384" s="203"/>
      <c r="Y4384" s="203"/>
      <c r="Z4384" s="203"/>
      <c r="AA4384" s="203"/>
      <c r="AB4384" s="203"/>
      <c r="AC4384" s="203"/>
      <c r="AD4384" s="203"/>
      <c r="AE4384" s="203"/>
      <c r="AF4384" s="203"/>
      <c r="AG4384" s="203"/>
      <c r="AH4384" s="203"/>
      <c r="AI4384" s="203"/>
    </row>
    <row r="4385" ht="15"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election activeCell="D10" sqref="D10"/>
    </sheetView>
  </sheetViews>
  <sheetFormatPr defaultColWidth="9.1796875" defaultRowHeight="14.5" x14ac:dyDescent="0.35"/>
  <sheetData>
    <row r="1" spans="1:35" x14ac:dyDescent="0.35">
      <c r="A1" t="s">
        <v>474</v>
      </c>
    </row>
    <row r="2" spans="1:35" x14ac:dyDescent="0.35">
      <c r="A2" t="s">
        <v>475</v>
      </c>
    </row>
    <row r="3" spans="1:35" x14ac:dyDescent="0.35">
      <c r="A3" t="s">
        <v>476</v>
      </c>
    </row>
    <row r="4" spans="1:35" x14ac:dyDescent="0.35">
      <c r="A4" t="s">
        <v>198</v>
      </c>
    </row>
    <row r="5" spans="1:35" x14ac:dyDescent="0.3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35">
      <c r="A6" t="s">
        <v>477</v>
      </c>
    </row>
    <row r="7" spans="1:35" x14ac:dyDescent="0.35">
      <c r="A7" t="s">
        <v>204</v>
      </c>
    </row>
    <row r="8" spans="1:35" x14ac:dyDescent="0.35">
      <c r="A8" t="s">
        <v>205</v>
      </c>
      <c r="B8" t="s">
        <v>478</v>
      </c>
      <c r="C8" t="s">
        <v>479</v>
      </c>
      <c r="D8" t="s">
        <v>480</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35">
      <c r="A9" t="s">
        <v>209</v>
      </c>
      <c r="B9" t="s">
        <v>481</v>
      </c>
      <c r="C9" t="s">
        <v>482</v>
      </c>
      <c r="D9" t="s">
        <v>480</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35">
      <c r="A10" t="s">
        <v>212</v>
      </c>
      <c r="B10" t="s">
        <v>483</v>
      </c>
      <c r="C10" t="s">
        <v>484</v>
      </c>
      <c r="D10" t="s">
        <v>480</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35">
      <c r="A11" t="s">
        <v>215</v>
      </c>
    </row>
    <row r="12" spans="1:35" x14ac:dyDescent="0.35">
      <c r="A12" t="s">
        <v>216</v>
      </c>
      <c r="B12" t="s">
        <v>485</v>
      </c>
      <c r="C12" t="s">
        <v>486</v>
      </c>
      <c r="D12" t="s">
        <v>480</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35">
      <c r="A13" t="s">
        <v>219</v>
      </c>
      <c r="B13" t="s">
        <v>487</v>
      </c>
      <c r="C13" t="s">
        <v>221</v>
      </c>
      <c r="D13" t="s">
        <v>480</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35">
      <c r="A14" t="s">
        <v>222</v>
      </c>
      <c r="B14" t="s">
        <v>488</v>
      </c>
      <c r="C14" t="s">
        <v>221</v>
      </c>
      <c r="D14" t="s">
        <v>480</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35">
      <c r="A15" t="s">
        <v>224</v>
      </c>
      <c r="B15" t="s">
        <v>489</v>
      </c>
      <c r="C15" t="s">
        <v>221</v>
      </c>
      <c r="D15" t="s">
        <v>480</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35">
      <c r="A16" t="s">
        <v>226</v>
      </c>
      <c r="B16" t="s">
        <v>490</v>
      </c>
      <c r="C16" t="s">
        <v>491</v>
      </c>
      <c r="D16" t="s">
        <v>480</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35">
      <c r="A17" t="s">
        <v>229</v>
      </c>
      <c r="B17" t="s">
        <v>492</v>
      </c>
      <c r="C17" t="s">
        <v>493</v>
      </c>
      <c r="D17" t="s">
        <v>480</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35">
      <c r="A18" t="s">
        <v>232</v>
      </c>
      <c r="B18" t="s">
        <v>494</v>
      </c>
      <c r="C18" t="s">
        <v>495</v>
      </c>
      <c r="D18" t="s">
        <v>480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235</v>
      </c>
    </row>
    <row r="19" spans="1:35" x14ac:dyDescent="0.35">
      <c r="A19" t="s">
        <v>236</v>
      </c>
      <c r="B19" t="s">
        <v>496</v>
      </c>
      <c r="C19" t="s">
        <v>497</v>
      </c>
      <c r="D19" t="s">
        <v>480</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35">
      <c r="A20" t="s">
        <v>239</v>
      </c>
      <c r="B20" t="s">
        <v>498</v>
      </c>
      <c r="C20" t="s">
        <v>499</v>
      </c>
      <c r="D20" t="s">
        <v>480</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35">
      <c r="A21" t="s">
        <v>242</v>
      </c>
      <c r="B21" t="s">
        <v>500</v>
      </c>
      <c r="C21" t="s">
        <v>501</v>
      </c>
      <c r="D21" t="s">
        <v>480</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35">
      <c r="A22" t="s">
        <v>245</v>
      </c>
      <c r="B22" t="s">
        <v>502</v>
      </c>
      <c r="C22" t="s">
        <v>503</v>
      </c>
      <c r="D22" t="s">
        <v>480</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35">
      <c r="A23" t="s">
        <v>248</v>
      </c>
      <c r="B23" t="s">
        <v>504</v>
      </c>
      <c r="C23" t="s">
        <v>505</v>
      </c>
      <c r="D23" t="s">
        <v>480</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35">
      <c r="A24" t="s">
        <v>250</v>
      </c>
      <c r="B24" t="s">
        <v>506</v>
      </c>
      <c r="C24" t="s">
        <v>507</v>
      </c>
      <c r="D24" t="s">
        <v>480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235</v>
      </c>
    </row>
    <row r="25" spans="1:35" x14ac:dyDescent="0.35">
      <c r="A25" t="s">
        <v>253</v>
      </c>
      <c r="B25" t="s">
        <v>508</v>
      </c>
      <c r="C25" t="s">
        <v>509</v>
      </c>
      <c r="D25" t="s">
        <v>480</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35">
      <c r="A26" t="s">
        <v>256</v>
      </c>
      <c r="B26" t="s">
        <v>510</v>
      </c>
      <c r="C26" t="s">
        <v>511</v>
      </c>
      <c r="D26" t="s">
        <v>480</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35">
      <c r="A27" t="s">
        <v>512</v>
      </c>
      <c r="B27" t="s">
        <v>513</v>
      </c>
      <c r="C27" t="s">
        <v>514</v>
      </c>
      <c r="D27" t="s">
        <v>480</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35">
      <c r="A28" t="s">
        <v>515</v>
      </c>
    </row>
    <row r="29" spans="1:35" x14ac:dyDescent="0.35">
      <c r="A29" t="s">
        <v>267</v>
      </c>
    </row>
    <row r="30" spans="1:35" x14ac:dyDescent="0.35">
      <c r="A30" t="s">
        <v>205</v>
      </c>
      <c r="B30" t="s">
        <v>516</v>
      </c>
      <c r="C30" t="s">
        <v>517</v>
      </c>
      <c r="D30" t="s">
        <v>480</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35">
      <c r="A31" t="s">
        <v>209</v>
      </c>
      <c r="B31" t="s">
        <v>518</v>
      </c>
      <c r="C31" t="s">
        <v>519</v>
      </c>
      <c r="D31" t="s">
        <v>480</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35">
      <c r="A32" t="s">
        <v>272</v>
      </c>
      <c r="B32" t="s">
        <v>520</v>
      </c>
      <c r="C32" t="s">
        <v>521</v>
      </c>
      <c r="D32" t="s">
        <v>480</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35">
      <c r="A33" t="s">
        <v>275</v>
      </c>
    </row>
    <row r="34" spans="1:35" x14ac:dyDescent="0.35">
      <c r="A34" t="s">
        <v>216</v>
      </c>
      <c r="B34" t="s">
        <v>522</v>
      </c>
      <c r="C34" t="s">
        <v>523</v>
      </c>
      <c r="D34" t="s">
        <v>480</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35">
      <c r="A35" t="s">
        <v>219</v>
      </c>
      <c r="B35" t="s">
        <v>524</v>
      </c>
      <c r="C35" t="s">
        <v>221</v>
      </c>
      <c r="D35" t="s">
        <v>480</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35">
      <c r="A36" t="s">
        <v>222</v>
      </c>
      <c r="B36" t="s">
        <v>525</v>
      </c>
      <c r="C36" t="s">
        <v>221</v>
      </c>
      <c r="D36" t="s">
        <v>480</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35">
      <c r="A37" t="s">
        <v>224</v>
      </c>
      <c r="B37" t="s">
        <v>526</v>
      </c>
      <c r="C37" t="s">
        <v>221</v>
      </c>
      <c r="D37" t="s">
        <v>480</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35">
      <c r="A38" t="s">
        <v>226</v>
      </c>
      <c r="B38" t="s">
        <v>527</v>
      </c>
      <c r="C38" t="s">
        <v>528</v>
      </c>
      <c r="D38" t="s">
        <v>480</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35">
      <c r="A39" t="s">
        <v>229</v>
      </c>
      <c r="B39" t="s">
        <v>529</v>
      </c>
      <c r="C39" t="s">
        <v>530</v>
      </c>
      <c r="D39" t="s">
        <v>480</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35">
      <c r="A40" t="s">
        <v>232</v>
      </c>
      <c r="B40" t="s">
        <v>531</v>
      </c>
      <c r="C40" t="s">
        <v>532</v>
      </c>
      <c r="D40" t="s">
        <v>480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235</v>
      </c>
    </row>
    <row r="41" spans="1:35" x14ac:dyDescent="0.35">
      <c r="A41" t="s">
        <v>236</v>
      </c>
      <c r="B41" t="s">
        <v>533</v>
      </c>
      <c r="C41" t="s">
        <v>534</v>
      </c>
      <c r="D41" t="s">
        <v>480</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35">
      <c r="A42" t="s">
        <v>239</v>
      </c>
      <c r="B42" t="s">
        <v>535</v>
      </c>
      <c r="C42" t="s">
        <v>536</v>
      </c>
      <c r="D42" t="s">
        <v>480</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35">
      <c r="A43" t="s">
        <v>242</v>
      </c>
      <c r="B43" t="s">
        <v>537</v>
      </c>
      <c r="C43" t="s">
        <v>538</v>
      </c>
      <c r="D43" t="s">
        <v>480</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35">
      <c r="A44" t="s">
        <v>245</v>
      </c>
      <c r="B44" t="s">
        <v>539</v>
      </c>
      <c r="C44" t="s">
        <v>540</v>
      </c>
      <c r="D44" t="s">
        <v>480</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35">
      <c r="A45" t="s">
        <v>248</v>
      </c>
      <c r="B45" t="s">
        <v>541</v>
      </c>
      <c r="C45" t="s">
        <v>542</v>
      </c>
      <c r="D45" t="s">
        <v>480</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35">
      <c r="A46" t="s">
        <v>250</v>
      </c>
      <c r="B46" t="s">
        <v>543</v>
      </c>
      <c r="C46" t="s">
        <v>544</v>
      </c>
      <c r="D46" t="s">
        <v>480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235</v>
      </c>
    </row>
    <row r="47" spans="1:35" x14ac:dyDescent="0.35">
      <c r="A47" t="s">
        <v>253</v>
      </c>
      <c r="B47" t="s">
        <v>545</v>
      </c>
      <c r="C47" t="s">
        <v>546</v>
      </c>
      <c r="D47" t="s">
        <v>480</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35">
      <c r="A48" t="s">
        <v>301</v>
      </c>
      <c r="B48" t="s">
        <v>547</v>
      </c>
      <c r="C48" t="s">
        <v>548</v>
      </c>
      <c r="D48" t="s">
        <v>480</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35">
      <c r="A49" t="s">
        <v>549</v>
      </c>
      <c r="B49" t="s">
        <v>550</v>
      </c>
      <c r="C49" t="s">
        <v>551</v>
      </c>
      <c r="D49" t="s">
        <v>480</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35">
      <c r="A50" t="s">
        <v>552</v>
      </c>
      <c r="B50" t="s">
        <v>320</v>
      </c>
      <c r="C50" t="s">
        <v>553</v>
      </c>
      <c r="D50" t="s">
        <v>554</v>
      </c>
      <c r="E50" t="s">
        <v>480</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35">
      <c r="A51" t="s">
        <v>321</v>
      </c>
      <c r="B51" t="s">
        <v>555</v>
      </c>
      <c r="C51" t="s">
        <v>556</v>
      </c>
      <c r="D51" t="s">
        <v>480</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35">
      <c r="A52" t="s">
        <v>324</v>
      </c>
      <c r="B52" t="s">
        <v>557</v>
      </c>
      <c r="C52" t="s">
        <v>558</v>
      </c>
      <c r="D52" t="s">
        <v>480</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35">
      <c r="A53" t="s">
        <v>327</v>
      </c>
      <c r="B53" t="s">
        <v>559</v>
      </c>
      <c r="C53" t="s">
        <v>560</v>
      </c>
      <c r="D53" t="s">
        <v>480</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35">
      <c r="A54" t="s">
        <v>330</v>
      </c>
      <c r="B54" t="s">
        <v>561</v>
      </c>
      <c r="C54" t="s">
        <v>562</v>
      </c>
      <c r="D54" t="s">
        <v>480</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35">
      <c r="A55" t="s">
        <v>333</v>
      </c>
      <c r="B55" t="s">
        <v>563</v>
      </c>
      <c r="C55" t="s">
        <v>564</v>
      </c>
      <c r="D55" t="s">
        <v>480</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35">
      <c r="A56" t="s">
        <v>336</v>
      </c>
      <c r="B56" t="s">
        <v>565</v>
      </c>
      <c r="C56" t="s">
        <v>566</v>
      </c>
      <c r="D56" t="s">
        <v>480</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35">
      <c r="A57" t="s">
        <v>339</v>
      </c>
      <c r="B57" t="s">
        <v>567</v>
      </c>
      <c r="C57" t="s">
        <v>568</v>
      </c>
      <c r="D57" t="s">
        <v>480</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35">
      <c r="A58" t="s">
        <v>342</v>
      </c>
      <c r="B58" t="s">
        <v>569</v>
      </c>
      <c r="C58" t="s">
        <v>570</v>
      </c>
      <c r="D58" t="s">
        <v>480</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D10" sqref="D10"/>
    </sheetView>
  </sheetViews>
  <sheetFormatPr defaultColWidth="9.1796875" defaultRowHeight="14.5" x14ac:dyDescent="0.35"/>
  <cols>
    <col min="1" max="1" width="21.453125" hidden="1" customWidth="1"/>
    <col min="2" max="2" width="46.7265625" customWidth="1"/>
    <col min="32" max="32" width="9.81640625" style="79" bestFit="1" customWidth="1"/>
  </cols>
  <sheetData>
    <row r="1" spans="1:32" ht="15" customHeight="1" thickBot="1" x14ac:dyDescent="0.4">
      <c r="B1" s="63" t="s">
        <v>356</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8">
        <v>2050</v>
      </c>
    </row>
    <row r="2" spans="1:32" ht="15" customHeight="1" thickTop="1" x14ac:dyDescent="0.35"/>
    <row r="3" spans="1:32" ht="15" customHeight="1" x14ac:dyDescent="0.35">
      <c r="C3" s="64" t="s">
        <v>357</v>
      </c>
      <c r="D3" s="64" t="s">
        <v>358</v>
      </c>
      <c r="E3" s="65"/>
      <c r="F3" s="65"/>
      <c r="G3" s="65"/>
    </row>
    <row r="4" spans="1:32" ht="15" customHeight="1" x14ac:dyDescent="0.35">
      <c r="C4" s="64" t="s">
        <v>359</v>
      </c>
      <c r="D4" s="64" t="s">
        <v>360</v>
      </c>
      <c r="E4" s="65"/>
      <c r="F4" s="65"/>
      <c r="G4" s="64" t="s">
        <v>361</v>
      </c>
    </row>
    <row r="5" spans="1:32" ht="15" customHeight="1" x14ac:dyDescent="0.35">
      <c r="C5" s="64" t="s">
        <v>362</v>
      </c>
      <c r="D5" s="64" t="s">
        <v>363</v>
      </c>
      <c r="E5" s="65"/>
      <c r="F5" s="65"/>
      <c r="G5" s="65"/>
    </row>
    <row r="6" spans="1:32" ht="15" customHeight="1" x14ac:dyDescent="0.35">
      <c r="C6" s="64" t="s">
        <v>364</v>
      </c>
      <c r="D6" s="65"/>
      <c r="E6" s="64" t="s">
        <v>365</v>
      </c>
      <c r="F6" s="65"/>
      <c r="G6" s="65"/>
    </row>
    <row r="7" spans="1:32" ht="12" customHeight="1" x14ac:dyDescent="0.35"/>
    <row r="8" spans="1:32" ht="12" customHeight="1" x14ac:dyDescent="0.35"/>
    <row r="9" spans="1:32" ht="12" customHeight="1" x14ac:dyDescent="0.35"/>
    <row r="10" spans="1:32" ht="15" customHeight="1" x14ac:dyDescent="0.35">
      <c r="A10" s="66" t="s">
        <v>571</v>
      </c>
      <c r="B10" s="67" t="s">
        <v>572</v>
      </c>
      <c r="AF10" s="80" t="s">
        <v>368</v>
      </c>
    </row>
    <row r="11" spans="1:32" ht="15" customHeight="1" x14ac:dyDescent="0.35">
      <c r="B11" s="63" t="s">
        <v>573</v>
      </c>
      <c r="AF11" s="80" t="s">
        <v>370</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0" t="s">
        <v>371</v>
      </c>
    </row>
    <row r="13" spans="1:32" ht="15" customHeight="1" thickBot="1" x14ac:dyDescent="0.4">
      <c r="B13" s="31" t="s">
        <v>372</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1" t="s">
        <v>373</v>
      </c>
    </row>
    <row r="14" spans="1:32" ht="15" customHeight="1" thickTop="1" x14ac:dyDescent="0.35"/>
    <row r="15" spans="1:32" ht="15" customHeight="1" x14ac:dyDescent="0.35">
      <c r="B15" s="32" t="s">
        <v>574</v>
      </c>
    </row>
    <row r="16" spans="1:32" ht="15" customHeight="1" x14ac:dyDescent="0.35">
      <c r="B16" s="32" t="s">
        <v>375</v>
      </c>
    </row>
    <row r="17" spans="1:32" ht="15" customHeight="1" x14ac:dyDescent="0.35">
      <c r="A17" s="66" t="s">
        <v>575</v>
      </c>
      <c r="B17" s="70" t="s">
        <v>377</v>
      </c>
      <c r="C17" s="73">
        <f>'AEO 2023 Table 39 Raw'!F8</f>
        <v>113.485703</v>
      </c>
      <c r="D17" s="73">
        <f>'AEO 2023 Table 39 Raw'!G8</f>
        <v>110.469795</v>
      </c>
      <c r="E17" s="73">
        <f>'AEO 2023 Table 39 Raw'!H8</f>
        <v>107.590355</v>
      </c>
      <c r="F17" s="73">
        <f>'AEO 2023 Table 39 Raw'!I8</f>
        <v>104.598671</v>
      </c>
      <c r="G17" s="73">
        <f>'AEO 2023 Table 39 Raw'!J8</f>
        <v>101.54632599999999</v>
      </c>
      <c r="H17" s="73">
        <f>'AEO 2023 Table 39 Raw'!K8</f>
        <v>98.408339999999995</v>
      </c>
      <c r="I17" s="73">
        <f>'AEO 2023 Table 39 Raw'!L8</f>
        <v>95.150108000000003</v>
      </c>
      <c r="J17" s="73">
        <f>'AEO 2023 Table 39 Raw'!M8</f>
        <v>91.853133999999997</v>
      </c>
      <c r="K17" s="73">
        <f>'AEO 2023 Table 39 Raw'!N8</f>
        <v>88.524780000000007</v>
      </c>
      <c r="L17" s="73">
        <f>'AEO 2023 Table 39 Raw'!O8</f>
        <v>85.212502000000001</v>
      </c>
      <c r="M17" s="73">
        <f>'AEO 2023 Table 39 Raw'!P8</f>
        <v>81.955994000000004</v>
      </c>
      <c r="N17" s="73">
        <f>'AEO 2023 Table 39 Raw'!Q8</f>
        <v>78.782409999999999</v>
      </c>
      <c r="O17" s="73">
        <f>'AEO 2023 Table 39 Raw'!R8</f>
        <v>75.732285000000005</v>
      </c>
      <c r="P17" s="73">
        <f>'AEO 2023 Table 39 Raw'!S8</f>
        <v>72.854027000000002</v>
      </c>
      <c r="Q17" s="73">
        <f>'AEO 2023 Table 39 Raw'!T8</f>
        <v>70.216042000000002</v>
      </c>
      <c r="R17" s="73">
        <f>'AEO 2023 Table 39 Raw'!U8</f>
        <v>67.840073000000004</v>
      </c>
      <c r="S17" s="73">
        <f>'AEO 2023 Table 39 Raw'!V8</f>
        <v>65.743545999999995</v>
      </c>
      <c r="T17" s="73">
        <f>'AEO 2023 Table 39 Raw'!W8</f>
        <v>63.900756999999999</v>
      </c>
      <c r="U17" s="73">
        <f>'AEO 2023 Table 39 Raw'!X8</f>
        <v>62.316142999999997</v>
      </c>
      <c r="V17" s="73">
        <f>'AEO 2023 Table 39 Raw'!Y8</f>
        <v>60.931694</v>
      </c>
      <c r="W17" s="73">
        <f>'AEO 2023 Table 39 Raw'!Z8</f>
        <v>59.724350000000001</v>
      </c>
      <c r="X17" s="73">
        <f>'AEO 2023 Table 39 Raw'!AA8</f>
        <v>58.648266</v>
      </c>
      <c r="Y17" s="73">
        <f>'AEO 2023 Table 39 Raw'!AB8</f>
        <v>57.695877000000003</v>
      </c>
      <c r="Z17" s="73">
        <f>'AEO 2023 Table 39 Raw'!AC8</f>
        <v>56.850062999999999</v>
      </c>
      <c r="AA17" s="73">
        <f>'AEO 2023 Table 39 Raw'!AD8</f>
        <v>56.082008000000002</v>
      </c>
      <c r="AB17" s="73">
        <f>'AEO 2023 Table 39 Raw'!AE8</f>
        <v>55.377018</v>
      </c>
      <c r="AC17" s="73">
        <f>'AEO 2023 Table 39 Raw'!AF8</f>
        <v>54.739337999999996</v>
      </c>
      <c r="AD17" s="73">
        <f>'AEO 2023 Table 39 Raw'!AG8</f>
        <v>54.1511</v>
      </c>
      <c r="AE17" s="73">
        <f>'AEO 2023 Table 39 Raw'!AH8</f>
        <v>53.633910999999998</v>
      </c>
      <c r="AF17" s="83">
        <f>'AEO 2023 Table 39 Raw'!AI8</f>
        <v>-2.5999999999999999E-2</v>
      </c>
    </row>
    <row r="18" spans="1:32" ht="15" customHeight="1" x14ac:dyDescent="0.35">
      <c r="A18" s="66" t="s">
        <v>576</v>
      </c>
      <c r="B18" s="70" t="s">
        <v>379</v>
      </c>
      <c r="C18" s="73">
        <f>'AEO 2023 Table 39 Raw'!F9</f>
        <v>0.52865200000000001</v>
      </c>
      <c r="D18" s="73">
        <f>'AEO 2023 Table 39 Raw'!G9</f>
        <v>0.49542399999999998</v>
      </c>
      <c r="E18" s="73">
        <f>'AEO 2023 Table 39 Raw'!H9</f>
        <v>0.46307599999999999</v>
      </c>
      <c r="F18" s="73">
        <f>'AEO 2023 Table 39 Raw'!I9</f>
        <v>0.431282</v>
      </c>
      <c r="G18" s="73">
        <f>'AEO 2023 Table 39 Raw'!J9</f>
        <v>0.39990199999999998</v>
      </c>
      <c r="H18" s="73">
        <f>'AEO 2023 Table 39 Raw'!K9</f>
        <v>0.368815</v>
      </c>
      <c r="I18" s="73">
        <f>'AEO 2023 Table 39 Raw'!L9</f>
        <v>0.33779199999999998</v>
      </c>
      <c r="J18" s="73">
        <f>'AEO 2023 Table 39 Raw'!M9</f>
        <v>0.30686200000000002</v>
      </c>
      <c r="K18" s="73">
        <f>'AEO 2023 Table 39 Raw'!N9</f>
        <v>0.27654099999999998</v>
      </c>
      <c r="L18" s="73">
        <f>'AEO 2023 Table 39 Raw'!O9</f>
        <v>0.24757699999999999</v>
      </c>
      <c r="M18" s="73">
        <f>'AEO 2023 Table 39 Raw'!P9</f>
        <v>0.21978300000000001</v>
      </c>
      <c r="N18" s="73">
        <f>'AEO 2023 Table 39 Raw'!Q9</f>
        <v>0.19367000000000001</v>
      </c>
      <c r="O18" s="73">
        <f>'AEO 2023 Table 39 Raw'!R9</f>
        <v>0.16977500000000001</v>
      </c>
      <c r="P18" s="73">
        <f>'AEO 2023 Table 39 Raw'!S9</f>
        <v>0.14865900000000001</v>
      </c>
      <c r="Q18" s="73">
        <f>'AEO 2023 Table 39 Raw'!T9</f>
        <v>0.130743</v>
      </c>
      <c r="R18" s="73">
        <f>'AEO 2023 Table 39 Raw'!U9</f>
        <v>0.11596099999999999</v>
      </c>
      <c r="S18" s="73">
        <f>'AEO 2023 Table 39 Raw'!V9</f>
        <v>0.104272</v>
      </c>
      <c r="T18" s="73">
        <f>'AEO 2023 Table 39 Raw'!W9</f>
        <v>9.5627000000000004E-2</v>
      </c>
      <c r="U18" s="73">
        <f>'AEO 2023 Table 39 Raw'!X9</f>
        <v>8.9082999999999996E-2</v>
      </c>
      <c r="V18" s="73">
        <f>'AEO 2023 Table 39 Raw'!Y9</f>
        <v>8.3143999999999996E-2</v>
      </c>
      <c r="W18" s="73">
        <f>'AEO 2023 Table 39 Raw'!Z9</f>
        <v>7.7796000000000004E-2</v>
      </c>
      <c r="X18" s="73">
        <f>'AEO 2023 Table 39 Raw'!AA9</f>
        <v>7.2952000000000003E-2</v>
      </c>
      <c r="Y18" s="73">
        <f>'AEO 2023 Table 39 Raw'!AB9</f>
        <v>6.8448999999999996E-2</v>
      </c>
      <c r="Z18" s="73">
        <f>'AEO 2023 Table 39 Raw'!AC9</f>
        <v>6.4240000000000005E-2</v>
      </c>
      <c r="AA18" s="73">
        <f>'AEO 2023 Table 39 Raw'!AD9</f>
        <v>6.0305999999999998E-2</v>
      </c>
      <c r="AB18" s="73">
        <f>'AEO 2023 Table 39 Raw'!AE9</f>
        <v>5.6628999999999999E-2</v>
      </c>
      <c r="AC18" s="73">
        <f>'AEO 2023 Table 39 Raw'!AF9</f>
        <v>5.3191000000000002E-2</v>
      </c>
      <c r="AD18" s="73">
        <f>'AEO 2023 Table 39 Raw'!AG9</f>
        <v>4.9974999999999999E-2</v>
      </c>
      <c r="AE18" s="73">
        <f>'AEO 2023 Table 39 Raw'!AH9</f>
        <v>4.6968999999999997E-2</v>
      </c>
      <c r="AF18" s="83">
        <f>'AEO 2023 Table 39 Raw'!AI9</f>
        <v>-8.3000000000000004E-2</v>
      </c>
    </row>
    <row r="19" spans="1:32" ht="15" customHeight="1" x14ac:dyDescent="0.35">
      <c r="A19" s="66" t="s">
        <v>577</v>
      </c>
      <c r="B19" s="70" t="s">
        <v>381</v>
      </c>
      <c r="C19" s="73">
        <f>'AEO 2023 Table 39 Raw'!F10</f>
        <v>114.014359</v>
      </c>
      <c r="D19" s="73">
        <f>'AEO 2023 Table 39 Raw'!G10</f>
        <v>110.96521799999999</v>
      </c>
      <c r="E19" s="73">
        <f>'AEO 2023 Table 39 Raw'!H10</f>
        <v>108.05342899999999</v>
      </c>
      <c r="F19" s="73">
        <f>'AEO 2023 Table 39 Raw'!I10</f>
        <v>105.02995300000001</v>
      </c>
      <c r="G19" s="73">
        <f>'AEO 2023 Table 39 Raw'!J10</f>
        <v>101.946228</v>
      </c>
      <c r="H19" s="73">
        <f>'AEO 2023 Table 39 Raw'!K10</f>
        <v>98.777152999999998</v>
      </c>
      <c r="I19" s="73">
        <f>'AEO 2023 Table 39 Raw'!L10</f>
        <v>95.487899999999996</v>
      </c>
      <c r="J19" s="73">
        <f>'AEO 2023 Table 39 Raw'!M10</f>
        <v>92.159996000000007</v>
      </c>
      <c r="K19" s="73">
        <f>'AEO 2023 Table 39 Raw'!N10</f>
        <v>88.801322999999996</v>
      </c>
      <c r="L19" s="73">
        <f>'AEO 2023 Table 39 Raw'!O10</f>
        <v>85.460075000000003</v>
      </c>
      <c r="M19" s="73">
        <f>'AEO 2023 Table 39 Raw'!P10</f>
        <v>82.175774000000004</v>
      </c>
      <c r="N19" s="73">
        <f>'AEO 2023 Table 39 Raw'!Q10</f>
        <v>78.976082000000005</v>
      </c>
      <c r="O19" s="73">
        <f>'AEO 2023 Table 39 Raw'!R10</f>
        <v>75.902061000000003</v>
      </c>
      <c r="P19" s="73">
        <f>'AEO 2023 Table 39 Raw'!S10</f>
        <v>73.002685999999997</v>
      </c>
      <c r="Q19" s="73">
        <f>'AEO 2023 Table 39 Raw'!T10</f>
        <v>70.346785999999994</v>
      </c>
      <c r="R19" s="73">
        <f>'AEO 2023 Table 39 Raw'!U10</f>
        <v>67.956031999999993</v>
      </c>
      <c r="S19" s="73">
        <f>'AEO 2023 Table 39 Raw'!V10</f>
        <v>65.847815999999995</v>
      </c>
      <c r="T19" s="73">
        <f>'AEO 2023 Table 39 Raw'!W10</f>
        <v>63.996383999999999</v>
      </c>
      <c r="U19" s="73">
        <f>'AEO 2023 Table 39 Raw'!X10</f>
        <v>62.405228000000001</v>
      </c>
      <c r="V19" s="73">
        <f>'AEO 2023 Table 39 Raw'!Y10</f>
        <v>61.014839000000002</v>
      </c>
      <c r="W19" s="73">
        <f>'AEO 2023 Table 39 Raw'!Z10</f>
        <v>59.802146999999998</v>
      </c>
      <c r="X19" s="73">
        <f>'AEO 2023 Table 39 Raw'!AA10</f>
        <v>58.721218</v>
      </c>
      <c r="Y19" s="73">
        <f>'AEO 2023 Table 39 Raw'!AB10</f>
        <v>57.764324000000002</v>
      </c>
      <c r="Z19" s="73">
        <f>'AEO 2023 Table 39 Raw'!AC10</f>
        <v>56.914302999999997</v>
      </c>
      <c r="AA19" s="73">
        <f>'AEO 2023 Table 39 Raw'!AD10</f>
        <v>56.142315000000004</v>
      </c>
      <c r="AB19" s="73">
        <f>'AEO 2023 Table 39 Raw'!AE10</f>
        <v>55.433647000000001</v>
      </c>
      <c r="AC19" s="73">
        <f>'AEO 2023 Table 39 Raw'!AF10</f>
        <v>54.792529999999999</v>
      </c>
      <c r="AD19" s="73">
        <f>'AEO 2023 Table 39 Raw'!AG10</f>
        <v>54.201076999999998</v>
      </c>
      <c r="AE19" s="73">
        <f>'AEO 2023 Table 39 Raw'!AH10</f>
        <v>53.680881999999997</v>
      </c>
      <c r="AF19" s="83">
        <f>'AEO 2023 Table 39 Raw'!AI10</f>
        <v>-2.7E-2</v>
      </c>
    </row>
    <row r="20" spans="1:32" ht="15" customHeight="1" x14ac:dyDescent="0.35">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83"/>
    </row>
    <row r="21" spans="1:32" ht="15" customHeight="1" x14ac:dyDescent="0.35">
      <c r="B21" s="32" t="s">
        <v>382</v>
      </c>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83"/>
    </row>
    <row r="22" spans="1:32" ht="15" customHeight="1" x14ac:dyDescent="0.35">
      <c r="A22" s="66" t="s">
        <v>578</v>
      </c>
      <c r="B22" s="70" t="s">
        <v>384</v>
      </c>
      <c r="C22" s="73">
        <f>'AEO 2023 Table 39 Raw'!F12</f>
        <v>4.3995579999999999</v>
      </c>
      <c r="D22" s="73">
        <f>'AEO 2023 Table 39 Raw'!G12</f>
        <v>4.223617</v>
      </c>
      <c r="E22" s="73">
        <f>'AEO 2023 Table 39 Raw'!H12</f>
        <v>4.0314620000000003</v>
      </c>
      <c r="F22" s="73">
        <f>'AEO 2023 Table 39 Raw'!I12</f>
        <v>3.8203649999999998</v>
      </c>
      <c r="G22" s="73">
        <f>'AEO 2023 Table 39 Raw'!J12</f>
        <v>3.5931419999999998</v>
      </c>
      <c r="H22" s="73">
        <f>'AEO 2023 Table 39 Raw'!K12</f>
        <v>3.351429</v>
      </c>
      <c r="I22" s="73">
        <f>'AEO 2023 Table 39 Raw'!L12</f>
        <v>3.0995810000000001</v>
      </c>
      <c r="J22" s="73">
        <f>'AEO 2023 Table 39 Raw'!M12</f>
        <v>2.8436919999999999</v>
      </c>
      <c r="K22" s="73">
        <f>'AEO 2023 Table 39 Raw'!N12</f>
        <v>2.5891630000000001</v>
      </c>
      <c r="L22" s="73">
        <f>'AEO 2023 Table 39 Raw'!O12</f>
        <v>2.3438599999999998</v>
      </c>
      <c r="M22" s="73">
        <f>'AEO 2023 Table 39 Raw'!P12</f>
        <v>2.1135619999999999</v>
      </c>
      <c r="N22" s="73">
        <f>'AEO 2023 Table 39 Raw'!Q12</f>
        <v>1.903087</v>
      </c>
      <c r="O22" s="73">
        <f>'AEO 2023 Table 39 Raw'!R12</f>
        <v>1.7133989999999999</v>
      </c>
      <c r="P22" s="73">
        <f>'AEO 2023 Table 39 Raw'!S12</f>
        <v>1.5472919999999999</v>
      </c>
      <c r="Q22" s="73">
        <f>'AEO 2023 Table 39 Raw'!T12</f>
        <v>1.4091210000000001</v>
      </c>
      <c r="R22" s="73">
        <f>'AEO 2023 Table 39 Raw'!U12</f>
        <v>1.298546</v>
      </c>
      <c r="S22" s="73">
        <f>'AEO 2023 Table 39 Raw'!V12</f>
        <v>1.208709</v>
      </c>
      <c r="T22" s="73">
        <f>'AEO 2023 Table 39 Raw'!W12</f>
        <v>1.13846</v>
      </c>
      <c r="U22" s="73">
        <f>'AEO 2023 Table 39 Raw'!X12</f>
        <v>1.0840080000000001</v>
      </c>
      <c r="V22" s="73">
        <f>'AEO 2023 Table 39 Raw'!Y12</f>
        <v>1.038195</v>
      </c>
      <c r="W22" s="73">
        <f>'AEO 2023 Table 39 Raw'!Z12</f>
        <v>0.99842299999999995</v>
      </c>
      <c r="X22" s="73">
        <f>'AEO 2023 Table 39 Raw'!AA12</f>
        <v>0.96319100000000002</v>
      </c>
      <c r="Y22" s="73">
        <f>'AEO 2023 Table 39 Raw'!AB12</f>
        <v>0.93233200000000005</v>
      </c>
      <c r="Z22" s="73">
        <f>'AEO 2023 Table 39 Raw'!AC12</f>
        <v>0.90430900000000003</v>
      </c>
      <c r="AA22" s="73">
        <f>'AEO 2023 Table 39 Raw'!AD12</f>
        <v>0.87903699999999996</v>
      </c>
      <c r="AB22" s="73">
        <f>'AEO 2023 Table 39 Raw'!AE12</f>
        <v>0.85550899999999996</v>
      </c>
      <c r="AC22" s="73">
        <f>'AEO 2023 Table 39 Raw'!AF12</f>
        <v>0.83366399999999996</v>
      </c>
      <c r="AD22" s="73">
        <f>'AEO 2023 Table 39 Raw'!AG12</f>
        <v>0.81331299999999995</v>
      </c>
      <c r="AE22" s="73">
        <f>'AEO 2023 Table 39 Raw'!AH12</f>
        <v>0.794485</v>
      </c>
      <c r="AF22" s="83">
        <f>'AEO 2023 Table 39 Raw'!AI12</f>
        <v>-5.8999999999999997E-2</v>
      </c>
    </row>
    <row r="23" spans="1:32" ht="15" customHeight="1" x14ac:dyDescent="0.35">
      <c r="A23" s="66" t="s">
        <v>579</v>
      </c>
      <c r="B23" s="70" t="s">
        <v>386</v>
      </c>
      <c r="C23" s="73">
        <f>'AEO 2023 Table 39 Raw'!F13</f>
        <v>0.180953</v>
      </c>
      <c r="D23" s="73">
        <f>'AEO 2023 Table 39 Raw'!G13</f>
        <v>0.17660899999999999</v>
      </c>
      <c r="E23" s="73">
        <f>'AEO 2023 Table 39 Raw'!H13</f>
        <v>0.17205300000000001</v>
      </c>
      <c r="F23" s="73">
        <f>'AEO 2023 Table 39 Raw'!I13</f>
        <v>0.16697899999999999</v>
      </c>
      <c r="G23" s="73">
        <f>'AEO 2023 Table 39 Raw'!J13</f>
        <v>0.16118299999999999</v>
      </c>
      <c r="H23" s="73">
        <f>'AEO 2023 Table 39 Raw'!K13</f>
        <v>0.15470900000000001</v>
      </c>
      <c r="I23" s="73">
        <f>'AEO 2023 Table 39 Raw'!L13</f>
        <v>0.147397</v>
      </c>
      <c r="J23" s="73">
        <f>'AEO 2023 Table 39 Raw'!M13</f>
        <v>0.13920399999999999</v>
      </c>
      <c r="K23" s="73">
        <f>'AEO 2023 Table 39 Raw'!N13</f>
        <v>0.13022400000000001</v>
      </c>
      <c r="L23" s="73">
        <f>'AEO 2023 Table 39 Raw'!O13</f>
        <v>0.12062299999999999</v>
      </c>
      <c r="M23" s="73">
        <f>'AEO 2023 Table 39 Raw'!P13</f>
        <v>0.11053300000000001</v>
      </c>
      <c r="N23" s="73">
        <f>'AEO 2023 Table 39 Raw'!Q13</f>
        <v>0.100353</v>
      </c>
      <c r="O23" s="73">
        <f>'AEO 2023 Table 39 Raw'!R13</f>
        <v>9.0386999999999995E-2</v>
      </c>
      <c r="P23" s="73">
        <f>'AEO 2023 Table 39 Raw'!S13</f>
        <v>8.0902000000000002E-2</v>
      </c>
      <c r="Q23" s="73">
        <f>'AEO 2023 Table 39 Raw'!T13</f>
        <v>7.2352E-2</v>
      </c>
      <c r="R23" s="73">
        <f>'AEO 2023 Table 39 Raw'!U13</f>
        <v>6.4808000000000004E-2</v>
      </c>
      <c r="S23" s="73">
        <f>'AEO 2023 Table 39 Raw'!V13</f>
        <v>5.8779999999999999E-2</v>
      </c>
      <c r="T23" s="73">
        <f>'AEO 2023 Table 39 Raw'!W13</f>
        <v>5.3841E-2</v>
      </c>
      <c r="U23" s="73">
        <f>'AEO 2023 Table 39 Raw'!X13</f>
        <v>5.0194999999999997E-2</v>
      </c>
      <c r="V23" s="73">
        <f>'AEO 2023 Table 39 Raw'!Y13</f>
        <v>4.7490999999999998E-2</v>
      </c>
      <c r="W23" s="73">
        <f>'AEO 2023 Table 39 Raw'!Z13</f>
        <v>4.5529E-2</v>
      </c>
      <c r="X23" s="73">
        <f>'AEO 2023 Table 39 Raw'!AA13</f>
        <v>4.4081000000000002E-2</v>
      </c>
      <c r="Y23" s="73">
        <f>'AEO 2023 Table 39 Raw'!AB13</f>
        <v>4.2951999999999997E-2</v>
      </c>
      <c r="Z23" s="73">
        <f>'AEO 2023 Table 39 Raw'!AC13</f>
        <v>4.1998000000000001E-2</v>
      </c>
      <c r="AA23" s="73">
        <f>'AEO 2023 Table 39 Raw'!AD13</f>
        <v>4.1274999999999999E-2</v>
      </c>
      <c r="AB23" s="73">
        <f>'AEO 2023 Table 39 Raw'!AE13</f>
        <v>4.0637E-2</v>
      </c>
      <c r="AC23" s="73">
        <f>'AEO 2023 Table 39 Raw'!AF13</f>
        <v>4.0087999999999999E-2</v>
      </c>
      <c r="AD23" s="73">
        <f>'AEO 2023 Table 39 Raw'!AG13</f>
        <v>3.9634000000000003E-2</v>
      </c>
      <c r="AE23" s="73">
        <f>'AEO 2023 Table 39 Raw'!AH13</f>
        <v>3.9296999999999999E-2</v>
      </c>
      <c r="AF23" s="83">
        <f>'AEO 2023 Table 39 Raw'!AI13</f>
        <v>-5.2999999999999999E-2</v>
      </c>
    </row>
    <row r="24" spans="1:32" ht="15" customHeight="1" x14ac:dyDescent="0.35">
      <c r="A24" s="66" t="s">
        <v>580</v>
      </c>
      <c r="B24" s="70" t="s">
        <v>388</v>
      </c>
      <c r="C24" s="73">
        <f>'AEO 2023 Table 39 Raw'!F14</f>
        <v>0.32210800000000001</v>
      </c>
      <c r="D24" s="73">
        <f>'AEO 2023 Table 39 Raw'!G14</f>
        <v>0.40770600000000001</v>
      </c>
      <c r="E24" s="73">
        <f>'AEO 2023 Table 39 Raw'!H14</f>
        <v>0.51406099999999999</v>
      </c>
      <c r="F24" s="73">
        <f>'AEO 2023 Table 39 Raw'!I14</f>
        <v>0.63432699999999997</v>
      </c>
      <c r="G24" s="73">
        <f>'AEO 2023 Table 39 Raw'!J14</f>
        <v>0.79471400000000003</v>
      </c>
      <c r="H24" s="73">
        <f>'AEO 2023 Table 39 Raw'!K14</f>
        <v>0.98567099999999996</v>
      </c>
      <c r="I24" s="73">
        <f>'AEO 2023 Table 39 Raw'!L14</f>
        <v>1.2017880000000001</v>
      </c>
      <c r="J24" s="73">
        <f>'AEO 2023 Table 39 Raw'!M14</f>
        <v>1.4738899999999999</v>
      </c>
      <c r="K24" s="73">
        <f>'AEO 2023 Table 39 Raw'!N14</f>
        <v>1.7933429999999999</v>
      </c>
      <c r="L24" s="73">
        <f>'AEO 2023 Table 39 Raw'!O14</f>
        <v>2.1217220000000001</v>
      </c>
      <c r="M24" s="73">
        <f>'AEO 2023 Table 39 Raw'!P14</f>
        <v>2.457182</v>
      </c>
      <c r="N24" s="73">
        <f>'AEO 2023 Table 39 Raw'!Q14</f>
        <v>2.7879230000000002</v>
      </c>
      <c r="O24" s="73">
        <f>'AEO 2023 Table 39 Raw'!R14</f>
        <v>3.114671</v>
      </c>
      <c r="P24" s="73">
        <f>'AEO 2023 Table 39 Raw'!S14</f>
        <v>3.4381629999999999</v>
      </c>
      <c r="Q24" s="73">
        <f>'AEO 2023 Table 39 Raw'!T14</f>
        <v>3.7588360000000001</v>
      </c>
      <c r="R24" s="73">
        <f>'AEO 2023 Table 39 Raw'!U14</f>
        <v>4.0671910000000002</v>
      </c>
      <c r="S24" s="73">
        <f>'AEO 2023 Table 39 Raw'!V14</f>
        <v>4.3615440000000003</v>
      </c>
      <c r="T24" s="73">
        <f>'AEO 2023 Table 39 Raw'!W14</f>
        <v>4.6410280000000004</v>
      </c>
      <c r="U24" s="73">
        <f>'AEO 2023 Table 39 Raw'!X14</f>
        <v>4.8995300000000004</v>
      </c>
      <c r="V24" s="73">
        <f>'AEO 2023 Table 39 Raw'!Y14</f>
        <v>5.1375679999999999</v>
      </c>
      <c r="W24" s="73">
        <f>'AEO 2023 Table 39 Raw'!Z14</f>
        <v>5.354914</v>
      </c>
      <c r="X24" s="73">
        <f>'AEO 2023 Table 39 Raw'!AA14</f>
        <v>5.5449299999999999</v>
      </c>
      <c r="Y24" s="73">
        <f>'AEO 2023 Table 39 Raw'!AB14</f>
        <v>5.7110669999999999</v>
      </c>
      <c r="Z24" s="73">
        <f>'AEO 2023 Table 39 Raw'!AC14</f>
        <v>5.8508820000000004</v>
      </c>
      <c r="AA24" s="73">
        <f>'AEO 2023 Table 39 Raw'!AD14</f>
        <v>5.9843849999999996</v>
      </c>
      <c r="AB24" s="73">
        <f>'AEO 2023 Table 39 Raw'!AE14</f>
        <v>6.0834989999999998</v>
      </c>
      <c r="AC24" s="73">
        <f>'AEO 2023 Table 39 Raw'!AF14</f>
        <v>6.1565050000000001</v>
      </c>
      <c r="AD24" s="73">
        <f>'AEO 2023 Table 39 Raw'!AG14</f>
        <v>6.2058119999999999</v>
      </c>
      <c r="AE24" s="73">
        <f>'AEO 2023 Table 39 Raw'!AH14</f>
        <v>6.2323339999999998</v>
      </c>
      <c r="AF24" s="83">
        <f>'AEO 2023 Table 39 Raw'!AI14</f>
        <v>0.112</v>
      </c>
    </row>
    <row r="25" spans="1:32" ht="15" customHeight="1" x14ac:dyDescent="0.35">
      <c r="A25" s="66" t="s">
        <v>581</v>
      </c>
      <c r="B25" s="70" t="s">
        <v>390</v>
      </c>
      <c r="C25" s="73">
        <f>'AEO 2023 Table 39 Raw'!F15</f>
        <v>1.397494</v>
      </c>
      <c r="D25" s="73">
        <f>'AEO 2023 Table 39 Raw'!G15</f>
        <v>1.924952</v>
      </c>
      <c r="E25" s="73">
        <f>'AEO 2023 Table 39 Raw'!H15</f>
        <v>2.4512200000000002</v>
      </c>
      <c r="F25" s="73">
        <f>'AEO 2023 Table 39 Raw'!I15</f>
        <v>3.012089</v>
      </c>
      <c r="G25" s="73">
        <f>'AEO 2023 Table 39 Raw'!J15</f>
        <v>3.5857239999999999</v>
      </c>
      <c r="H25" s="73">
        <f>'AEO 2023 Table 39 Raw'!K15</f>
        <v>4.1813029999999998</v>
      </c>
      <c r="I25" s="73">
        <f>'AEO 2023 Table 39 Raw'!L15</f>
        <v>4.7999049999999999</v>
      </c>
      <c r="J25" s="73">
        <f>'AEO 2023 Table 39 Raw'!M15</f>
        <v>5.4268130000000001</v>
      </c>
      <c r="K25" s="73">
        <f>'AEO 2023 Table 39 Raw'!N15</f>
        <v>6.0425930000000001</v>
      </c>
      <c r="L25" s="73">
        <f>'AEO 2023 Table 39 Raw'!O15</f>
        <v>6.6459169999999999</v>
      </c>
      <c r="M25" s="73">
        <f>'AEO 2023 Table 39 Raw'!P15</f>
        <v>7.250267</v>
      </c>
      <c r="N25" s="73">
        <f>'AEO 2023 Table 39 Raw'!Q15</f>
        <v>7.8393519999999999</v>
      </c>
      <c r="O25" s="73">
        <f>'AEO 2023 Table 39 Raw'!R15</f>
        <v>8.4123110000000008</v>
      </c>
      <c r="P25" s="73">
        <f>'AEO 2023 Table 39 Raw'!S15</f>
        <v>8.9672780000000003</v>
      </c>
      <c r="Q25" s="73">
        <f>'AEO 2023 Table 39 Raw'!T15</f>
        <v>9.502402</v>
      </c>
      <c r="R25" s="73">
        <f>'AEO 2023 Table 39 Raw'!U15</f>
        <v>10.004804999999999</v>
      </c>
      <c r="S25" s="73">
        <f>'AEO 2023 Table 39 Raw'!V15</f>
        <v>10.473606999999999</v>
      </c>
      <c r="T25" s="73">
        <f>'AEO 2023 Table 39 Raw'!W15</f>
        <v>10.908110000000001</v>
      </c>
      <c r="U25" s="73">
        <f>'AEO 2023 Table 39 Raw'!X15</f>
        <v>11.302820000000001</v>
      </c>
      <c r="V25" s="73">
        <f>'AEO 2023 Table 39 Raw'!Y15</f>
        <v>11.662145000000001</v>
      </c>
      <c r="W25" s="73">
        <f>'AEO 2023 Table 39 Raw'!Z15</f>
        <v>11.989678</v>
      </c>
      <c r="X25" s="73">
        <f>'AEO 2023 Table 39 Raw'!AA15</f>
        <v>12.284489000000001</v>
      </c>
      <c r="Y25" s="73">
        <f>'AEO 2023 Table 39 Raw'!AB15</f>
        <v>12.551564000000001</v>
      </c>
      <c r="Z25" s="73">
        <f>'AEO 2023 Table 39 Raw'!AC15</f>
        <v>12.798245</v>
      </c>
      <c r="AA25" s="73">
        <f>'AEO 2023 Table 39 Raw'!AD15</f>
        <v>13.068667</v>
      </c>
      <c r="AB25" s="73">
        <f>'AEO 2023 Table 39 Raw'!AE15</f>
        <v>13.323066000000001</v>
      </c>
      <c r="AC25" s="73">
        <f>'AEO 2023 Table 39 Raw'!AF15</f>
        <v>13.568265999999999</v>
      </c>
      <c r="AD25" s="73">
        <f>'AEO 2023 Table 39 Raw'!AG15</f>
        <v>13.810585</v>
      </c>
      <c r="AE25" s="73">
        <f>'AEO 2023 Table 39 Raw'!AH15</f>
        <v>14.0556</v>
      </c>
      <c r="AF25" s="83">
        <f>'AEO 2023 Table 39 Raw'!AI15</f>
        <v>8.5999999999999993E-2</v>
      </c>
    </row>
    <row r="26" spans="1:32" ht="15" customHeight="1" x14ac:dyDescent="0.35">
      <c r="A26" s="66" t="s">
        <v>582</v>
      </c>
      <c r="B26" s="70" t="s">
        <v>392</v>
      </c>
      <c r="C26" s="73">
        <f>'AEO 2023 Table 39 Raw'!F16</f>
        <v>0.36481799999999998</v>
      </c>
      <c r="D26" s="73">
        <f>'AEO 2023 Table 39 Raw'!G16</f>
        <v>0.39685399999999998</v>
      </c>
      <c r="E26" s="73">
        <f>'AEO 2023 Table 39 Raw'!H16</f>
        <v>0.440523</v>
      </c>
      <c r="F26" s="73">
        <f>'AEO 2023 Table 39 Raw'!I16</f>
        <v>0.49807400000000002</v>
      </c>
      <c r="G26" s="73">
        <f>'AEO 2023 Table 39 Raw'!J16</f>
        <v>0.56507499999999999</v>
      </c>
      <c r="H26" s="73">
        <f>'AEO 2023 Table 39 Raw'!K16</f>
        <v>0.636266</v>
      </c>
      <c r="I26" s="73">
        <f>'AEO 2023 Table 39 Raw'!L16</f>
        <v>0.71179899999999996</v>
      </c>
      <c r="J26" s="73">
        <f>'AEO 2023 Table 39 Raw'!M16</f>
        <v>0.78975200000000001</v>
      </c>
      <c r="K26" s="73">
        <f>'AEO 2023 Table 39 Raw'!N16</f>
        <v>0.86580000000000001</v>
      </c>
      <c r="L26" s="73">
        <f>'AEO 2023 Table 39 Raw'!O16</f>
        <v>0.94000700000000004</v>
      </c>
      <c r="M26" s="73">
        <f>'AEO 2023 Table 39 Raw'!P16</f>
        <v>1.012591</v>
      </c>
      <c r="N26" s="73">
        <f>'AEO 2023 Table 39 Raw'!Q16</f>
        <v>1.0836399999999999</v>
      </c>
      <c r="O26" s="73">
        <f>'AEO 2023 Table 39 Raw'!R16</f>
        <v>1.15425</v>
      </c>
      <c r="P26" s="73">
        <f>'AEO 2023 Table 39 Raw'!S16</f>
        <v>1.224977</v>
      </c>
      <c r="Q26" s="73">
        <f>'AEO 2023 Table 39 Raw'!T16</f>
        <v>1.2941879999999999</v>
      </c>
      <c r="R26" s="73">
        <f>'AEO 2023 Table 39 Raw'!U16</f>
        <v>1.360819</v>
      </c>
      <c r="S26" s="73">
        <f>'AEO 2023 Table 39 Raw'!V16</f>
        <v>1.4249400000000001</v>
      </c>
      <c r="T26" s="73">
        <f>'AEO 2023 Table 39 Raw'!W16</f>
        <v>1.485957</v>
      </c>
      <c r="U26" s="73">
        <f>'AEO 2023 Table 39 Raw'!X16</f>
        <v>1.542327</v>
      </c>
      <c r="V26" s="73">
        <f>'AEO 2023 Table 39 Raw'!Y16</f>
        <v>1.5966009999999999</v>
      </c>
      <c r="W26" s="73">
        <f>'AEO 2023 Table 39 Raw'!Z16</f>
        <v>1.649411</v>
      </c>
      <c r="X26" s="73">
        <f>'AEO 2023 Table 39 Raw'!AA16</f>
        <v>1.7000040000000001</v>
      </c>
      <c r="Y26" s="73">
        <f>'AEO 2023 Table 39 Raw'!AB16</f>
        <v>1.7481960000000001</v>
      </c>
      <c r="Z26" s="73">
        <f>'AEO 2023 Table 39 Raw'!AC16</f>
        <v>1.794386</v>
      </c>
      <c r="AA26" s="73">
        <f>'AEO 2023 Table 39 Raw'!AD16</f>
        <v>1.841316</v>
      </c>
      <c r="AB26" s="73">
        <f>'AEO 2023 Table 39 Raw'!AE16</f>
        <v>1.886765</v>
      </c>
      <c r="AC26" s="73">
        <f>'AEO 2023 Table 39 Raw'!AF16</f>
        <v>1.930704</v>
      </c>
      <c r="AD26" s="73">
        <f>'AEO 2023 Table 39 Raw'!AG16</f>
        <v>1.973792</v>
      </c>
      <c r="AE26" s="73">
        <f>'AEO 2023 Table 39 Raw'!AH16</f>
        <v>2.0174110000000001</v>
      </c>
      <c r="AF26" s="83">
        <f>'AEO 2023 Table 39 Raw'!AI16</f>
        <v>6.3E-2</v>
      </c>
    </row>
    <row r="27" spans="1:32" ht="15" customHeight="1" x14ac:dyDescent="0.35">
      <c r="A27" s="66" t="s">
        <v>583</v>
      </c>
      <c r="B27" s="70" t="s">
        <v>394</v>
      </c>
      <c r="C27" s="73">
        <f>'AEO 2023 Table 39 Raw'!F17</f>
        <v>0.20380000000000001</v>
      </c>
      <c r="D27" s="73">
        <f>'AEO 2023 Table 39 Raw'!G17</f>
        <v>0.198907</v>
      </c>
      <c r="E27" s="73">
        <f>'AEO 2023 Table 39 Raw'!H17</f>
        <v>0.19409899999999999</v>
      </c>
      <c r="F27" s="73">
        <f>'AEO 2023 Table 39 Raw'!I17</f>
        <v>0.188969</v>
      </c>
      <c r="G27" s="73">
        <f>'AEO 2023 Table 39 Raw'!J17</f>
        <v>0.183365</v>
      </c>
      <c r="H27" s="73">
        <f>'AEO 2023 Table 39 Raw'!K17</f>
        <v>0.177172</v>
      </c>
      <c r="I27" s="73">
        <f>'AEO 2023 Table 39 Raw'!L17</f>
        <v>0.17025299999999999</v>
      </c>
      <c r="J27" s="73">
        <f>'AEO 2023 Table 39 Raw'!M17</f>
        <v>0.16253100000000001</v>
      </c>
      <c r="K27" s="73">
        <f>'AEO 2023 Table 39 Raw'!N17</f>
        <v>0.15404499999999999</v>
      </c>
      <c r="L27" s="73">
        <f>'AEO 2023 Table 39 Raw'!O17</f>
        <v>0.144848</v>
      </c>
      <c r="M27" s="73">
        <f>'AEO 2023 Table 39 Raw'!P17</f>
        <v>0.13513900000000001</v>
      </c>
      <c r="N27" s="73">
        <f>'AEO 2023 Table 39 Raw'!Q17</f>
        <v>0.12506999999999999</v>
      </c>
      <c r="O27" s="73">
        <f>'AEO 2023 Table 39 Raw'!R17</f>
        <v>0.115033</v>
      </c>
      <c r="P27" s="73">
        <f>'AEO 2023 Table 39 Raw'!S17</f>
        <v>0.105492</v>
      </c>
      <c r="Q27" s="73">
        <f>'AEO 2023 Table 39 Raw'!T17</f>
        <v>9.6682000000000004E-2</v>
      </c>
      <c r="R27" s="73">
        <f>'AEO 2023 Table 39 Raw'!U17</f>
        <v>8.8872000000000007E-2</v>
      </c>
      <c r="S27" s="73">
        <f>'AEO 2023 Table 39 Raw'!V17</f>
        <v>8.2436999999999996E-2</v>
      </c>
      <c r="T27" s="73">
        <f>'AEO 2023 Table 39 Raw'!W17</f>
        <v>7.7460000000000001E-2</v>
      </c>
      <c r="U27" s="73">
        <f>'AEO 2023 Table 39 Raw'!X17</f>
        <v>7.3616000000000001E-2</v>
      </c>
      <c r="V27" s="73">
        <f>'AEO 2023 Table 39 Raw'!Y17</f>
        <v>7.0371000000000003E-2</v>
      </c>
      <c r="W27" s="73">
        <f>'AEO 2023 Table 39 Raw'!Z17</f>
        <v>6.8429000000000004E-2</v>
      </c>
      <c r="X27" s="73">
        <f>'AEO 2023 Table 39 Raw'!AA17</f>
        <v>6.7599000000000006E-2</v>
      </c>
      <c r="Y27" s="73">
        <f>'AEO 2023 Table 39 Raw'!AB17</f>
        <v>6.7237000000000005E-2</v>
      </c>
      <c r="Z27" s="73">
        <f>'AEO 2023 Table 39 Raw'!AC17</f>
        <v>6.7141000000000006E-2</v>
      </c>
      <c r="AA27" s="73">
        <f>'AEO 2023 Table 39 Raw'!AD17</f>
        <v>6.7418000000000006E-2</v>
      </c>
      <c r="AB27" s="73">
        <f>'AEO 2023 Table 39 Raw'!AE17</f>
        <v>6.7787E-2</v>
      </c>
      <c r="AC27" s="73">
        <f>'AEO 2023 Table 39 Raw'!AF17</f>
        <v>6.8248000000000003E-2</v>
      </c>
      <c r="AD27" s="73">
        <f>'AEO 2023 Table 39 Raw'!AG17</f>
        <v>6.8819000000000005E-2</v>
      </c>
      <c r="AE27" s="73">
        <f>'AEO 2023 Table 39 Raw'!AH17</f>
        <v>6.9533999999999999E-2</v>
      </c>
      <c r="AF27" s="83">
        <f>'AEO 2023 Table 39 Raw'!AI17</f>
        <v>-3.7999999999999999E-2</v>
      </c>
    </row>
    <row r="28" spans="1:32" ht="15" customHeight="1" x14ac:dyDescent="0.35">
      <c r="A28" s="66" t="s">
        <v>584</v>
      </c>
      <c r="B28" s="70" t="s">
        <v>396</v>
      </c>
      <c r="C28" s="73">
        <f>'AEO 2023 Table 39 Raw'!F18</f>
        <v>0</v>
      </c>
      <c r="D28" s="73">
        <f>'AEO 2023 Table 39 Raw'!G18</f>
        <v>0</v>
      </c>
      <c r="E28" s="73">
        <f>'AEO 2023 Table 39 Raw'!H18</f>
        <v>0</v>
      </c>
      <c r="F28" s="73">
        <f>'AEO 2023 Table 39 Raw'!I18</f>
        <v>0</v>
      </c>
      <c r="G28" s="73">
        <f>'AEO 2023 Table 39 Raw'!J18</f>
        <v>0</v>
      </c>
      <c r="H28" s="73">
        <f>'AEO 2023 Table 39 Raw'!K18</f>
        <v>0</v>
      </c>
      <c r="I28" s="73">
        <f>'AEO 2023 Table 39 Raw'!L18</f>
        <v>0</v>
      </c>
      <c r="J28" s="73">
        <f>'AEO 2023 Table 39 Raw'!M18</f>
        <v>0</v>
      </c>
      <c r="K28" s="73">
        <f>'AEO 2023 Table 39 Raw'!N18</f>
        <v>0</v>
      </c>
      <c r="L28" s="73">
        <f>'AEO 2023 Table 39 Raw'!O18</f>
        <v>0</v>
      </c>
      <c r="M28" s="73">
        <f>'AEO 2023 Table 39 Raw'!P18</f>
        <v>0</v>
      </c>
      <c r="N28" s="73">
        <f>'AEO 2023 Table 39 Raw'!Q18</f>
        <v>0</v>
      </c>
      <c r="O28" s="73">
        <f>'AEO 2023 Table 39 Raw'!R18</f>
        <v>0</v>
      </c>
      <c r="P28" s="73">
        <f>'AEO 2023 Table 39 Raw'!S18</f>
        <v>0</v>
      </c>
      <c r="Q28" s="73">
        <f>'AEO 2023 Table 39 Raw'!T18</f>
        <v>0</v>
      </c>
      <c r="R28" s="73">
        <f>'AEO 2023 Table 39 Raw'!U18</f>
        <v>0</v>
      </c>
      <c r="S28" s="73">
        <f>'AEO 2023 Table 39 Raw'!V18</f>
        <v>0</v>
      </c>
      <c r="T28" s="73">
        <f>'AEO 2023 Table 39 Raw'!W18</f>
        <v>0</v>
      </c>
      <c r="U28" s="73">
        <f>'AEO 2023 Table 39 Raw'!X18</f>
        <v>0</v>
      </c>
      <c r="V28" s="73">
        <f>'AEO 2023 Table 39 Raw'!Y18</f>
        <v>0</v>
      </c>
      <c r="W28" s="73">
        <f>'AEO 2023 Table 39 Raw'!Z18</f>
        <v>0</v>
      </c>
      <c r="X28" s="73">
        <f>'AEO 2023 Table 39 Raw'!AA18</f>
        <v>0</v>
      </c>
      <c r="Y28" s="73">
        <f>'AEO 2023 Table 39 Raw'!AB18</f>
        <v>0</v>
      </c>
      <c r="Z28" s="73">
        <f>'AEO 2023 Table 39 Raw'!AC18</f>
        <v>0</v>
      </c>
      <c r="AA28" s="73">
        <f>'AEO 2023 Table 39 Raw'!AD18</f>
        <v>0</v>
      </c>
      <c r="AB28" s="73">
        <f>'AEO 2023 Table 39 Raw'!AE18</f>
        <v>0</v>
      </c>
      <c r="AC28" s="73">
        <f>'AEO 2023 Table 39 Raw'!AF18</f>
        <v>0</v>
      </c>
      <c r="AD28" s="73">
        <f>'AEO 2023 Table 39 Raw'!AG18</f>
        <v>0</v>
      </c>
      <c r="AE28" s="73">
        <f>'AEO 2023 Table 39 Raw'!AH18</f>
        <v>0</v>
      </c>
      <c r="AF28" s="83" t="str">
        <f>'AEO 2023 Table 39 Raw'!AI18</f>
        <v>- -</v>
      </c>
    </row>
    <row r="29" spans="1:32" ht="15" customHeight="1" x14ac:dyDescent="0.35">
      <c r="A29" s="66" t="s">
        <v>585</v>
      </c>
      <c r="B29" s="70" t="s">
        <v>398</v>
      </c>
      <c r="C29" s="73">
        <f>'AEO 2023 Table 39 Raw'!F19</f>
        <v>4.0432810000000003</v>
      </c>
      <c r="D29" s="73">
        <f>'AEO 2023 Table 39 Raw'!G19</f>
        <v>4.1357140000000001</v>
      </c>
      <c r="E29" s="73">
        <f>'AEO 2023 Table 39 Raw'!H19</f>
        <v>4.2333239999999996</v>
      </c>
      <c r="F29" s="73">
        <f>'AEO 2023 Table 39 Raw'!I19</f>
        <v>4.315175</v>
      </c>
      <c r="G29" s="73">
        <f>'AEO 2023 Table 39 Raw'!J19</f>
        <v>4.3889820000000004</v>
      </c>
      <c r="H29" s="73">
        <f>'AEO 2023 Table 39 Raw'!K19</f>
        <v>4.4505220000000003</v>
      </c>
      <c r="I29" s="73">
        <f>'AEO 2023 Table 39 Raw'!L19</f>
        <v>4.5010570000000003</v>
      </c>
      <c r="J29" s="73">
        <f>'AEO 2023 Table 39 Raw'!M19</f>
        <v>4.545293</v>
      </c>
      <c r="K29" s="73">
        <f>'AEO 2023 Table 39 Raw'!N19</f>
        <v>4.5855490000000003</v>
      </c>
      <c r="L29" s="73">
        <f>'AEO 2023 Table 39 Raw'!O19</f>
        <v>4.6257010000000003</v>
      </c>
      <c r="M29" s="73">
        <f>'AEO 2023 Table 39 Raw'!P19</f>
        <v>4.6667420000000002</v>
      </c>
      <c r="N29" s="73">
        <f>'AEO 2023 Table 39 Raw'!Q19</f>
        <v>4.7116889999999998</v>
      </c>
      <c r="O29" s="73">
        <f>'AEO 2023 Table 39 Raw'!R19</f>
        <v>4.7619199999999999</v>
      </c>
      <c r="P29" s="73">
        <f>'AEO 2023 Table 39 Raw'!S19</f>
        <v>4.8228499999999999</v>
      </c>
      <c r="Q29" s="73">
        <f>'AEO 2023 Table 39 Raw'!T19</f>
        <v>4.8934340000000001</v>
      </c>
      <c r="R29" s="73">
        <f>'AEO 2023 Table 39 Raw'!U19</f>
        <v>4.9740549999999999</v>
      </c>
      <c r="S29" s="73">
        <f>'AEO 2023 Table 39 Raw'!V19</f>
        <v>5.0655799999999997</v>
      </c>
      <c r="T29" s="73">
        <f>'AEO 2023 Table 39 Raw'!W19</f>
        <v>5.1648009999999998</v>
      </c>
      <c r="U29" s="73">
        <f>'AEO 2023 Table 39 Raw'!X19</f>
        <v>5.2715829999999997</v>
      </c>
      <c r="V29" s="73">
        <f>'AEO 2023 Table 39 Raw'!Y19</f>
        <v>5.3775019999999998</v>
      </c>
      <c r="W29" s="73">
        <f>'AEO 2023 Table 39 Raw'!Z19</f>
        <v>5.4799689999999996</v>
      </c>
      <c r="X29" s="73">
        <f>'AEO 2023 Table 39 Raw'!AA19</f>
        <v>5.5760059999999996</v>
      </c>
      <c r="Y29" s="73">
        <f>'AEO 2023 Table 39 Raw'!AB19</f>
        <v>5.6691219999999998</v>
      </c>
      <c r="Z29" s="73">
        <f>'AEO 2023 Table 39 Raw'!AC19</f>
        <v>5.7604259999999998</v>
      </c>
      <c r="AA29" s="73">
        <f>'AEO 2023 Table 39 Raw'!AD19</f>
        <v>5.8574469999999996</v>
      </c>
      <c r="AB29" s="73">
        <f>'AEO 2023 Table 39 Raw'!AE19</f>
        <v>5.9517239999999996</v>
      </c>
      <c r="AC29" s="73">
        <f>'AEO 2023 Table 39 Raw'!AF19</f>
        <v>6.0448500000000003</v>
      </c>
      <c r="AD29" s="73">
        <f>'AEO 2023 Table 39 Raw'!AG19</f>
        <v>6.1363029999999998</v>
      </c>
      <c r="AE29" s="73">
        <f>'AEO 2023 Table 39 Raw'!AH19</f>
        <v>6.2290400000000004</v>
      </c>
      <c r="AF29" s="83">
        <f>'AEO 2023 Table 39 Raw'!AI19</f>
        <v>1.6E-2</v>
      </c>
    </row>
    <row r="30" spans="1:32" ht="15" customHeight="1" x14ac:dyDescent="0.35">
      <c r="A30" s="66" t="s">
        <v>586</v>
      </c>
      <c r="B30" s="70" t="s">
        <v>400</v>
      </c>
      <c r="C30" s="73">
        <f>'AEO 2023 Table 39 Raw'!F20</f>
        <v>1.167E-2</v>
      </c>
      <c r="D30" s="73">
        <f>'AEO 2023 Table 39 Raw'!G20</f>
        <v>1.1011E-2</v>
      </c>
      <c r="E30" s="73">
        <f>'AEO 2023 Table 39 Raw'!H20</f>
        <v>1.0319999999999999E-2</v>
      </c>
      <c r="F30" s="73">
        <f>'AEO 2023 Table 39 Raw'!I20</f>
        <v>9.6080000000000002E-3</v>
      </c>
      <c r="G30" s="73">
        <f>'AEO 2023 Table 39 Raw'!J20</f>
        <v>8.8850000000000005E-3</v>
      </c>
      <c r="H30" s="73">
        <f>'AEO 2023 Table 39 Raw'!K20</f>
        <v>8.1499999999999993E-3</v>
      </c>
      <c r="I30" s="73">
        <f>'AEO 2023 Table 39 Raw'!L20</f>
        <v>7.4130000000000003E-3</v>
      </c>
      <c r="J30" s="73">
        <f>'AEO 2023 Table 39 Raw'!M20</f>
        <v>6.7200000000000003E-3</v>
      </c>
      <c r="K30" s="73">
        <f>'AEO 2023 Table 39 Raw'!N20</f>
        <v>6.1549999999999999E-3</v>
      </c>
      <c r="L30" s="73">
        <f>'AEO 2023 Table 39 Raw'!O20</f>
        <v>5.6230000000000004E-3</v>
      </c>
      <c r="M30" s="73">
        <f>'AEO 2023 Table 39 Raw'!P20</f>
        <v>5.1599999999999997E-3</v>
      </c>
      <c r="N30" s="73">
        <f>'AEO 2023 Table 39 Raw'!Q20</f>
        <v>4.7710000000000001E-3</v>
      </c>
      <c r="O30" s="73">
        <f>'AEO 2023 Table 39 Raw'!R20</f>
        <v>4.4600000000000004E-3</v>
      </c>
      <c r="P30" s="73">
        <f>'AEO 2023 Table 39 Raw'!S20</f>
        <v>4.2059999999999997E-3</v>
      </c>
      <c r="Q30" s="73">
        <f>'AEO 2023 Table 39 Raw'!T20</f>
        <v>4.0049999999999999E-3</v>
      </c>
      <c r="R30" s="73">
        <f>'AEO 2023 Table 39 Raw'!U20</f>
        <v>3.8869999999999998E-3</v>
      </c>
      <c r="S30" s="73">
        <f>'AEO 2023 Table 39 Raw'!V20</f>
        <v>3.784E-3</v>
      </c>
      <c r="T30" s="73">
        <f>'AEO 2023 Table 39 Raw'!W20</f>
        <v>3.6979999999999999E-3</v>
      </c>
      <c r="U30" s="73">
        <f>'AEO 2023 Table 39 Raw'!X20</f>
        <v>3.6180000000000001E-3</v>
      </c>
      <c r="V30" s="73">
        <f>'AEO 2023 Table 39 Raw'!Y20</f>
        <v>3.5360000000000001E-3</v>
      </c>
      <c r="W30" s="73">
        <f>'AEO 2023 Table 39 Raw'!Z20</f>
        <v>3.4520000000000002E-3</v>
      </c>
      <c r="X30" s="73">
        <f>'AEO 2023 Table 39 Raw'!AA20</f>
        <v>3.3679999999999999E-3</v>
      </c>
      <c r="Y30" s="73">
        <f>'AEO 2023 Table 39 Raw'!AB20</f>
        <v>3.2859999999999999E-3</v>
      </c>
      <c r="Z30" s="73">
        <f>'AEO 2023 Table 39 Raw'!AC20</f>
        <v>3.2070000000000002E-3</v>
      </c>
      <c r="AA30" s="73">
        <f>'AEO 2023 Table 39 Raw'!AD20</f>
        <v>3.13E-3</v>
      </c>
      <c r="AB30" s="73">
        <f>'AEO 2023 Table 39 Raw'!AE20</f>
        <v>3.0599999999999998E-3</v>
      </c>
      <c r="AC30" s="73">
        <f>'AEO 2023 Table 39 Raw'!AF20</f>
        <v>2.9970000000000001E-3</v>
      </c>
      <c r="AD30" s="73">
        <f>'AEO 2023 Table 39 Raw'!AG20</f>
        <v>2.9390000000000002E-3</v>
      </c>
      <c r="AE30" s="73">
        <f>'AEO 2023 Table 39 Raw'!AH20</f>
        <v>2.8890000000000001E-3</v>
      </c>
      <c r="AF30" s="83">
        <f>'AEO 2023 Table 39 Raw'!AI20</f>
        <v>-4.9000000000000002E-2</v>
      </c>
    </row>
    <row r="31" spans="1:32" ht="15" customHeight="1" x14ac:dyDescent="0.35">
      <c r="A31" s="66" t="s">
        <v>587</v>
      </c>
      <c r="B31" s="70" t="s">
        <v>402</v>
      </c>
      <c r="C31" s="73">
        <f>'AEO 2023 Table 39 Raw'!F21</f>
        <v>3.9599999999999998E-4</v>
      </c>
      <c r="D31" s="73">
        <f>'AEO 2023 Table 39 Raw'!G21</f>
        <v>4.4799999999999999E-4</v>
      </c>
      <c r="E31" s="73">
        <f>'AEO 2023 Table 39 Raw'!H21</f>
        <v>5.1500000000000005E-4</v>
      </c>
      <c r="F31" s="73">
        <f>'AEO 2023 Table 39 Raw'!I21</f>
        <v>5.8299999999999997E-4</v>
      </c>
      <c r="G31" s="73">
        <f>'AEO 2023 Table 39 Raw'!J21</f>
        <v>6.4199999999999999E-4</v>
      </c>
      <c r="H31" s="73">
        <f>'AEO 2023 Table 39 Raw'!K21</f>
        <v>6.9800000000000005E-4</v>
      </c>
      <c r="I31" s="73">
        <f>'AEO 2023 Table 39 Raw'!L21</f>
        <v>7.4700000000000005E-4</v>
      </c>
      <c r="J31" s="73">
        <f>'AEO 2023 Table 39 Raw'!M21</f>
        <v>7.94E-4</v>
      </c>
      <c r="K31" s="73">
        <f>'AEO 2023 Table 39 Raw'!N21</f>
        <v>8.3699999999999996E-4</v>
      </c>
      <c r="L31" s="73">
        <f>'AEO 2023 Table 39 Raw'!O21</f>
        <v>8.7799999999999998E-4</v>
      </c>
      <c r="M31" s="73">
        <f>'AEO 2023 Table 39 Raw'!P21</f>
        <v>9.1699999999999995E-4</v>
      </c>
      <c r="N31" s="73">
        <f>'AEO 2023 Table 39 Raw'!Q21</f>
        <v>9.5200000000000005E-4</v>
      </c>
      <c r="O31" s="73">
        <f>'AEO 2023 Table 39 Raw'!R21</f>
        <v>9.8499999999999998E-4</v>
      </c>
      <c r="P31" s="73">
        <f>'AEO 2023 Table 39 Raw'!S21</f>
        <v>1.0150000000000001E-3</v>
      </c>
      <c r="Q31" s="73">
        <f>'AEO 2023 Table 39 Raw'!T21</f>
        <v>1.042E-3</v>
      </c>
      <c r="R31" s="73">
        <f>'AEO 2023 Table 39 Raw'!U21</f>
        <v>1.067E-3</v>
      </c>
      <c r="S31" s="73">
        <f>'AEO 2023 Table 39 Raw'!V21</f>
        <v>1.0870000000000001E-3</v>
      </c>
      <c r="T31" s="73">
        <f>'AEO 2023 Table 39 Raw'!W21</f>
        <v>1.103E-3</v>
      </c>
      <c r="U31" s="73">
        <f>'AEO 2023 Table 39 Raw'!X21</f>
        <v>1.1169999999999999E-3</v>
      </c>
      <c r="V31" s="73">
        <f>'AEO 2023 Table 39 Raw'!Y21</f>
        <v>1.127E-3</v>
      </c>
      <c r="W31" s="73">
        <f>'AEO 2023 Table 39 Raw'!Z21</f>
        <v>1.134E-3</v>
      </c>
      <c r="X31" s="73">
        <f>'AEO 2023 Table 39 Raw'!AA21</f>
        <v>1.139E-3</v>
      </c>
      <c r="Y31" s="73">
        <f>'AEO 2023 Table 39 Raw'!AB21</f>
        <v>1.142E-3</v>
      </c>
      <c r="Z31" s="73">
        <f>'AEO 2023 Table 39 Raw'!AC21</f>
        <v>1.145E-3</v>
      </c>
      <c r="AA31" s="73">
        <f>'AEO 2023 Table 39 Raw'!AD21</f>
        <v>1.1460000000000001E-3</v>
      </c>
      <c r="AB31" s="73">
        <f>'AEO 2023 Table 39 Raw'!AE21</f>
        <v>1.15E-3</v>
      </c>
      <c r="AC31" s="73">
        <f>'AEO 2023 Table 39 Raw'!AF21</f>
        <v>1.1559999999999999E-3</v>
      </c>
      <c r="AD31" s="73">
        <f>'AEO 2023 Table 39 Raw'!AG21</f>
        <v>1.163E-3</v>
      </c>
      <c r="AE31" s="73">
        <f>'AEO 2023 Table 39 Raw'!AH21</f>
        <v>1.1720000000000001E-3</v>
      </c>
      <c r="AF31" s="83">
        <f>'AEO 2023 Table 39 Raw'!AI21</f>
        <v>0.04</v>
      </c>
    </row>
    <row r="32" spans="1:32" ht="15" customHeight="1" x14ac:dyDescent="0.35">
      <c r="A32" s="66" t="s">
        <v>588</v>
      </c>
      <c r="B32" s="70" t="s">
        <v>404</v>
      </c>
      <c r="C32" s="73">
        <f>'AEO 2023 Table 39 Raw'!F22</f>
        <v>2.127E-3</v>
      </c>
      <c r="D32" s="73">
        <f>'AEO 2023 Table 39 Raw'!G22</f>
        <v>1.895E-3</v>
      </c>
      <c r="E32" s="73">
        <f>'AEO 2023 Table 39 Raw'!H22</f>
        <v>1.7210000000000001E-3</v>
      </c>
      <c r="F32" s="73">
        <f>'AEO 2023 Table 39 Raw'!I22</f>
        <v>1.5950000000000001E-3</v>
      </c>
      <c r="G32" s="73">
        <f>'AEO 2023 Table 39 Raw'!J22</f>
        <v>1.539E-3</v>
      </c>
      <c r="H32" s="73">
        <f>'AEO 2023 Table 39 Raw'!K22</f>
        <v>1.5280000000000001E-3</v>
      </c>
      <c r="I32" s="73">
        <f>'AEO 2023 Table 39 Raw'!L22</f>
        <v>1.5200000000000001E-3</v>
      </c>
      <c r="J32" s="73">
        <f>'AEO 2023 Table 39 Raw'!M22</f>
        <v>1.516E-3</v>
      </c>
      <c r="K32" s="73">
        <f>'AEO 2023 Table 39 Raw'!N22</f>
        <v>1.513E-3</v>
      </c>
      <c r="L32" s="73">
        <f>'AEO 2023 Table 39 Raw'!O22</f>
        <v>1.513E-3</v>
      </c>
      <c r="M32" s="73">
        <f>'AEO 2023 Table 39 Raw'!P22</f>
        <v>1.513E-3</v>
      </c>
      <c r="N32" s="73">
        <f>'AEO 2023 Table 39 Raw'!Q22</f>
        <v>1.5150000000000001E-3</v>
      </c>
      <c r="O32" s="73">
        <f>'AEO 2023 Table 39 Raw'!R22</f>
        <v>1.5169999999999999E-3</v>
      </c>
      <c r="P32" s="73">
        <f>'AEO 2023 Table 39 Raw'!S22</f>
        <v>1.521E-3</v>
      </c>
      <c r="Q32" s="73">
        <f>'AEO 2023 Table 39 Raw'!T22</f>
        <v>1.526E-3</v>
      </c>
      <c r="R32" s="73">
        <f>'AEO 2023 Table 39 Raw'!U22</f>
        <v>1.5319999999999999E-3</v>
      </c>
      <c r="S32" s="73">
        <f>'AEO 2023 Table 39 Raw'!V22</f>
        <v>1.539E-3</v>
      </c>
      <c r="T32" s="73">
        <f>'AEO 2023 Table 39 Raw'!W22</f>
        <v>1.5449999999999999E-3</v>
      </c>
      <c r="U32" s="73">
        <f>'AEO 2023 Table 39 Raw'!X22</f>
        <v>1.552E-3</v>
      </c>
      <c r="V32" s="73">
        <f>'AEO 2023 Table 39 Raw'!Y22</f>
        <v>1.5590000000000001E-3</v>
      </c>
      <c r="W32" s="73">
        <f>'AEO 2023 Table 39 Raw'!Z22</f>
        <v>1.565E-3</v>
      </c>
      <c r="X32" s="73">
        <f>'AEO 2023 Table 39 Raw'!AA22</f>
        <v>1.572E-3</v>
      </c>
      <c r="Y32" s="73">
        <f>'AEO 2023 Table 39 Raw'!AB22</f>
        <v>1.5790000000000001E-3</v>
      </c>
      <c r="Z32" s="73">
        <f>'AEO 2023 Table 39 Raw'!AC22</f>
        <v>1.5889999999999999E-3</v>
      </c>
      <c r="AA32" s="73">
        <f>'AEO 2023 Table 39 Raw'!AD22</f>
        <v>1.601E-3</v>
      </c>
      <c r="AB32" s="73">
        <f>'AEO 2023 Table 39 Raw'!AE22</f>
        <v>1.6199999999999999E-3</v>
      </c>
      <c r="AC32" s="73">
        <f>'AEO 2023 Table 39 Raw'!AF22</f>
        <v>1.6429999999999999E-3</v>
      </c>
      <c r="AD32" s="73">
        <f>'AEO 2023 Table 39 Raw'!AG22</f>
        <v>1.6689999999999999E-3</v>
      </c>
      <c r="AE32" s="73">
        <f>'AEO 2023 Table 39 Raw'!AH22</f>
        <v>1.701E-3</v>
      </c>
      <c r="AF32" s="83">
        <f>'AEO 2023 Table 39 Raw'!AI22</f>
        <v>-8.0000000000000002E-3</v>
      </c>
    </row>
    <row r="33" spans="1:32" ht="15" customHeight="1" x14ac:dyDescent="0.35">
      <c r="A33" s="66" t="s">
        <v>589</v>
      </c>
      <c r="B33" s="70" t="s">
        <v>406</v>
      </c>
      <c r="C33" s="73">
        <f>'AEO 2023 Table 39 Raw'!F23</f>
        <v>4.1110000000000001E-3</v>
      </c>
      <c r="D33" s="73">
        <f>'AEO 2023 Table 39 Raw'!G23</f>
        <v>3.5379999999999999E-3</v>
      </c>
      <c r="E33" s="73">
        <f>'AEO 2023 Table 39 Raw'!H23</f>
        <v>3.065E-3</v>
      </c>
      <c r="F33" s="73">
        <f>'AEO 2023 Table 39 Raw'!I23</f>
        <v>2.679E-3</v>
      </c>
      <c r="G33" s="73">
        <f>'AEO 2023 Table 39 Raw'!J23</f>
        <v>2.4239999999999999E-3</v>
      </c>
      <c r="H33" s="73">
        <f>'AEO 2023 Table 39 Raw'!K23</f>
        <v>2.2720000000000001E-3</v>
      </c>
      <c r="I33" s="73">
        <f>'AEO 2023 Table 39 Raw'!L23</f>
        <v>2.1450000000000002E-3</v>
      </c>
      <c r="J33" s="73">
        <f>'AEO 2023 Table 39 Raw'!M23</f>
        <v>2.0409999999999998E-3</v>
      </c>
      <c r="K33" s="73">
        <f>'AEO 2023 Table 39 Raw'!N23</f>
        <v>1.9430000000000001E-3</v>
      </c>
      <c r="L33" s="73">
        <f>'AEO 2023 Table 39 Raw'!O23</f>
        <v>1.8519999999999999E-3</v>
      </c>
      <c r="M33" s="73">
        <f>'AEO 2023 Table 39 Raw'!P23</f>
        <v>1.766E-3</v>
      </c>
      <c r="N33" s="73">
        <f>'AEO 2023 Table 39 Raw'!Q23</f>
        <v>1.6850000000000001E-3</v>
      </c>
      <c r="O33" s="73">
        <f>'AEO 2023 Table 39 Raw'!R23</f>
        <v>1.609E-3</v>
      </c>
      <c r="P33" s="73">
        <f>'AEO 2023 Table 39 Raw'!S23</f>
        <v>1.5380000000000001E-3</v>
      </c>
      <c r="Q33" s="73">
        <f>'AEO 2023 Table 39 Raw'!T23</f>
        <v>1.4710000000000001E-3</v>
      </c>
      <c r="R33" s="73">
        <f>'AEO 2023 Table 39 Raw'!U23</f>
        <v>1.407E-3</v>
      </c>
      <c r="S33" s="73">
        <f>'AEO 2023 Table 39 Raw'!V23</f>
        <v>1.3470000000000001E-3</v>
      </c>
      <c r="T33" s="73">
        <f>'AEO 2023 Table 39 Raw'!W23</f>
        <v>1.2899999999999999E-3</v>
      </c>
      <c r="U33" s="73">
        <f>'AEO 2023 Table 39 Raw'!X23</f>
        <v>1.2359999999999999E-3</v>
      </c>
      <c r="V33" s="73">
        <f>'AEO 2023 Table 39 Raw'!Y23</f>
        <v>1.1839999999999999E-3</v>
      </c>
      <c r="W33" s="73">
        <f>'AEO 2023 Table 39 Raw'!Z23</f>
        <v>1.134E-3</v>
      </c>
      <c r="X33" s="73">
        <f>'AEO 2023 Table 39 Raw'!AA23</f>
        <v>1.0870000000000001E-3</v>
      </c>
      <c r="Y33" s="73">
        <f>'AEO 2023 Table 39 Raw'!AB23</f>
        <v>1.0430000000000001E-3</v>
      </c>
      <c r="Z33" s="73">
        <f>'AEO 2023 Table 39 Raw'!AC23</f>
        <v>1.0009999999999999E-3</v>
      </c>
      <c r="AA33" s="73">
        <f>'AEO 2023 Table 39 Raw'!AD23</f>
        <v>9.6199999999999996E-4</v>
      </c>
      <c r="AB33" s="73">
        <f>'AEO 2023 Table 39 Raw'!AE23</f>
        <v>9.2599999999999996E-4</v>
      </c>
      <c r="AC33" s="73">
        <f>'AEO 2023 Table 39 Raw'!AF23</f>
        <v>8.9300000000000002E-4</v>
      </c>
      <c r="AD33" s="73">
        <f>'AEO 2023 Table 39 Raw'!AG23</f>
        <v>8.6300000000000005E-4</v>
      </c>
      <c r="AE33" s="73">
        <f>'AEO 2023 Table 39 Raw'!AH23</f>
        <v>8.3500000000000002E-4</v>
      </c>
      <c r="AF33" s="83">
        <f>'AEO 2023 Table 39 Raw'!AI23</f>
        <v>-5.5E-2</v>
      </c>
    </row>
    <row r="34" spans="1:32" ht="15" customHeight="1" x14ac:dyDescent="0.35">
      <c r="A34" s="66" t="s">
        <v>590</v>
      </c>
      <c r="B34" s="70" t="s">
        <v>408</v>
      </c>
      <c r="C34" s="73">
        <f>'AEO 2023 Table 39 Raw'!F24</f>
        <v>0</v>
      </c>
      <c r="D34" s="73">
        <f>'AEO 2023 Table 39 Raw'!G24</f>
        <v>0</v>
      </c>
      <c r="E34" s="73">
        <f>'AEO 2023 Table 39 Raw'!H24</f>
        <v>0</v>
      </c>
      <c r="F34" s="73">
        <f>'AEO 2023 Table 39 Raw'!I24</f>
        <v>0</v>
      </c>
      <c r="G34" s="73">
        <f>'AEO 2023 Table 39 Raw'!J24</f>
        <v>0</v>
      </c>
      <c r="H34" s="73">
        <f>'AEO 2023 Table 39 Raw'!K24</f>
        <v>0</v>
      </c>
      <c r="I34" s="73">
        <f>'AEO 2023 Table 39 Raw'!L24</f>
        <v>0</v>
      </c>
      <c r="J34" s="73">
        <f>'AEO 2023 Table 39 Raw'!M24</f>
        <v>0</v>
      </c>
      <c r="K34" s="73">
        <f>'AEO 2023 Table 39 Raw'!N24</f>
        <v>0</v>
      </c>
      <c r="L34" s="73">
        <f>'AEO 2023 Table 39 Raw'!O24</f>
        <v>0</v>
      </c>
      <c r="M34" s="73">
        <f>'AEO 2023 Table 39 Raw'!P24</f>
        <v>0</v>
      </c>
      <c r="N34" s="73">
        <f>'AEO 2023 Table 39 Raw'!Q24</f>
        <v>0</v>
      </c>
      <c r="O34" s="73">
        <f>'AEO 2023 Table 39 Raw'!R24</f>
        <v>0</v>
      </c>
      <c r="P34" s="73">
        <f>'AEO 2023 Table 39 Raw'!S24</f>
        <v>0</v>
      </c>
      <c r="Q34" s="73">
        <f>'AEO 2023 Table 39 Raw'!T24</f>
        <v>0</v>
      </c>
      <c r="R34" s="73">
        <f>'AEO 2023 Table 39 Raw'!U24</f>
        <v>0</v>
      </c>
      <c r="S34" s="73">
        <f>'AEO 2023 Table 39 Raw'!V24</f>
        <v>0</v>
      </c>
      <c r="T34" s="73">
        <f>'AEO 2023 Table 39 Raw'!W24</f>
        <v>0</v>
      </c>
      <c r="U34" s="73">
        <f>'AEO 2023 Table 39 Raw'!X24</f>
        <v>0</v>
      </c>
      <c r="V34" s="73">
        <f>'AEO 2023 Table 39 Raw'!Y24</f>
        <v>0</v>
      </c>
      <c r="W34" s="73">
        <f>'AEO 2023 Table 39 Raw'!Z24</f>
        <v>0</v>
      </c>
      <c r="X34" s="73">
        <f>'AEO 2023 Table 39 Raw'!AA24</f>
        <v>0</v>
      </c>
      <c r="Y34" s="73">
        <f>'AEO 2023 Table 39 Raw'!AB24</f>
        <v>0</v>
      </c>
      <c r="Z34" s="73">
        <f>'AEO 2023 Table 39 Raw'!AC24</f>
        <v>0</v>
      </c>
      <c r="AA34" s="73">
        <f>'AEO 2023 Table 39 Raw'!AD24</f>
        <v>0</v>
      </c>
      <c r="AB34" s="73">
        <f>'AEO 2023 Table 39 Raw'!AE24</f>
        <v>0</v>
      </c>
      <c r="AC34" s="73">
        <f>'AEO 2023 Table 39 Raw'!AF24</f>
        <v>0</v>
      </c>
      <c r="AD34" s="73">
        <f>'AEO 2023 Table 39 Raw'!AG24</f>
        <v>0</v>
      </c>
      <c r="AE34" s="73">
        <f>'AEO 2023 Table 39 Raw'!AH24</f>
        <v>0</v>
      </c>
      <c r="AF34" s="83" t="str">
        <f>'AEO 2023 Table 39 Raw'!AI24</f>
        <v>- -</v>
      </c>
    </row>
    <row r="35" spans="1:32" ht="15" customHeight="1" x14ac:dyDescent="0.35">
      <c r="A35" s="66" t="s">
        <v>591</v>
      </c>
      <c r="B35" s="70" t="s">
        <v>410</v>
      </c>
      <c r="C35" s="73">
        <f>'AEO 2023 Table 39 Raw'!F25</f>
        <v>1.3587E-2</v>
      </c>
      <c r="D35" s="73">
        <f>'AEO 2023 Table 39 Raw'!G25</f>
        <v>1.5803000000000001E-2</v>
      </c>
      <c r="E35" s="73">
        <f>'AEO 2023 Table 39 Raw'!H25</f>
        <v>1.763E-2</v>
      </c>
      <c r="F35" s="73">
        <f>'AEO 2023 Table 39 Raw'!I25</f>
        <v>1.9188E-2</v>
      </c>
      <c r="G35" s="73">
        <f>'AEO 2023 Table 39 Raw'!J25</f>
        <v>2.0792999999999999E-2</v>
      </c>
      <c r="H35" s="73">
        <f>'AEO 2023 Table 39 Raw'!K25</f>
        <v>2.2505000000000001E-2</v>
      </c>
      <c r="I35" s="73">
        <f>'AEO 2023 Table 39 Raw'!L25</f>
        <v>2.4455999999999999E-2</v>
      </c>
      <c r="J35" s="73">
        <f>'AEO 2023 Table 39 Raw'!M25</f>
        <v>2.6512999999999998E-2</v>
      </c>
      <c r="K35" s="73">
        <f>'AEO 2023 Table 39 Raw'!N25</f>
        <v>2.8653000000000001E-2</v>
      </c>
      <c r="L35" s="73">
        <f>'AEO 2023 Table 39 Raw'!O25</f>
        <v>3.0816E-2</v>
      </c>
      <c r="M35" s="73">
        <f>'AEO 2023 Table 39 Raw'!P25</f>
        <v>3.2957E-2</v>
      </c>
      <c r="N35" s="73">
        <f>'AEO 2023 Table 39 Raw'!Q25</f>
        <v>3.5047000000000002E-2</v>
      </c>
      <c r="O35" s="73">
        <f>'AEO 2023 Table 39 Raw'!R25</f>
        <v>3.7092E-2</v>
      </c>
      <c r="P35" s="73">
        <f>'AEO 2023 Table 39 Raw'!S25</f>
        <v>3.9097E-2</v>
      </c>
      <c r="Q35" s="73">
        <f>'AEO 2023 Table 39 Raw'!T25</f>
        <v>4.1031999999999999E-2</v>
      </c>
      <c r="R35" s="73">
        <f>'AEO 2023 Table 39 Raw'!U25</f>
        <v>4.2877999999999999E-2</v>
      </c>
      <c r="S35" s="73">
        <f>'AEO 2023 Table 39 Raw'!V25</f>
        <v>4.4512000000000003E-2</v>
      </c>
      <c r="T35" s="73">
        <f>'AEO 2023 Table 39 Raw'!W25</f>
        <v>4.5955000000000003E-2</v>
      </c>
      <c r="U35" s="73">
        <f>'AEO 2023 Table 39 Raw'!X25</f>
        <v>4.7208E-2</v>
      </c>
      <c r="V35" s="73">
        <f>'AEO 2023 Table 39 Raw'!Y25</f>
        <v>4.8261999999999999E-2</v>
      </c>
      <c r="W35" s="73">
        <f>'AEO 2023 Table 39 Raw'!Z25</f>
        <v>4.9187000000000002E-2</v>
      </c>
      <c r="X35" s="73">
        <f>'AEO 2023 Table 39 Raw'!AA25</f>
        <v>4.9936000000000001E-2</v>
      </c>
      <c r="Y35" s="73">
        <f>'AEO 2023 Table 39 Raw'!AB25</f>
        <v>5.0540000000000002E-2</v>
      </c>
      <c r="Z35" s="73">
        <f>'AEO 2023 Table 39 Raw'!AC25</f>
        <v>5.1006999999999997E-2</v>
      </c>
      <c r="AA35" s="73">
        <f>'AEO 2023 Table 39 Raw'!AD25</f>
        <v>5.1504000000000001E-2</v>
      </c>
      <c r="AB35" s="73">
        <f>'AEO 2023 Table 39 Raw'!AE25</f>
        <v>5.2042999999999999E-2</v>
      </c>
      <c r="AC35" s="73">
        <f>'AEO 2023 Table 39 Raw'!AF25</f>
        <v>5.2475000000000001E-2</v>
      </c>
      <c r="AD35" s="73">
        <f>'AEO 2023 Table 39 Raw'!AG25</f>
        <v>5.2817000000000003E-2</v>
      </c>
      <c r="AE35" s="73">
        <f>'AEO 2023 Table 39 Raw'!AH25</f>
        <v>5.3061999999999998E-2</v>
      </c>
      <c r="AF35" s="83">
        <f>'AEO 2023 Table 39 Raw'!AI25</f>
        <v>0.05</v>
      </c>
    </row>
    <row r="36" spans="1:32" ht="15" customHeight="1" x14ac:dyDescent="0.35">
      <c r="A36" s="66" t="s">
        <v>592</v>
      </c>
      <c r="B36" s="70" t="s">
        <v>412</v>
      </c>
      <c r="C36" s="73">
        <f>'AEO 2023 Table 39 Raw'!F26</f>
        <v>10.943903000000001</v>
      </c>
      <c r="D36" s="73">
        <f>'AEO 2023 Table 39 Raw'!G26</f>
        <v>11.497054</v>
      </c>
      <c r="E36" s="73">
        <f>'AEO 2023 Table 39 Raw'!H26</f>
        <v>12.069993</v>
      </c>
      <c r="F36" s="73">
        <f>'AEO 2023 Table 39 Raw'!I26</f>
        <v>12.669632</v>
      </c>
      <c r="G36" s="73">
        <f>'AEO 2023 Table 39 Raw'!J26</f>
        <v>13.306467</v>
      </c>
      <c r="H36" s="73">
        <f>'AEO 2023 Table 39 Raw'!K26</f>
        <v>13.972225</v>
      </c>
      <c r="I36" s="73">
        <f>'AEO 2023 Table 39 Raw'!L26</f>
        <v>14.668062000000001</v>
      </c>
      <c r="J36" s="73">
        <f>'AEO 2023 Table 39 Raw'!M26</f>
        <v>15.418756999999999</v>
      </c>
      <c r="K36" s="73">
        <f>'AEO 2023 Table 39 Raw'!N26</f>
        <v>16.199821</v>
      </c>
      <c r="L36" s="73">
        <f>'AEO 2023 Table 39 Raw'!O26</f>
        <v>16.983360000000001</v>
      </c>
      <c r="M36" s="73">
        <f>'AEO 2023 Table 39 Raw'!P26</f>
        <v>17.788328</v>
      </c>
      <c r="N36" s="73">
        <f>'AEO 2023 Table 39 Raw'!Q26</f>
        <v>18.595082999999999</v>
      </c>
      <c r="O36" s="73">
        <f>'AEO 2023 Table 39 Raw'!R26</f>
        <v>19.407637000000001</v>
      </c>
      <c r="P36" s="73">
        <f>'AEO 2023 Table 39 Raw'!S26</f>
        <v>20.234331000000001</v>
      </c>
      <c r="Q36" s="73">
        <f>'AEO 2023 Table 39 Raw'!T26</f>
        <v>21.076091999999999</v>
      </c>
      <c r="R36" s="73">
        <f>'AEO 2023 Table 39 Raw'!U26</f>
        <v>21.909863999999999</v>
      </c>
      <c r="S36" s="73">
        <f>'AEO 2023 Table 39 Raw'!V26</f>
        <v>22.727868999999998</v>
      </c>
      <c r="T36" s="73">
        <f>'AEO 2023 Table 39 Raw'!W26</f>
        <v>23.523249</v>
      </c>
      <c r="U36" s="73">
        <f>'AEO 2023 Table 39 Raw'!X26</f>
        <v>24.278811999999999</v>
      </c>
      <c r="V36" s="73">
        <f>'AEO 2023 Table 39 Raw'!Y26</f>
        <v>24.98554</v>
      </c>
      <c r="W36" s="73">
        <f>'AEO 2023 Table 39 Raw'!Z26</f>
        <v>25.642825999999999</v>
      </c>
      <c r="X36" s="73">
        <f>'AEO 2023 Table 39 Raw'!AA26</f>
        <v>26.237400000000001</v>
      </c>
      <c r="Y36" s="73">
        <f>'AEO 2023 Table 39 Raw'!AB26</f>
        <v>26.780058</v>
      </c>
      <c r="Z36" s="73">
        <f>'AEO 2023 Table 39 Raw'!AC26</f>
        <v>27.275333</v>
      </c>
      <c r="AA36" s="73">
        <f>'AEO 2023 Table 39 Raw'!AD26</f>
        <v>27.797888</v>
      </c>
      <c r="AB36" s="73">
        <f>'AEO 2023 Table 39 Raw'!AE26</f>
        <v>28.267787999999999</v>
      </c>
      <c r="AC36" s="73">
        <f>'AEO 2023 Table 39 Raw'!AF26</f>
        <v>28.701488000000001</v>
      </c>
      <c r="AD36" s="73">
        <f>'AEO 2023 Table 39 Raw'!AG26</f>
        <v>29.107707999999999</v>
      </c>
      <c r="AE36" s="73">
        <f>'AEO 2023 Table 39 Raw'!AH26</f>
        <v>29.49736</v>
      </c>
      <c r="AF36" s="83">
        <f>'AEO 2023 Table 39 Raw'!AI26</f>
        <v>3.5999999999999997E-2</v>
      </c>
    </row>
    <row r="37" spans="1:32" ht="15" customHeight="1" x14ac:dyDescent="0.35">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c r="AE37" s="73"/>
      <c r="AF37" s="83"/>
    </row>
    <row r="38" spans="1:32" ht="15" customHeight="1" x14ac:dyDescent="0.35">
      <c r="A38" s="66" t="s">
        <v>593</v>
      </c>
      <c r="B38" s="32" t="s">
        <v>512</v>
      </c>
      <c r="C38" s="73">
        <f>'AEO 2023 Table 39 Raw'!F27</f>
        <v>124.95826</v>
      </c>
      <c r="D38" s="73">
        <f>'AEO 2023 Table 39 Raw'!G27</f>
        <v>122.462273</v>
      </c>
      <c r="E38" s="73">
        <f>'AEO 2023 Table 39 Raw'!H27</f>
        <v>120.12342099999999</v>
      </c>
      <c r="F38" s="73">
        <f>'AEO 2023 Table 39 Raw'!I27</f>
        <v>117.699585</v>
      </c>
      <c r="G38" s="73">
        <f>'AEO 2023 Table 39 Raw'!J27</f>
        <v>115.25269299999999</v>
      </c>
      <c r="H38" s="73">
        <f>'AEO 2023 Table 39 Raw'!K27</f>
        <v>112.749374</v>
      </c>
      <c r="I38" s="73">
        <f>'AEO 2023 Table 39 Raw'!L27</f>
        <v>110.15595999999999</v>
      </c>
      <c r="J38" s="73">
        <f>'AEO 2023 Table 39 Raw'!M27</f>
        <v>107.578751</v>
      </c>
      <c r="K38" s="73">
        <f>'AEO 2023 Table 39 Raw'!N27</f>
        <v>105.001144</v>
      </c>
      <c r="L38" s="73">
        <f>'AEO 2023 Table 39 Raw'!O27</f>
        <v>102.44343600000001</v>
      </c>
      <c r="M38" s="73">
        <f>'AEO 2023 Table 39 Raw'!P27</f>
        <v>99.964104000000006</v>
      </c>
      <c r="N38" s="73">
        <f>'AEO 2023 Table 39 Raw'!Q27</f>
        <v>97.571167000000003</v>
      </c>
      <c r="O38" s="73">
        <f>'AEO 2023 Table 39 Raw'!R27</f>
        <v>95.309700000000007</v>
      </c>
      <c r="P38" s="73">
        <f>'AEO 2023 Table 39 Raw'!S27</f>
        <v>93.237015</v>
      </c>
      <c r="Q38" s="73">
        <f>'AEO 2023 Table 39 Raw'!T27</f>
        <v>91.422882000000001</v>
      </c>
      <c r="R38" s="73">
        <f>'AEO 2023 Table 39 Raw'!U27</f>
        <v>89.865898000000001</v>
      </c>
      <c r="S38" s="73">
        <f>'AEO 2023 Table 39 Raw'!V27</f>
        <v>88.575683999999995</v>
      </c>
      <c r="T38" s="73">
        <f>'AEO 2023 Table 39 Raw'!W27</f>
        <v>87.519630000000006</v>
      </c>
      <c r="U38" s="73">
        <f>'AEO 2023 Table 39 Raw'!X27</f>
        <v>86.684036000000006</v>
      </c>
      <c r="V38" s="73">
        <f>'AEO 2023 Table 39 Raw'!Y27</f>
        <v>86.000381000000004</v>
      </c>
      <c r="W38" s="73">
        <f>'AEO 2023 Table 39 Raw'!Z27</f>
        <v>85.444976999999994</v>
      </c>
      <c r="X38" s="73">
        <f>'AEO 2023 Table 39 Raw'!AA27</f>
        <v>84.958618000000001</v>
      </c>
      <c r="Y38" s="73">
        <f>'AEO 2023 Table 39 Raw'!AB27</f>
        <v>84.544380000000004</v>
      </c>
      <c r="Z38" s="73">
        <f>'AEO 2023 Table 39 Raw'!AC27</f>
        <v>84.189635999999993</v>
      </c>
      <c r="AA38" s="73">
        <f>'AEO 2023 Table 39 Raw'!AD27</f>
        <v>83.940201000000002</v>
      </c>
      <c r="AB38" s="73">
        <f>'AEO 2023 Table 39 Raw'!AE27</f>
        <v>83.701430999999999</v>
      </c>
      <c r="AC38" s="73">
        <f>'AEO 2023 Table 39 Raw'!AF27</f>
        <v>83.494018999999994</v>
      </c>
      <c r="AD38" s="73">
        <f>'AEO 2023 Table 39 Raw'!AG27</f>
        <v>83.308784000000003</v>
      </c>
      <c r="AE38" s="73">
        <f>'AEO 2023 Table 39 Raw'!AH27</f>
        <v>83.178237999999993</v>
      </c>
      <c r="AF38" s="83">
        <f>'AEO 2023 Table 39 Raw'!AI27</f>
        <v>-1.4E-2</v>
      </c>
    </row>
    <row r="39" spans="1:32" ht="12" customHeight="1" x14ac:dyDescent="0.35">
      <c r="C39" s="73"/>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83"/>
    </row>
    <row r="40" spans="1:32" ht="12" customHeight="1" x14ac:dyDescent="0.35">
      <c r="B40" s="32" t="s">
        <v>594</v>
      </c>
      <c r="C40" s="73"/>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83"/>
    </row>
    <row r="41" spans="1:32" ht="12" customHeight="1" x14ac:dyDescent="0.35">
      <c r="B41" s="32" t="s">
        <v>416</v>
      </c>
      <c r="C41" s="73"/>
      <c r="D41" s="73"/>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83"/>
    </row>
    <row r="42" spans="1:32" ht="12" customHeight="1" x14ac:dyDescent="0.35">
      <c r="A42" s="66" t="s">
        <v>595</v>
      </c>
      <c r="B42" s="70" t="s">
        <v>377</v>
      </c>
      <c r="C42" s="73">
        <f>'AEO 2023 Table 39 Raw'!F30</f>
        <v>117.886787</v>
      </c>
      <c r="D42" s="73">
        <f>'AEO 2023 Table 39 Raw'!G30</f>
        <v>120.284012</v>
      </c>
      <c r="E42" s="73">
        <f>'AEO 2023 Table 39 Raw'!H30</f>
        <v>122.892776</v>
      </c>
      <c r="F42" s="73">
        <f>'AEO 2023 Table 39 Raw'!I30</f>
        <v>125.63027200000001</v>
      </c>
      <c r="G42" s="73">
        <f>'AEO 2023 Table 39 Raw'!J30</f>
        <v>128.34510800000001</v>
      </c>
      <c r="H42" s="73">
        <f>'AEO 2023 Table 39 Raw'!K30</f>
        <v>130.92907700000001</v>
      </c>
      <c r="I42" s="73">
        <f>'AEO 2023 Table 39 Raw'!L30</f>
        <v>133.32522599999999</v>
      </c>
      <c r="J42" s="73">
        <f>'AEO 2023 Table 39 Raw'!M30</f>
        <v>135.63404800000001</v>
      </c>
      <c r="K42" s="73">
        <f>'AEO 2023 Table 39 Raw'!N30</f>
        <v>137.76855499999999</v>
      </c>
      <c r="L42" s="73">
        <f>'AEO 2023 Table 39 Raw'!O30</f>
        <v>139.750305</v>
      </c>
      <c r="M42" s="73">
        <f>'AEO 2023 Table 39 Raw'!P30</f>
        <v>141.53533899999999</v>
      </c>
      <c r="N42" s="73">
        <f>'AEO 2023 Table 39 Raw'!Q30</f>
        <v>143.134064</v>
      </c>
      <c r="O42" s="73">
        <f>'AEO 2023 Table 39 Raw'!R30</f>
        <v>144.51812699999999</v>
      </c>
      <c r="P42" s="73">
        <f>'AEO 2023 Table 39 Raw'!S30</f>
        <v>145.76585399999999</v>
      </c>
      <c r="Q42" s="73">
        <f>'AEO 2023 Table 39 Raw'!T30</f>
        <v>146.887451</v>
      </c>
      <c r="R42" s="73">
        <f>'AEO 2023 Table 39 Raw'!U30</f>
        <v>147.90013099999999</v>
      </c>
      <c r="S42" s="73">
        <f>'AEO 2023 Table 39 Raw'!V30</f>
        <v>148.83334400000001</v>
      </c>
      <c r="T42" s="73">
        <f>'AEO 2023 Table 39 Raw'!W30</f>
        <v>149.705566</v>
      </c>
      <c r="U42" s="73">
        <f>'AEO 2023 Table 39 Raw'!X30</f>
        <v>150.58839399999999</v>
      </c>
      <c r="V42" s="73">
        <f>'AEO 2023 Table 39 Raw'!Y30</f>
        <v>151.434967</v>
      </c>
      <c r="W42" s="73">
        <f>'AEO 2023 Table 39 Raw'!Z30</f>
        <v>152.26075700000001</v>
      </c>
      <c r="X42" s="73">
        <f>'AEO 2023 Table 39 Raw'!AA30</f>
        <v>153.095032</v>
      </c>
      <c r="Y42" s="73">
        <f>'AEO 2023 Table 39 Raw'!AB30</f>
        <v>153.94648699999999</v>
      </c>
      <c r="Z42" s="73">
        <f>'AEO 2023 Table 39 Raw'!AC30</f>
        <v>154.83892800000001</v>
      </c>
      <c r="AA42" s="73">
        <f>'AEO 2023 Table 39 Raw'!AD30</f>
        <v>155.685699</v>
      </c>
      <c r="AB42" s="73">
        <f>'AEO 2023 Table 39 Raw'!AE30</f>
        <v>156.568253</v>
      </c>
      <c r="AC42" s="73">
        <f>'AEO 2023 Table 39 Raw'!AF30</f>
        <v>157.45515399999999</v>
      </c>
      <c r="AD42" s="73">
        <f>'AEO 2023 Table 39 Raw'!AG30</f>
        <v>158.39172400000001</v>
      </c>
      <c r="AE42" s="73">
        <f>'AEO 2023 Table 39 Raw'!AH30</f>
        <v>159.39154099999999</v>
      </c>
      <c r="AF42" s="83">
        <f>'AEO 2023 Table 39 Raw'!AI30</f>
        <v>1.0999999999999999E-2</v>
      </c>
    </row>
    <row r="43" spans="1:32" ht="12" customHeight="1" x14ac:dyDescent="0.35">
      <c r="A43" s="66" t="s">
        <v>596</v>
      </c>
      <c r="B43" s="70" t="s">
        <v>379</v>
      </c>
      <c r="C43" s="73">
        <f>'AEO 2023 Table 39 Raw'!F31</f>
        <v>0.77402099999999996</v>
      </c>
      <c r="D43" s="73">
        <f>'AEO 2023 Table 39 Raw'!G31</f>
        <v>0.85321100000000005</v>
      </c>
      <c r="E43" s="73">
        <f>'AEO 2023 Table 39 Raw'!H31</f>
        <v>0.94013999999999998</v>
      </c>
      <c r="F43" s="73">
        <f>'AEO 2023 Table 39 Raw'!I31</f>
        <v>1.0323040000000001</v>
      </c>
      <c r="G43" s="73">
        <f>'AEO 2023 Table 39 Raw'!J31</f>
        <v>1.1262620000000001</v>
      </c>
      <c r="H43" s="73">
        <f>'AEO 2023 Table 39 Raw'!K31</f>
        <v>1.2212540000000001</v>
      </c>
      <c r="I43" s="73">
        <f>'AEO 2023 Table 39 Raw'!L31</f>
        <v>1.320392</v>
      </c>
      <c r="J43" s="73">
        <f>'AEO 2023 Table 39 Raw'!M31</f>
        <v>1.413743</v>
      </c>
      <c r="K43" s="73">
        <f>'AEO 2023 Table 39 Raw'!N31</f>
        <v>1.5011969999999999</v>
      </c>
      <c r="L43" s="73">
        <f>'AEO 2023 Table 39 Raw'!O31</f>
        <v>1.5822290000000001</v>
      </c>
      <c r="M43" s="73">
        <f>'AEO 2023 Table 39 Raw'!P31</f>
        <v>1.658838</v>
      </c>
      <c r="N43" s="73">
        <f>'AEO 2023 Table 39 Raw'!Q31</f>
        <v>1.730669</v>
      </c>
      <c r="O43" s="73">
        <f>'AEO 2023 Table 39 Raw'!R31</f>
        <v>1.799566</v>
      </c>
      <c r="P43" s="73">
        <f>'AEO 2023 Table 39 Raw'!S31</f>
        <v>1.864895</v>
      </c>
      <c r="Q43" s="73">
        <f>'AEO 2023 Table 39 Raw'!T31</f>
        <v>1.929767</v>
      </c>
      <c r="R43" s="73">
        <f>'AEO 2023 Table 39 Raw'!U31</f>
        <v>1.9921169999999999</v>
      </c>
      <c r="S43" s="73">
        <f>'AEO 2023 Table 39 Raw'!V31</f>
        <v>2.0521129999999999</v>
      </c>
      <c r="T43" s="73">
        <f>'AEO 2023 Table 39 Raw'!W31</f>
        <v>2.1114459999999999</v>
      </c>
      <c r="U43" s="73">
        <f>'AEO 2023 Table 39 Raw'!X31</f>
        <v>2.1692300000000002</v>
      </c>
      <c r="V43" s="73">
        <f>'AEO 2023 Table 39 Raw'!Y31</f>
        <v>2.2242329999999999</v>
      </c>
      <c r="W43" s="73">
        <f>'AEO 2023 Table 39 Raw'!Z31</f>
        <v>2.2767569999999999</v>
      </c>
      <c r="X43" s="73">
        <f>'AEO 2023 Table 39 Raw'!AA31</f>
        <v>2.325599</v>
      </c>
      <c r="Y43" s="73">
        <f>'AEO 2023 Table 39 Raw'!AB31</f>
        <v>2.372668</v>
      </c>
      <c r="Z43" s="73">
        <f>'AEO 2023 Table 39 Raw'!AC31</f>
        <v>2.4181569999999999</v>
      </c>
      <c r="AA43" s="73">
        <f>'AEO 2023 Table 39 Raw'!AD31</f>
        <v>2.4645570000000001</v>
      </c>
      <c r="AB43" s="73">
        <f>'AEO 2023 Table 39 Raw'!AE31</f>
        <v>2.509754</v>
      </c>
      <c r="AC43" s="73">
        <f>'AEO 2023 Table 39 Raw'!AF31</f>
        <v>2.5557530000000002</v>
      </c>
      <c r="AD43" s="73">
        <f>'AEO 2023 Table 39 Raw'!AG31</f>
        <v>2.6019429999999999</v>
      </c>
      <c r="AE43" s="73">
        <f>'AEO 2023 Table 39 Raw'!AH31</f>
        <v>2.6506690000000002</v>
      </c>
      <c r="AF43" s="83">
        <f>'AEO 2023 Table 39 Raw'!AI31</f>
        <v>4.4999999999999998E-2</v>
      </c>
    </row>
    <row r="44" spans="1:32" ht="12" customHeight="1" x14ac:dyDescent="0.35">
      <c r="A44" s="66" t="s">
        <v>597</v>
      </c>
      <c r="B44" s="70" t="s">
        <v>420</v>
      </c>
      <c r="C44" s="73">
        <f>'AEO 2023 Table 39 Raw'!F32</f>
        <v>118.66081200000001</v>
      </c>
      <c r="D44" s="73">
        <f>'AEO 2023 Table 39 Raw'!G32</f>
        <v>121.13722199999999</v>
      </c>
      <c r="E44" s="73">
        <f>'AEO 2023 Table 39 Raw'!H32</f>
        <v>123.832916</v>
      </c>
      <c r="F44" s="73">
        <f>'AEO 2023 Table 39 Raw'!I32</f>
        <v>126.662575</v>
      </c>
      <c r="G44" s="73">
        <f>'AEO 2023 Table 39 Raw'!J32</f>
        <v>129.47137499999999</v>
      </c>
      <c r="H44" s="73">
        <f>'AEO 2023 Table 39 Raw'!K32</f>
        <v>132.15033</v>
      </c>
      <c r="I44" s="73">
        <f>'AEO 2023 Table 39 Raw'!L32</f>
        <v>134.64561499999999</v>
      </c>
      <c r="J44" s="73">
        <f>'AEO 2023 Table 39 Raw'!M32</f>
        <v>137.04779099999999</v>
      </c>
      <c r="K44" s="73">
        <f>'AEO 2023 Table 39 Raw'!N32</f>
        <v>139.269745</v>
      </c>
      <c r="L44" s="73">
        <f>'AEO 2023 Table 39 Raw'!O32</f>
        <v>141.33253500000001</v>
      </c>
      <c r="M44" s="73">
        <f>'AEO 2023 Table 39 Raw'!P32</f>
        <v>143.19418300000001</v>
      </c>
      <c r="N44" s="73">
        <f>'AEO 2023 Table 39 Raw'!Q32</f>
        <v>144.86473100000001</v>
      </c>
      <c r="O44" s="73">
        <f>'AEO 2023 Table 39 Raw'!R32</f>
        <v>146.317688</v>
      </c>
      <c r="P44" s="73">
        <f>'AEO 2023 Table 39 Raw'!S32</f>
        <v>147.630753</v>
      </c>
      <c r="Q44" s="73">
        <f>'AEO 2023 Table 39 Raw'!T32</f>
        <v>148.817215</v>
      </c>
      <c r="R44" s="73">
        <f>'AEO 2023 Table 39 Raw'!U32</f>
        <v>149.89224200000001</v>
      </c>
      <c r="S44" s="73">
        <f>'AEO 2023 Table 39 Raw'!V32</f>
        <v>150.88545199999999</v>
      </c>
      <c r="T44" s="73">
        <f>'AEO 2023 Table 39 Raw'!W32</f>
        <v>151.81701699999999</v>
      </c>
      <c r="U44" s="73">
        <f>'AEO 2023 Table 39 Raw'!X32</f>
        <v>152.75762900000001</v>
      </c>
      <c r="V44" s="73">
        <f>'AEO 2023 Table 39 Raw'!Y32</f>
        <v>153.65919500000001</v>
      </c>
      <c r="W44" s="73">
        <f>'AEO 2023 Table 39 Raw'!Z32</f>
        <v>154.537521</v>
      </c>
      <c r="X44" s="73">
        <f>'AEO 2023 Table 39 Raw'!AA32</f>
        <v>155.420624</v>
      </c>
      <c r="Y44" s="73">
        <f>'AEO 2023 Table 39 Raw'!AB32</f>
        <v>156.319153</v>
      </c>
      <c r="Z44" s="73">
        <f>'AEO 2023 Table 39 Raw'!AC32</f>
        <v>157.25708</v>
      </c>
      <c r="AA44" s="73">
        <f>'AEO 2023 Table 39 Raw'!AD32</f>
        <v>158.15025299999999</v>
      </c>
      <c r="AB44" s="73">
        <f>'AEO 2023 Table 39 Raw'!AE32</f>
        <v>159.078003</v>
      </c>
      <c r="AC44" s="73">
        <f>'AEO 2023 Table 39 Raw'!AF32</f>
        <v>160.01091</v>
      </c>
      <c r="AD44" s="73">
        <f>'AEO 2023 Table 39 Raw'!AG32</f>
        <v>160.99366800000001</v>
      </c>
      <c r="AE44" s="73">
        <f>'AEO 2023 Table 39 Raw'!AH32</f>
        <v>162.04220599999999</v>
      </c>
      <c r="AF44" s="83">
        <f>'AEO 2023 Table 39 Raw'!AI32</f>
        <v>1.0999999999999999E-2</v>
      </c>
    </row>
    <row r="45" spans="1:32" ht="12" customHeight="1" x14ac:dyDescent="0.35">
      <c r="C45" s="73"/>
      <c r="D45" s="73"/>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c r="AF45" s="83"/>
    </row>
    <row r="46" spans="1:32" ht="12" customHeight="1" x14ac:dyDescent="0.35">
      <c r="B46" s="32" t="s">
        <v>421</v>
      </c>
      <c r="C46" s="73"/>
      <c r="D46" s="73"/>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c r="AF46" s="83"/>
    </row>
    <row r="47" spans="1:32" ht="12" customHeight="1" x14ac:dyDescent="0.35">
      <c r="A47" s="66" t="s">
        <v>598</v>
      </c>
      <c r="B47" s="70" t="s">
        <v>384</v>
      </c>
      <c r="C47" s="73">
        <f>'AEO 2023 Table 39 Raw'!F34</f>
        <v>15.713393999999999</v>
      </c>
      <c r="D47" s="73">
        <f>'AEO 2023 Table 39 Raw'!G34</f>
        <v>15.58339</v>
      </c>
      <c r="E47" s="73">
        <f>'AEO 2023 Table 39 Raw'!H34</f>
        <v>15.429836</v>
      </c>
      <c r="F47" s="73">
        <f>'AEO 2023 Table 39 Raw'!I34</f>
        <v>15.238759999999999</v>
      </c>
      <c r="G47" s="73">
        <f>'AEO 2023 Table 39 Raw'!J34</f>
        <v>15.003667999999999</v>
      </c>
      <c r="H47" s="73">
        <f>'AEO 2023 Table 39 Raw'!K34</f>
        <v>14.729768</v>
      </c>
      <c r="I47" s="73">
        <f>'AEO 2023 Table 39 Raw'!L34</f>
        <v>14.418824000000001</v>
      </c>
      <c r="J47" s="73">
        <f>'AEO 2023 Table 39 Raw'!M34</f>
        <v>14.077964</v>
      </c>
      <c r="K47" s="73">
        <f>'AEO 2023 Table 39 Raw'!N34</f>
        <v>13.711219</v>
      </c>
      <c r="L47" s="73">
        <f>'AEO 2023 Table 39 Raw'!O34</f>
        <v>13.327301</v>
      </c>
      <c r="M47" s="73">
        <f>'AEO 2023 Table 39 Raw'!P34</f>
        <v>12.94807</v>
      </c>
      <c r="N47" s="73">
        <f>'AEO 2023 Table 39 Raw'!Q34</f>
        <v>12.575521</v>
      </c>
      <c r="O47" s="73">
        <f>'AEO 2023 Table 39 Raw'!R34</f>
        <v>12.217373</v>
      </c>
      <c r="P47" s="73">
        <f>'AEO 2023 Table 39 Raw'!S34</f>
        <v>11.890112</v>
      </c>
      <c r="Q47" s="73">
        <f>'AEO 2023 Table 39 Raw'!T34</f>
        <v>11.602482</v>
      </c>
      <c r="R47" s="73">
        <f>'AEO 2023 Table 39 Raw'!U34</f>
        <v>11.354369999999999</v>
      </c>
      <c r="S47" s="73">
        <f>'AEO 2023 Table 39 Raw'!V34</f>
        <v>11.152258</v>
      </c>
      <c r="T47" s="73">
        <f>'AEO 2023 Table 39 Raw'!W34</f>
        <v>10.991949</v>
      </c>
      <c r="U47" s="73">
        <f>'AEO 2023 Table 39 Raw'!X34</f>
        <v>10.863999</v>
      </c>
      <c r="V47" s="73">
        <f>'AEO 2023 Table 39 Raw'!Y34</f>
        <v>10.755198999999999</v>
      </c>
      <c r="W47" s="73">
        <f>'AEO 2023 Table 39 Raw'!Z34</f>
        <v>10.669739</v>
      </c>
      <c r="X47" s="73">
        <f>'AEO 2023 Table 39 Raw'!AA34</f>
        <v>10.600984</v>
      </c>
      <c r="Y47" s="73">
        <f>'AEO 2023 Table 39 Raw'!AB34</f>
        <v>10.545685000000001</v>
      </c>
      <c r="Z47" s="73">
        <f>'AEO 2023 Table 39 Raw'!AC34</f>
        <v>10.500133999999999</v>
      </c>
      <c r="AA47" s="73">
        <f>'AEO 2023 Table 39 Raw'!AD34</f>
        <v>10.457166000000001</v>
      </c>
      <c r="AB47" s="73">
        <f>'AEO 2023 Table 39 Raw'!AE34</f>
        <v>10.422086999999999</v>
      </c>
      <c r="AC47" s="73">
        <f>'AEO 2023 Table 39 Raw'!AF34</f>
        <v>10.392211</v>
      </c>
      <c r="AD47" s="73">
        <f>'AEO 2023 Table 39 Raw'!AG34</f>
        <v>10.370437000000001</v>
      </c>
      <c r="AE47" s="73">
        <f>'AEO 2023 Table 39 Raw'!AH34</f>
        <v>10.357177</v>
      </c>
      <c r="AF47" s="83">
        <f>'AEO 2023 Table 39 Raw'!AI34</f>
        <v>-1.4999999999999999E-2</v>
      </c>
    </row>
    <row r="48" spans="1:32" ht="12" customHeight="1" x14ac:dyDescent="0.35">
      <c r="A48" s="66" t="s">
        <v>599</v>
      </c>
      <c r="B48" s="70" t="s">
        <v>386</v>
      </c>
      <c r="C48" s="73">
        <f>'AEO 2023 Table 39 Raw'!F35</f>
        <v>6.2500000000000001E-4</v>
      </c>
      <c r="D48" s="73">
        <f>'AEO 2023 Table 39 Raw'!G35</f>
        <v>6.2799999999999998E-4</v>
      </c>
      <c r="E48" s="73">
        <f>'AEO 2023 Table 39 Raw'!H35</f>
        <v>6.3699999999999998E-4</v>
      </c>
      <c r="F48" s="73">
        <f>'AEO 2023 Table 39 Raw'!I35</f>
        <v>6.4700000000000001E-4</v>
      </c>
      <c r="G48" s="73">
        <f>'AEO 2023 Table 39 Raw'!J35</f>
        <v>6.5300000000000004E-4</v>
      </c>
      <c r="H48" s="73">
        <f>'AEO 2023 Table 39 Raw'!K35</f>
        <v>6.5899999999999997E-4</v>
      </c>
      <c r="I48" s="73">
        <f>'AEO 2023 Table 39 Raw'!L35</f>
        <v>6.6200000000000005E-4</v>
      </c>
      <c r="J48" s="73">
        <f>'AEO 2023 Table 39 Raw'!M35</f>
        <v>6.6100000000000002E-4</v>
      </c>
      <c r="K48" s="73">
        <f>'AEO 2023 Table 39 Raw'!N35</f>
        <v>6.5799999999999995E-4</v>
      </c>
      <c r="L48" s="73">
        <f>'AEO 2023 Table 39 Raw'!O35</f>
        <v>6.5200000000000002E-4</v>
      </c>
      <c r="M48" s="73">
        <f>'AEO 2023 Table 39 Raw'!P35</f>
        <v>6.4400000000000004E-4</v>
      </c>
      <c r="N48" s="73">
        <f>'AEO 2023 Table 39 Raw'!Q35</f>
        <v>6.3299999999999999E-4</v>
      </c>
      <c r="O48" s="73">
        <f>'AEO 2023 Table 39 Raw'!R35</f>
        <v>6.2100000000000002E-4</v>
      </c>
      <c r="P48" s="73">
        <f>'AEO 2023 Table 39 Raw'!S35</f>
        <v>6.0599999999999998E-4</v>
      </c>
      <c r="Q48" s="73">
        <f>'AEO 2023 Table 39 Raw'!T35</f>
        <v>5.9000000000000003E-4</v>
      </c>
      <c r="R48" s="73">
        <f>'AEO 2023 Table 39 Raw'!U35</f>
        <v>5.7200000000000003E-4</v>
      </c>
      <c r="S48" s="73">
        <f>'AEO 2023 Table 39 Raw'!V35</f>
        <v>5.53E-4</v>
      </c>
      <c r="T48" s="73">
        <f>'AEO 2023 Table 39 Raw'!W35</f>
        <v>5.31E-4</v>
      </c>
      <c r="U48" s="73">
        <f>'AEO 2023 Table 39 Raw'!X35</f>
        <v>5.0699999999999996E-4</v>
      </c>
      <c r="V48" s="73">
        <f>'AEO 2023 Table 39 Raw'!Y35</f>
        <v>4.8200000000000001E-4</v>
      </c>
      <c r="W48" s="73">
        <f>'AEO 2023 Table 39 Raw'!Z35</f>
        <v>4.5600000000000003E-4</v>
      </c>
      <c r="X48" s="73">
        <f>'AEO 2023 Table 39 Raw'!AA35</f>
        <v>4.28E-4</v>
      </c>
      <c r="Y48" s="73">
        <f>'AEO 2023 Table 39 Raw'!AB35</f>
        <v>4.0000000000000002E-4</v>
      </c>
      <c r="Z48" s="73">
        <f>'AEO 2023 Table 39 Raw'!AC35</f>
        <v>3.7199999999999999E-4</v>
      </c>
      <c r="AA48" s="73">
        <f>'AEO 2023 Table 39 Raw'!AD35</f>
        <v>3.4299999999999999E-4</v>
      </c>
      <c r="AB48" s="73">
        <f>'AEO 2023 Table 39 Raw'!AE35</f>
        <v>3.1399999999999999E-4</v>
      </c>
      <c r="AC48" s="73">
        <f>'AEO 2023 Table 39 Raw'!AF35</f>
        <v>2.8400000000000002E-4</v>
      </c>
      <c r="AD48" s="73">
        <f>'AEO 2023 Table 39 Raw'!AG35</f>
        <v>2.5500000000000002E-4</v>
      </c>
      <c r="AE48" s="73">
        <f>'AEO 2023 Table 39 Raw'!AH35</f>
        <v>2.2499999999999999E-4</v>
      </c>
      <c r="AF48" s="83">
        <f>'AEO 2023 Table 39 Raw'!AI35</f>
        <v>-3.5999999999999997E-2</v>
      </c>
    </row>
    <row r="49" spans="1:32" ht="12" customHeight="1" x14ac:dyDescent="0.35">
      <c r="A49" s="66" t="s">
        <v>600</v>
      </c>
      <c r="B49" s="70" t="s">
        <v>388</v>
      </c>
      <c r="C49" s="73">
        <f>'AEO 2023 Table 39 Raw'!F36</f>
        <v>5.3358000000000003E-2</v>
      </c>
      <c r="D49" s="73">
        <f>'AEO 2023 Table 39 Raw'!G36</f>
        <v>7.6868000000000006E-2</v>
      </c>
      <c r="E49" s="73">
        <f>'AEO 2023 Table 39 Raw'!H36</f>
        <v>0.10803400000000001</v>
      </c>
      <c r="F49" s="73">
        <f>'AEO 2023 Table 39 Raw'!I36</f>
        <v>0.14524599999999999</v>
      </c>
      <c r="G49" s="73">
        <f>'AEO 2023 Table 39 Raw'!J36</f>
        <v>0.18510199999999999</v>
      </c>
      <c r="H49" s="73">
        <f>'AEO 2023 Table 39 Raw'!K36</f>
        <v>0.22530800000000001</v>
      </c>
      <c r="I49" s="73">
        <f>'AEO 2023 Table 39 Raw'!L36</f>
        <v>0.26521600000000001</v>
      </c>
      <c r="J49" s="73">
        <f>'AEO 2023 Table 39 Raw'!M36</f>
        <v>0.30553799999999998</v>
      </c>
      <c r="K49" s="73">
        <f>'AEO 2023 Table 39 Raw'!N36</f>
        <v>0.34304800000000002</v>
      </c>
      <c r="L49" s="73">
        <f>'AEO 2023 Table 39 Raw'!O36</f>
        <v>0.376162</v>
      </c>
      <c r="M49" s="73">
        <f>'AEO 2023 Table 39 Raw'!P36</f>
        <v>0.40619699999999997</v>
      </c>
      <c r="N49" s="73">
        <f>'AEO 2023 Table 39 Raw'!Q36</f>
        <v>0.43337300000000001</v>
      </c>
      <c r="O49" s="73">
        <f>'AEO 2023 Table 39 Raw'!R36</f>
        <v>0.45835300000000001</v>
      </c>
      <c r="P49" s="73">
        <f>'AEO 2023 Table 39 Raw'!S36</f>
        <v>0.48177799999999998</v>
      </c>
      <c r="Q49" s="73">
        <f>'AEO 2023 Table 39 Raw'!T36</f>
        <v>0.503332</v>
      </c>
      <c r="R49" s="73">
        <f>'AEO 2023 Table 39 Raw'!U36</f>
        <v>0.52344800000000002</v>
      </c>
      <c r="S49" s="73">
        <f>'AEO 2023 Table 39 Raw'!V36</f>
        <v>0.542543</v>
      </c>
      <c r="T49" s="73">
        <f>'AEO 2023 Table 39 Raw'!W36</f>
        <v>0.56076499999999996</v>
      </c>
      <c r="U49" s="73">
        <f>'AEO 2023 Table 39 Raw'!X36</f>
        <v>0.57839200000000002</v>
      </c>
      <c r="V49" s="73">
        <f>'AEO 2023 Table 39 Raw'!Y36</f>
        <v>0.59515700000000005</v>
      </c>
      <c r="W49" s="73">
        <f>'AEO 2023 Table 39 Raw'!Z36</f>
        <v>0.61138199999999998</v>
      </c>
      <c r="X49" s="73">
        <f>'AEO 2023 Table 39 Raw'!AA36</f>
        <v>0.62727299999999997</v>
      </c>
      <c r="Y49" s="73">
        <f>'AEO 2023 Table 39 Raw'!AB36</f>
        <v>0.643042</v>
      </c>
      <c r="Z49" s="73">
        <f>'AEO 2023 Table 39 Raw'!AC36</f>
        <v>0.65921099999999999</v>
      </c>
      <c r="AA49" s="73">
        <f>'AEO 2023 Table 39 Raw'!AD36</f>
        <v>0.67565200000000003</v>
      </c>
      <c r="AB49" s="73">
        <f>'AEO 2023 Table 39 Raw'!AE36</f>
        <v>0.69272999999999996</v>
      </c>
      <c r="AC49" s="73">
        <f>'AEO 2023 Table 39 Raw'!AF36</f>
        <v>0.71026500000000004</v>
      </c>
      <c r="AD49" s="73">
        <f>'AEO 2023 Table 39 Raw'!AG36</f>
        <v>0.72919199999999995</v>
      </c>
      <c r="AE49" s="73">
        <f>'AEO 2023 Table 39 Raw'!AH36</f>
        <v>0.74979099999999999</v>
      </c>
      <c r="AF49" s="83">
        <f>'AEO 2023 Table 39 Raw'!AI36</f>
        <v>9.9000000000000005E-2</v>
      </c>
    </row>
    <row r="50" spans="1:32" ht="15" customHeight="1" x14ac:dyDescent="0.35">
      <c r="A50" s="66" t="s">
        <v>601</v>
      </c>
      <c r="B50" s="70" t="s">
        <v>390</v>
      </c>
      <c r="C50" s="73">
        <f>'AEO 2023 Table 39 Raw'!F37</f>
        <v>0.11713899999999999</v>
      </c>
      <c r="D50" s="73">
        <f>'AEO 2023 Table 39 Raw'!G37</f>
        <v>0.212451</v>
      </c>
      <c r="E50" s="73">
        <f>'AEO 2023 Table 39 Raw'!H37</f>
        <v>0.34578999999999999</v>
      </c>
      <c r="F50" s="73">
        <f>'AEO 2023 Table 39 Raw'!I37</f>
        <v>0.54533399999999999</v>
      </c>
      <c r="G50" s="73">
        <f>'AEO 2023 Table 39 Raw'!J37</f>
        <v>0.81651499999999999</v>
      </c>
      <c r="H50" s="73">
        <f>'AEO 2023 Table 39 Raw'!K37</f>
        <v>1.158399</v>
      </c>
      <c r="I50" s="73">
        <f>'AEO 2023 Table 39 Raw'!L37</f>
        <v>1.5794570000000001</v>
      </c>
      <c r="J50" s="73">
        <f>'AEO 2023 Table 39 Raw'!M37</f>
        <v>2.0827010000000001</v>
      </c>
      <c r="K50" s="73">
        <f>'AEO 2023 Table 39 Raw'!N37</f>
        <v>2.6440739999999998</v>
      </c>
      <c r="L50" s="73">
        <f>'AEO 2023 Table 39 Raw'!O37</f>
        <v>3.228691</v>
      </c>
      <c r="M50" s="73">
        <f>'AEO 2023 Table 39 Raw'!P37</f>
        <v>3.8400919999999998</v>
      </c>
      <c r="N50" s="73">
        <f>'AEO 2023 Table 39 Raw'!Q37</f>
        <v>4.4654889999999998</v>
      </c>
      <c r="O50" s="73">
        <f>'AEO 2023 Table 39 Raw'!R37</f>
        <v>5.1036250000000001</v>
      </c>
      <c r="P50" s="73">
        <f>'AEO 2023 Table 39 Raw'!S37</f>
        <v>5.7552599999999998</v>
      </c>
      <c r="Q50" s="73">
        <f>'AEO 2023 Table 39 Raw'!T37</f>
        <v>6.415781</v>
      </c>
      <c r="R50" s="73">
        <f>'AEO 2023 Table 39 Raw'!U37</f>
        <v>7.0737870000000003</v>
      </c>
      <c r="S50" s="73">
        <f>'AEO 2023 Table 39 Raw'!V37</f>
        <v>7.7255890000000003</v>
      </c>
      <c r="T50" s="73">
        <f>'AEO 2023 Table 39 Raw'!W37</f>
        <v>8.3677700000000002</v>
      </c>
      <c r="U50" s="73">
        <f>'AEO 2023 Table 39 Raw'!X37</f>
        <v>8.9911150000000006</v>
      </c>
      <c r="V50" s="73">
        <f>'AEO 2023 Table 39 Raw'!Y37</f>
        <v>9.59619</v>
      </c>
      <c r="W50" s="73">
        <f>'AEO 2023 Table 39 Raw'!Z37</f>
        <v>10.183934000000001</v>
      </c>
      <c r="X50" s="73">
        <f>'AEO 2023 Table 39 Raw'!AA37</f>
        <v>10.747344999999999</v>
      </c>
      <c r="Y50" s="73">
        <f>'AEO 2023 Table 39 Raw'!AB37</f>
        <v>11.284158</v>
      </c>
      <c r="Z50" s="73">
        <f>'AEO 2023 Table 39 Raw'!AC37</f>
        <v>11.795484999999999</v>
      </c>
      <c r="AA50" s="73">
        <f>'AEO 2023 Table 39 Raw'!AD37</f>
        <v>12.30078</v>
      </c>
      <c r="AB50" s="73">
        <f>'AEO 2023 Table 39 Raw'!AE37</f>
        <v>12.777334</v>
      </c>
      <c r="AC50" s="73">
        <f>'AEO 2023 Table 39 Raw'!AF37</f>
        <v>13.223928000000001</v>
      </c>
      <c r="AD50" s="73">
        <f>'AEO 2023 Table 39 Raw'!AG37</f>
        <v>13.650435</v>
      </c>
      <c r="AE50" s="73">
        <f>'AEO 2023 Table 39 Raw'!AH37</f>
        <v>14.059476999999999</v>
      </c>
      <c r="AF50" s="83">
        <f>'AEO 2023 Table 39 Raw'!AI37</f>
        <v>0.186</v>
      </c>
    </row>
    <row r="51" spans="1:32" ht="15" customHeight="1" x14ac:dyDescent="0.35">
      <c r="A51" s="66" t="s">
        <v>602</v>
      </c>
      <c r="B51" s="70" t="s">
        <v>392</v>
      </c>
      <c r="C51" s="73">
        <f>'AEO 2023 Table 39 Raw'!F38</f>
        <v>0.25728299999999998</v>
      </c>
      <c r="D51" s="73">
        <f>'AEO 2023 Table 39 Raw'!G38</f>
        <v>0.35872500000000002</v>
      </c>
      <c r="E51" s="73">
        <f>'AEO 2023 Table 39 Raw'!H38</f>
        <v>0.48028500000000002</v>
      </c>
      <c r="F51" s="73">
        <f>'AEO 2023 Table 39 Raw'!I38</f>
        <v>0.61610600000000004</v>
      </c>
      <c r="G51" s="73">
        <f>'AEO 2023 Table 39 Raw'!J38</f>
        <v>0.76191900000000001</v>
      </c>
      <c r="H51" s="73">
        <f>'AEO 2023 Table 39 Raw'!K38</f>
        <v>0.90988400000000003</v>
      </c>
      <c r="I51" s="73">
        <f>'AEO 2023 Table 39 Raw'!L38</f>
        <v>1.0597300000000001</v>
      </c>
      <c r="J51" s="73">
        <f>'AEO 2023 Table 39 Raw'!M38</f>
        <v>1.2099310000000001</v>
      </c>
      <c r="K51" s="73">
        <f>'AEO 2023 Table 39 Raw'!N38</f>
        <v>1.3555870000000001</v>
      </c>
      <c r="L51" s="73">
        <f>'AEO 2023 Table 39 Raw'!O38</f>
        <v>1.4998469999999999</v>
      </c>
      <c r="M51" s="73">
        <f>'AEO 2023 Table 39 Raw'!P38</f>
        <v>1.641178</v>
      </c>
      <c r="N51" s="73">
        <f>'AEO 2023 Table 39 Raw'!Q38</f>
        <v>1.778902</v>
      </c>
      <c r="O51" s="73">
        <f>'AEO 2023 Table 39 Raw'!R38</f>
        <v>1.913405</v>
      </c>
      <c r="P51" s="73">
        <f>'AEO 2023 Table 39 Raw'!S38</f>
        <v>2.0450089999999999</v>
      </c>
      <c r="Q51" s="73">
        <f>'AEO 2023 Table 39 Raw'!T38</f>
        <v>2.1710440000000002</v>
      </c>
      <c r="R51" s="73">
        <f>'AEO 2023 Table 39 Raw'!U38</f>
        <v>2.2905150000000001</v>
      </c>
      <c r="S51" s="73">
        <f>'AEO 2023 Table 39 Raw'!V38</f>
        <v>2.4035160000000002</v>
      </c>
      <c r="T51" s="73">
        <f>'AEO 2023 Table 39 Raw'!W38</f>
        <v>2.5091890000000001</v>
      </c>
      <c r="U51" s="73">
        <f>'AEO 2023 Table 39 Raw'!X38</f>
        <v>2.6066310000000001</v>
      </c>
      <c r="V51" s="73">
        <f>'AEO 2023 Table 39 Raw'!Y38</f>
        <v>2.6968969999999999</v>
      </c>
      <c r="W51" s="73">
        <f>'AEO 2023 Table 39 Raw'!Z38</f>
        <v>2.7801589999999998</v>
      </c>
      <c r="X51" s="73">
        <f>'AEO 2023 Table 39 Raw'!AA38</f>
        <v>2.8570709999999999</v>
      </c>
      <c r="Y51" s="73">
        <f>'AEO 2023 Table 39 Raw'!AB38</f>
        <v>2.9271449999999999</v>
      </c>
      <c r="Z51" s="73">
        <f>'AEO 2023 Table 39 Raw'!AC38</f>
        <v>2.991511</v>
      </c>
      <c r="AA51" s="73">
        <f>'AEO 2023 Table 39 Raw'!AD38</f>
        <v>3.0508890000000002</v>
      </c>
      <c r="AB51" s="73">
        <f>'AEO 2023 Table 39 Raw'!AE38</f>
        <v>3.105642</v>
      </c>
      <c r="AC51" s="73">
        <f>'AEO 2023 Table 39 Raw'!AF38</f>
        <v>3.156174</v>
      </c>
      <c r="AD51" s="73">
        <f>'AEO 2023 Table 39 Raw'!AG38</f>
        <v>3.2035719999999999</v>
      </c>
      <c r="AE51" s="73">
        <f>'AEO 2023 Table 39 Raw'!AH38</f>
        <v>3.2491970000000001</v>
      </c>
      <c r="AF51" s="83">
        <f>'AEO 2023 Table 39 Raw'!AI38</f>
        <v>9.5000000000000001E-2</v>
      </c>
    </row>
    <row r="52" spans="1:32" ht="15" customHeight="1" x14ac:dyDescent="0.35">
      <c r="A52" s="66" t="s">
        <v>603</v>
      </c>
      <c r="B52" s="70" t="s">
        <v>394</v>
      </c>
      <c r="C52" s="73">
        <f>'AEO 2023 Table 39 Raw'!F39</f>
        <v>9.7989999999999994E-2</v>
      </c>
      <c r="D52" s="73">
        <f>'AEO 2023 Table 39 Raw'!G39</f>
        <v>0.175986</v>
      </c>
      <c r="E52" s="73">
        <f>'AEO 2023 Table 39 Raw'!H39</f>
        <v>0.28397699999999998</v>
      </c>
      <c r="F52" s="73">
        <f>'AEO 2023 Table 39 Raw'!I39</f>
        <v>0.42488700000000001</v>
      </c>
      <c r="G52" s="73">
        <f>'AEO 2023 Table 39 Raw'!J39</f>
        <v>0.591252</v>
      </c>
      <c r="H52" s="73">
        <f>'AEO 2023 Table 39 Raw'!K39</f>
        <v>0.777891</v>
      </c>
      <c r="I52" s="73">
        <f>'AEO 2023 Table 39 Raw'!L39</f>
        <v>0.98496099999999998</v>
      </c>
      <c r="J52" s="73">
        <f>'AEO 2023 Table 39 Raw'!M39</f>
        <v>1.2083930000000001</v>
      </c>
      <c r="K52" s="73">
        <f>'AEO 2023 Table 39 Raw'!N39</f>
        <v>1.444842</v>
      </c>
      <c r="L52" s="73">
        <f>'AEO 2023 Table 39 Raw'!O39</f>
        <v>1.685235</v>
      </c>
      <c r="M52" s="73">
        <f>'AEO 2023 Table 39 Raw'!P39</f>
        <v>1.931497</v>
      </c>
      <c r="N52" s="73">
        <f>'AEO 2023 Table 39 Raw'!Q39</f>
        <v>2.1843919999999999</v>
      </c>
      <c r="O52" s="73">
        <f>'AEO 2023 Table 39 Raw'!R39</f>
        <v>2.4446110000000001</v>
      </c>
      <c r="P52" s="73">
        <f>'AEO 2023 Table 39 Raw'!S39</f>
        <v>2.7123940000000002</v>
      </c>
      <c r="Q52" s="73">
        <f>'AEO 2023 Table 39 Raw'!T39</f>
        <v>2.9830909999999999</v>
      </c>
      <c r="R52" s="73">
        <f>'AEO 2023 Table 39 Raw'!U39</f>
        <v>3.2527659999999998</v>
      </c>
      <c r="S52" s="73">
        <f>'AEO 2023 Table 39 Raw'!V39</f>
        <v>3.5197509999999999</v>
      </c>
      <c r="T52" s="73">
        <f>'AEO 2023 Table 39 Raw'!W39</f>
        <v>3.7818879999999999</v>
      </c>
      <c r="U52" s="73">
        <f>'AEO 2023 Table 39 Raw'!X39</f>
        <v>4.034904</v>
      </c>
      <c r="V52" s="73">
        <f>'AEO 2023 Table 39 Raw'!Y39</f>
        <v>4.2790169999999996</v>
      </c>
      <c r="W52" s="73">
        <f>'AEO 2023 Table 39 Raw'!Z39</f>
        <v>4.5142030000000002</v>
      </c>
      <c r="X52" s="73">
        <f>'AEO 2023 Table 39 Raw'!AA39</f>
        <v>4.7387709999999998</v>
      </c>
      <c r="Y52" s="73">
        <f>'AEO 2023 Table 39 Raw'!AB39</f>
        <v>4.9512409999999996</v>
      </c>
      <c r="Z52" s="73">
        <f>'AEO 2023 Table 39 Raw'!AC39</f>
        <v>5.152997</v>
      </c>
      <c r="AA52" s="73">
        <f>'AEO 2023 Table 39 Raw'!AD39</f>
        <v>5.3477399999999999</v>
      </c>
      <c r="AB52" s="73">
        <f>'AEO 2023 Table 39 Raw'!AE39</f>
        <v>5.5320640000000001</v>
      </c>
      <c r="AC52" s="73">
        <f>'AEO 2023 Table 39 Raw'!AF39</f>
        <v>5.7046029999999996</v>
      </c>
      <c r="AD52" s="73">
        <f>'AEO 2023 Table 39 Raw'!AG39</f>
        <v>5.8681559999999999</v>
      </c>
      <c r="AE52" s="73">
        <f>'AEO 2023 Table 39 Raw'!AH39</f>
        <v>6.024699</v>
      </c>
      <c r="AF52" s="83">
        <f>'AEO 2023 Table 39 Raw'!AI39</f>
        <v>0.158</v>
      </c>
    </row>
    <row r="53" spans="1:32" ht="15" customHeight="1" x14ac:dyDescent="0.35">
      <c r="A53" s="66" t="s">
        <v>604</v>
      </c>
      <c r="B53" s="70" t="s">
        <v>396</v>
      </c>
      <c r="C53" s="73">
        <f>'AEO 2023 Table 39 Raw'!F40</f>
        <v>0</v>
      </c>
      <c r="D53" s="73">
        <f>'AEO 2023 Table 39 Raw'!G40</f>
        <v>0</v>
      </c>
      <c r="E53" s="73">
        <f>'AEO 2023 Table 39 Raw'!H40</f>
        <v>0</v>
      </c>
      <c r="F53" s="73">
        <f>'AEO 2023 Table 39 Raw'!I40</f>
        <v>0</v>
      </c>
      <c r="G53" s="73">
        <f>'AEO 2023 Table 39 Raw'!J40</f>
        <v>0</v>
      </c>
      <c r="H53" s="73">
        <f>'AEO 2023 Table 39 Raw'!K40</f>
        <v>0</v>
      </c>
      <c r="I53" s="73">
        <f>'AEO 2023 Table 39 Raw'!L40</f>
        <v>0</v>
      </c>
      <c r="J53" s="73">
        <f>'AEO 2023 Table 39 Raw'!M40</f>
        <v>0</v>
      </c>
      <c r="K53" s="73">
        <f>'AEO 2023 Table 39 Raw'!N40</f>
        <v>0</v>
      </c>
      <c r="L53" s="73">
        <f>'AEO 2023 Table 39 Raw'!O40</f>
        <v>0</v>
      </c>
      <c r="M53" s="73">
        <f>'AEO 2023 Table 39 Raw'!P40</f>
        <v>0</v>
      </c>
      <c r="N53" s="73">
        <f>'AEO 2023 Table 39 Raw'!Q40</f>
        <v>0</v>
      </c>
      <c r="O53" s="73">
        <f>'AEO 2023 Table 39 Raw'!R40</f>
        <v>0</v>
      </c>
      <c r="P53" s="73">
        <f>'AEO 2023 Table 39 Raw'!S40</f>
        <v>0</v>
      </c>
      <c r="Q53" s="73">
        <f>'AEO 2023 Table 39 Raw'!T40</f>
        <v>0</v>
      </c>
      <c r="R53" s="73">
        <f>'AEO 2023 Table 39 Raw'!U40</f>
        <v>0</v>
      </c>
      <c r="S53" s="73">
        <f>'AEO 2023 Table 39 Raw'!V40</f>
        <v>0</v>
      </c>
      <c r="T53" s="73">
        <f>'AEO 2023 Table 39 Raw'!W40</f>
        <v>0</v>
      </c>
      <c r="U53" s="73">
        <f>'AEO 2023 Table 39 Raw'!X40</f>
        <v>0</v>
      </c>
      <c r="V53" s="73">
        <f>'AEO 2023 Table 39 Raw'!Y40</f>
        <v>0</v>
      </c>
      <c r="W53" s="73">
        <f>'AEO 2023 Table 39 Raw'!Z40</f>
        <v>0</v>
      </c>
      <c r="X53" s="73">
        <f>'AEO 2023 Table 39 Raw'!AA40</f>
        <v>0</v>
      </c>
      <c r="Y53" s="73">
        <f>'AEO 2023 Table 39 Raw'!AB40</f>
        <v>0</v>
      </c>
      <c r="Z53" s="73">
        <f>'AEO 2023 Table 39 Raw'!AC40</f>
        <v>0</v>
      </c>
      <c r="AA53" s="73">
        <f>'AEO 2023 Table 39 Raw'!AD40</f>
        <v>0</v>
      </c>
      <c r="AB53" s="73">
        <f>'AEO 2023 Table 39 Raw'!AE40</f>
        <v>0</v>
      </c>
      <c r="AC53" s="73">
        <f>'AEO 2023 Table 39 Raw'!AF40</f>
        <v>0</v>
      </c>
      <c r="AD53" s="73">
        <f>'AEO 2023 Table 39 Raw'!AG40</f>
        <v>0</v>
      </c>
      <c r="AE53" s="73">
        <f>'AEO 2023 Table 39 Raw'!AH40</f>
        <v>0</v>
      </c>
      <c r="AF53" s="83" t="str">
        <f>'AEO 2023 Table 39 Raw'!AI40</f>
        <v>- -</v>
      </c>
    </row>
    <row r="54" spans="1:32" ht="15" customHeight="1" x14ac:dyDescent="0.35">
      <c r="A54" s="66" t="s">
        <v>605</v>
      </c>
      <c r="B54" s="70" t="s">
        <v>398</v>
      </c>
      <c r="C54" s="73">
        <f>'AEO 2023 Table 39 Raw'!F41</f>
        <v>1.7051270000000001</v>
      </c>
      <c r="D54" s="73">
        <f>'AEO 2023 Table 39 Raw'!G41</f>
        <v>2.1234500000000001</v>
      </c>
      <c r="E54" s="73">
        <f>'AEO 2023 Table 39 Raw'!H41</f>
        <v>2.5921080000000001</v>
      </c>
      <c r="F54" s="73">
        <f>'AEO 2023 Table 39 Raw'!I41</f>
        <v>3.0982020000000001</v>
      </c>
      <c r="G54" s="73">
        <f>'AEO 2023 Table 39 Raw'!J41</f>
        <v>3.6282619999999999</v>
      </c>
      <c r="H54" s="73">
        <f>'AEO 2023 Table 39 Raw'!K41</f>
        <v>4.1710669999999999</v>
      </c>
      <c r="I54" s="73">
        <f>'AEO 2023 Table 39 Raw'!L41</f>
        <v>4.7284579999999998</v>
      </c>
      <c r="J54" s="73">
        <f>'AEO 2023 Table 39 Raw'!M41</f>
        <v>5.2948459999999997</v>
      </c>
      <c r="K54" s="73">
        <f>'AEO 2023 Table 39 Raw'!N41</f>
        <v>5.859623</v>
      </c>
      <c r="L54" s="73">
        <f>'AEO 2023 Table 39 Raw'!O41</f>
        <v>6.4205509999999997</v>
      </c>
      <c r="M54" s="73">
        <f>'AEO 2023 Table 39 Raw'!P41</f>
        <v>6.973732</v>
      </c>
      <c r="N54" s="73">
        <f>'AEO 2023 Table 39 Raw'!Q41</f>
        <v>7.5206670000000004</v>
      </c>
      <c r="O54" s="73">
        <f>'AEO 2023 Table 39 Raw'!R41</f>
        <v>8.0622849999999993</v>
      </c>
      <c r="P54" s="73">
        <f>'AEO 2023 Table 39 Raw'!S41</f>
        <v>8.5996640000000006</v>
      </c>
      <c r="Q54" s="73">
        <f>'AEO 2023 Table 39 Raw'!T41</f>
        <v>9.1249529999999996</v>
      </c>
      <c r="R54" s="73">
        <f>'AEO 2023 Table 39 Raw'!U41</f>
        <v>9.6330919999999995</v>
      </c>
      <c r="S54" s="73">
        <f>'AEO 2023 Table 39 Raw'!V41</f>
        <v>10.123214000000001</v>
      </c>
      <c r="T54" s="73">
        <f>'AEO 2023 Table 39 Raw'!W41</f>
        <v>10.592503000000001</v>
      </c>
      <c r="U54" s="73">
        <f>'AEO 2023 Table 39 Raw'!X41</f>
        <v>11.037089999999999</v>
      </c>
      <c r="V54" s="73">
        <f>'AEO 2023 Table 39 Raw'!Y41</f>
        <v>11.457216000000001</v>
      </c>
      <c r="W54" s="73">
        <f>'AEO 2023 Table 39 Raw'!Z41</f>
        <v>11.854656</v>
      </c>
      <c r="X54" s="73">
        <f>'AEO 2023 Table 39 Raw'!AA41</f>
        <v>12.228994</v>
      </c>
      <c r="Y54" s="73">
        <f>'AEO 2023 Table 39 Raw'!AB41</f>
        <v>12.579977</v>
      </c>
      <c r="Z54" s="73">
        <f>'AEO 2023 Table 39 Raw'!AC41</f>
        <v>12.913245999999999</v>
      </c>
      <c r="AA54" s="73">
        <f>'AEO 2023 Table 39 Raw'!AD41</f>
        <v>13.235011999999999</v>
      </c>
      <c r="AB54" s="73">
        <f>'AEO 2023 Table 39 Raw'!AE41</f>
        <v>13.541435999999999</v>
      </c>
      <c r="AC54" s="73">
        <f>'AEO 2023 Table 39 Raw'!AF41</f>
        <v>13.831206</v>
      </c>
      <c r="AD54" s="73">
        <f>'AEO 2023 Table 39 Raw'!AG41</f>
        <v>14.109266999999999</v>
      </c>
      <c r="AE54" s="73">
        <f>'AEO 2023 Table 39 Raw'!AH41</f>
        <v>14.379716999999999</v>
      </c>
      <c r="AF54" s="83">
        <f>'AEO 2023 Table 39 Raw'!AI41</f>
        <v>7.9000000000000001E-2</v>
      </c>
    </row>
    <row r="55" spans="1:32" ht="15" customHeight="1" x14ac:dyDescent="0.35">
      <c r="A55" s="66" t="s">
        <v>606</v>
      </c>
      <c r="B55" s="70" t="s">
        <v>400</v>
      </c>
      <c r="C55" s="73">
        <f>'AEO 2023 Table 39 Raw'!F42</f>
        <v>3.055E-3</v>
      </c>
      <c r="D55" s="73">
        <f>'AEO 2023 Table 39 Raw'!G42</f>
        <v>3.1080000000000001E-3</v>
      </c>
      <c r="E55" s="73">
        <f>'AEO 2023 Table 39 Raw'!H42</f>
        <v>3.2450000000000001E-3</v>
      </c>
      <c r="F55" s="73">
        <f>'AEO 2023 Table 39 Raw'!I42</f>
        <v>3.3890000000000001E-3</v>
      </c>
      <c r="G55" s="73">
        <f>'AEO 2023 Table 39 Raw'!J42</f>
        <v>3.5200000000000001E-3</v>
      </c>
      <c r="H55" s="73">
        <f>'AEO 2023 Table 39 Raw'!K42</f>
        <v>3.6350000000000002E-3</v>
      </c>
      <c r="I55" s="73">
        <f>'AEO 2023 Table 39 Raw'!L42</f>
        <v>3.735E-3</v>
      </c>
      <c r="J55" s="73">
        <f>'AEO 2023 Table 39 Raw'!M42</f>
        <v>3.8440000000000002E-3</v>
      </c>
      <c r="K55" s="73">
        <f>'AEO 2023 Table 39 Raw'!N42</f>
        <v>3.947E-3</v>
      </c>
      <c r="L55" s="73">
        <f>'AEO 2023 Table 39 Raw'!O42</f>
        <v>4.0410000000000003E-3</v>
      </c>
      <c r="M55" s="73">
        <f>'AEO 2023 Table 39 Raw'!P42</f>
        <v>4.1320000000000003E-3</v>
      </c>
      <c r="N55" s="73">
        <f>'AEO 2023 Table 39 Raw'!Q42</f>
        <v>4.2160000000000001E-3</v>
      </c>
      <c r="O55" s="73">
        <f>'AEO 2023 Table 39 Raw'!R42</f>
        <v>4.2989999999999999E-3</v>
      </c>
      <c r="P55" s="73">
        <f>'AEO 2023 Table 39 Raw'!S42</f>
        <v>4.3779999999999999E-3</v>
      </c>
      <c r="Q55" s="73">
        <f>'AEO 2023 Table 39 Raw'!T42</f>
        <v>4.4559999999999999E-3</v>
      </c>
      <c r="R55" s="73">
        <f>'AEO 2023 Table 39 Raw'!U42</f>
        <v>4.5399999999999998E-3</v>
      </c>
      <c r="S55" s="73">
        <f>'AEO 2023 Table 39 Raw'!V42</f>
        <v>4.6129999999999999E-3</v>
      </c>
      <c r="T55" s="73">
        <f>'AEO 2023 Table 39 Raw'!W42</f>
        <v>4.6820000000000004E-3</v>
      </c>
      <c r="U55" s="73">
        <f>'AEO 2023 Table 39 Raw'!X42</f>
        <v>4.7419999999999997E-3</v>
      </c>
      <c r="V55" s="73">
        <f>'AEO 2023 Table 39 Raw'!Y42</f>
        <v>4.79E-3</v>
      </c>
      <c r="W55" s="73">
        <f>'AEO 2023 Table 39 Raw'!Z42</f>
        <v>4.8269999999999997E-3</v>
      </c>
      <c r="X55" s="73">
        <f>'AEO 2023 Table 39 Raw'!AA42</f>
        <v>4.8539999999999998E-3</v>
      </c>
      <c r="Y55" s="73">
        <f>'AEO 2023 Table 39 Raw'!AB42</f>
        <v>4.8780000000000004E-3</v>
      </c>
      <c r="Z55" s="73">
        <f>'AEO 2023 Table 39 Raw'!AC42</f>
        <v>4.8960000000000002E-3</v>
      </c>
      <c r="AA55" s="73">
        <f>'AEO 2023 Table 39 Raw'!AD42</f>
        <v>4.914E-3</v>
      </c>
      <c r="AB55" s="73">
        <f>'AEO 2023 Table 39 Raw'!AE42</f>
        <v>4.9329999999999999E-3</v>
      </c>
      <c r="AC55" s="73">
        <f>'AEO 2023 Table 39 Raw'!AF42</f>
        <v>4.9560000000000003E-3</v>
      </c>
      <c r="AD55" s="73">
        <f>'AEO 2023 Table 39 Raw'!AG42</f>
        <v>4.9800000000000001E-3</v>
      </c>
      <c r="AE55" s="73">
        <f>'AEO 2023 Table 39 Raw'!AH42</f>
        <v>5.0090000000000004E-3</v>
      </c>
      <c r="AF55" s="83">
        <f>'AEO 2023 Table 39 Raw'!AI42</f>
        <v>1.7999999999999999E-2</v>
      </c>
    </row>
    <row r="56" spans="1:32" ht="15" customHeight="1" x14ac:dyDescent="0.35">
      <c r="A56" s="66" t="s">
        <v>607</v>
      </c>
      <c r="B56" s="70" t="s">
        <v>402</v>
      </c>
      <c r="C56" s="73">
        <f>'AEO 2023 Table 39 Raw'!F43</f>
        <v>2.2200000000000002E-3</v>
      </c>
      <c r="D56" s="73">
        <f>'AEO 2023 Table 39 Raw'!G43</f>
        <v>2.081E-3</v>
      </c>
      <c r="E56" s="73">
        <f>'AEO 2023 Table 39 Raw'!H43</f>
        <v>2.0040000000000001E-3</v>
      </c>
      <c r="F56" s="73">
        <f>'AEO 2023 Table 39 Raw'!I43</f>
        <v>1.931E-3</v>
      </c>
      <c r="G56" s="73">
        <f>'AEO 2023 Table 39 Raw'!J43</f>
        <v>1.8630000000000001E-3</v>
      </c>
      <c r="H56" s="73">
        <f>'AEO 2023 Table 39 Raw'!K43</f>
        <v>1.8010000000000001E-3</v>
      </c>
      <c r="I56" s="73">
        <f>'AEO 2023 Table 39 Raw'!L43</f>
        <v>1.745E-3</v>
      </c>
      <c r="J56" s="73">
        <f>'AEO 2023 Table 39 Raw'!M43</f>
        <v>1.6930000000000001E-3</v>
      </c>
      <c r="K56" s="73">
        <f>'AEO 2023 Table 39 Raw'!N43</f>
        <v>1.645E-3</v>
      </c>
      <c r="L56" s="73">
        <f>'AEO 2023 Table 39 Raw'!O43</f>
        <v>1.6019999999999999E-3</v>
      </c>
      <c r="M56" s="73">
        <f>'AEO 2023 Table 39 Raw'!P43</f>
        <v>1.562E-3</v>
      </c>
      <c r="N56" s="73">
        <f>'AEO 2023 Table 39 Raw'!Q43</f>
        <v>1.5250000000000001E-3</v>
      </c>
      <c r="O56" s="73">
        <f>'AEO 2023 Table 39 Raw'!R43</f>
        <v>1.4909999999999999E-3</v>
      </c>
      <c r="P56" s="73">
        <f>'AEO 2023 Table 39 Raw'!S43</f>
        <v>1.4599999999999999E-3</v>
      </c>
      <c r="Q56" s="73">
        <f>'AEO 2023 Table 39 Raw'!T43</f>
        <v>1.433E-3</v>
      </c>
      <c r="R56" s="73">
        <f>'AEO 2023 Table 39 Raw'!U43</f>
        <v>1.407E-3</v>
      </c>
      <c r="S56" s="73">
        <f>'AEO 2023 Table 39 Raw'!V43</f>
        <v>1.384E-3</v>
      </c>
      <c r="T56" s="73">
        <f>'AEO 2023 Table 39 Raw'!W43</f>
        <v>1.3619999999999999E-3</v>
      </c>
      <c r="U56" s="73">
        <f>'AEO 2023 Table 39 Raw'!X43</f>
        <v>1.3420000000000001E-3</v>
      </c>
      <c r="V56" s="73">
        <f>'AEO 2023 Table 39 Raw'!Y43</f>
        <v>1.323E-3</v>
      </c>
      <c r="W56" s="73">
        <f>'AEO 2023 Table 39 Raw'!Z43</f>
        <v>1.3060000000000001E-3</v>
      </c>
      <c r="X56" s="73">
        <f>'AEO 2023 Table 39 Raw'!AA43</f>
        <v>1.2899999999999999E-3</v>
      </c>
      <c r="Y56" s="73">
        <f>'AEO 2023 Table 39 Raw'!AB43</f>
        <v>1.2750000000000001E-3</v>
      </c>
      <c r="Z56" s="73">
        <f>'AEO 2023 Table 39 Raw'!AC43</f>
        <v>1.263E-3</v>
      </c>
      <c r="AA56" s="73">
        <f>'AEO 2023 Table 39 Raw'!AD43</f>
        <v>1.2520000000000001E-3</v>
      </c>
      <c r="AB56" s="73">
        <f>'AEO 2023 Table 39 Raw'!AE43</f>
        <v>1.243E-3</v>
      </c>
      <c r="AC56" s="73">
        <f>'AEO 2023 Table 39 Raw'!AF43</f>
        <v>1.237E-3</v>
      </c>
      <c r="AD56" s="73">
        <f>'AEO 2023 Table 39 Raw'!AG43</f>
        <v>1.2329999999999999E-3</v>
      </c>
      <c r="AE56" s="73">
        <f>'AEO 2023 Table 39 Raw'!AH43</f>
        <v>1.232E-3</v>
      </c>
      <c r="AF56" s="83">
        <f>'AEO 2023 Table 39 Raw'!AI43</f>
        <v>-2.1000000000000001E-2</v>
      </c>
    </row>
    <row r="57" spans="1:32" ht="15" customHeight="1" x14ac:dyDescent="0.35">
      <c r="A57" s="66" t="s">
        <v>608</v>
      </c>
      <c r="B57" s="70" t="s">
        <v>404</v>
      </c>
      <c r="C57" s="73">
        <f>'AEO 2023 Table 39 Raw'!F44</f>
        <v>6.1710000000000003E-3</v>
      </c>
      <c r="D57" s="73">
        <f>'AEO 2023 Table 39 Raw'!G44</f>
        <v>6.2119999999999996E-3</v>
      </c>
      <c r="E57" s="73">
        <f>'AEO 2023 Table 39 Raw'!H44</f>
        <v>6.3860000000000002E-3</v>
      </c>
      <c r="F57" s="73">
        <f>'AEO 2023 Table 39 Raw'!I44</f>
        <v>6.6889999999999996E-3</v>
      </c>
      <c r="G57" s="73">
        <f>'AEO 2023 Table 39 Raw'!J44</f>
        <v>7.1320000000000003E-3</v>
      </c>
      <c r="H57" s="73">
        <f>'AEO 2023 Table 39 Raw'!K44</f>
        <v>7.6959999999999997E-3</v>
      </c>
      <c r="I57" s="73">
        <f>'AEO 2023 Table 39 Raw'!L44</f>
        <v>8.2900000000000005E-3</v>
      </c>
      <c r="J57" s="73">
        <f>'AEO 2023 Table 39 Raw'!M44</f>
        <v>8.9180000000000006E-3</v>
      </c>
      <c r="K57" s="73">
        <f>'AEO 2023 Table 39 Raw'!N44</f>
        <v>9.5569999999999995E-3</v>
      </c>
      <c r="L57" s="73">
        <f>'AEO 2023 Table 39 Raw'!O44</f>
        <v>1.0204E-2</v>
      </c>
      <c r="M57" s="73">
        <f>'AEO 2023 Table 39 Raw'!P44</f>
        <v>1.0855999999999999E-2</v>
      </c>
      <c r="N57" s="73">
        <f>'AEO 2023 Table 39 Raw'!Q44</f>
        <v>1.1506000000000001E-2</v>
      </c>
      <c r="O57" s="73">
        <f>'AEO 2023 Table 39 Raw'!R44</f>
        <v>1.2161999999999999E-2</v>
      </c>
      <c r="P57" s="73">
        <f>'AEO 2023 Table 39 Raw'!S44</f>
        <v>1.2827E-2</v>
      </c>
      <c r="Q57" s="73">
        <f>'AEO 2023 Table 39 Raw'!T44</f>
        <v>1.3511E-2</v>
      </c>
      <c r="R57" s="73">
        <f>'AEO 2023 Table 39 Raw'!U44</f>
        <v>1.4201999999999999E-2</v>
      </c>
      <c r="S57" s="73">
        <f>'AEO 2023 Table 39 Raw'!V44</f>
        <v>1.4893999999999999E-2</v>
      </c>
      <c r="T57" s="73">
        <f>'AEO 2023 Table 39 Raw'!W44</f>
        <v>1.5594E-2</v>
      </c>
      <c r="U57" s="73">
        <f>'AEO 2023 Table 39 Raw'!X44</f>
        <v>1.6296999999999999E-2</v>
      </c>
      <c r="V57" s="73">
        <f>'AEO 2023 Table 39 Raw'!Y44</f>
        <v>1.6993000000000001E-2</v>
      </c>
      <c r="W57" s="73">
        <f>'AEO 2023 Table 39 Raw'!Z44</f>
        <v>1.7689E-2</v>
      </c>
      <c r="X57" s="73">
        <f>'AEO 2023 Table 39 Raw'!AA44</f>
        <v>1.8388999999999999E-2</v>
      </c>
      <c r="Y57" s="73">
        <f>'AEO 2023 Table 39 Raw'!AB44</f>
        <v>1.9109999999999999E-2</v>
      </c>
      <c r="Z57" s="73">
        <f>'AEO 2023 Table 39 Raw'!AC44</f>
        <v>1.9855999999999999E-2</v>
      </c>
      <c r="AA57" s="73">
        <f>'AEO 2023 Table 39 Raw'!AD44</f>
        <v>2.0650999999999999E-2</v>
      </c>
      <c r="AB57" s="73">
        <f>'AEO 2023 Table 39 Raw'!AE44</f>
        <v>2.1482999999999999E-2</v>
      </c>
      <c r="AC57" s="73">
        <f>'AEO 2023 Table 39 Raw'!AF44</f>
        <v>2.2362E-2</v>
      </c>
      <c r="AD57" s="73">
        <f>'AEO 2023 Table 39 Raw'!AG44</f>
        <v>2.3290000000000002E-2</v>
      </c>
      <c r="AE57" s="73">
        <f>'AEO 2023 Table 39 Raw'!AH44</f>
        <v>2.4303999999999999E-2</v>
      </c>
      <c r="AF57" s="83">
        <f>'AEO 2023 Table 39 Raw'!AI44</f>
        <v>0.05</v>
      </c>
    </row>
    <row r="58" spans="1:32" ht="15" customHeight="1" x14ac:dyDescent="0.35">
      <c r="A58" s="66" t="s">
        <v>609</v>
      </c>
      <c r="B58" s="70" t="s">
        <v>406</v>
      </c>
      <c r="C58" s="73">
        <f>'AEO 2023 Table 39 Raw'!F45</f>
        <v>5.1320000000000003E-3</v>
      </c>
      <c r="D58" s="73">
        <f>'AEO 2023 Table 39 Raw'!G45</f>
        <v>4.7390000000000002E-3</v>
      </c>
      <c r="E58" s="73">
        <f>'AEO 2023 Table 39 Raw'!H45</f>
        <v>4.4869999999999997E-3</v>
      </c>
      <c r="F58" s="73">
        <f>'AEO 2023 Table 39 Raw'!I45</f>
        <v>4.2490000000000002E-3</v>
      </c>
      <c r="G58" s="73">
        <f>'AEO 2023 Table 39 Raw'!J45</f>
        <v>4.0239999999999998E-3</v>
      </c>
      <c r="H58" s="73">
        <f>'AEO 2023 Table 39 Raw'!K45</f>
        <v>3.813E-3</v>
      </c>
      <c r="I58" s="73">
        <f>'AEO 2023 Table 39 Raw'!L45</f>
        <v>3.6129999999999999E-3</v>
      </c>
      <c r="J58" s="73">
        <f>'AEO 2023 Table 39 Raw'!M45</f>
        <v>3.4250000000000001E-3</v>
      </c>
      <c r="K58" s="73">
        <f>'AEO 2023 Table 39 Raw'!N45</f>
        <v>3.2469999999999999E-3</v>
      </c>
      <c r="L58" s="73">
        <f>'AEO 2023 Table 39 Raw'!O45</f>
        <v>3.0790000000000001E-3</v>
      </c>
      <c r="M58" s="73">
        <f>'AEO 2023 Table 39 Raw'!P45</f>
        <v>2.9199999999999999E-3</v>
      </c>
      <c r="N58" s="73">
        <f>'AEO 2023 Table 39 Raw'!Q45</f>
        <v>2.7699999999999999E-3</v>
      </c>
      <c r="O58" s="73">
        <f>'AEO 2023 Table 39 Raw'!R45</f>
        <v>2.6280000000000001E-3</v>
      </c>
      <c r="P58" s="73">
        <f>'AEO 2023 Table 39 Raw'!S45</f>
        <v>2.4940000000000001E-3</v>
      </c>
      <c r="Q58" s="73">
        <f>'AEO 2023 Table 39 Raw'!T45</f>
        <v>2.3679999999999999E-3</v>
      </c>
      <c r="R58" s="73">
        <f>'AEO 2023 Table 39 Raw'!U45</f>
        <v>2.248E-3</v>
      </c>
      <c r="S58" s="73">
        <f>'AEO 2023 Table 39 Raw'!V45</f>
        <v>2.1350000000000002E-3</v>
      </c>
      <c r="T58" s="73">
        <f>'AEO 2023 Table 39 Raw'!W45</f>
        <v>2.029E-3</v>
      </c>
      <c r="U58" s="73">
        <f>'AEO 2023 Table 39 Raw'!X45</f>
        <v>1.928E-3</v>
      </c>
      <c r="V58" s="73">
        <f>'AEO 2023 Table 39 Raw'!Y45</f>
        <v>1.8320000000000001E-3</v>
      </c>
      <c r="W58" s="73">
        <f>'AEO 2023 Table 39 Raw'!Z45</f>
        <v>1.7420000000000001E-3</v>
      </c>
      <c r="X58" s="73">
        <f>'AEO 2023 Table 39 Raw'!AA45</f>
        <v>1.6559999999999999E-3</v>
      </c>
      <c r="Y58" s="73">
        <f>'AEO 2023 Table 39 Raw'!AB45</f>
        <v>1.575E-3</v>
      </c>
      <c r="Z58" s="73">
        <f>'AEO 2023 Table 39 Raw'!AC45</f>
        <v>1.4989999999999999E-3</v>
      </c>
      <c r="AA58" s="73">
        <f>'AEO 2023 Table 39 Raw'!AD45</f>
        <v>1.4270000000000001E-3</v>
      </c>
      <c r="AB58" s="73">
        <f>'AEO 2023 Table 39 Raw'!AE45</f>
        <v>1.3600000000000001E-3</v>
      </c>
      <c r="AC58" s="73">
        <f>'AEO 2023 Table 39 Raw'!AF45</f>
        <v>1.2960000000000001E-3</v>
      </c>
      <c r="AD58" s="73">
        <f>'AEO 2023 Table 39 Raw'!AG45</f>
        <v>1.2359999999999999E-3</v>
      </c>
      <c r="AE58" s="73">
        <f>'AEO 2023 Table 39 Raw'!AH45</f>
        <v>1.1800000000000001E-3</v>
      </c>
      <c r="AF58" s="83">
        <f>'AEO 2023 Table 39 Raw'!AI45</f>
        <v>-5.0999999999999997E-2</v>
      </c>
    </row>
    <row r="59" spans="1:32" ht="15" customHeight="1" x14ac:dyDescent="0.35">
      <c r="A59" s="66" t="s">
        <v>610</v>
      </c>
      <c r="B59" s="70" t="s">
        <v>408</v>
      </c>
      <c r="C59" s="73">
        <f>'AEO 2023 Table 39 Raw'!F46</f>
        <v>0</v>
      </c>
      <c r="D59" s="73">
        <f>'AEO 2023 Table 39 Raw'!G46</f>
        <v>0</v>
      </c>
      <c r="E59" s="73">
        <f>'AEO 2023 Table 39 Raw'!H46</f>
        <v>0</v>
      </c>
      <c r="F59" s="73">
        <f>'AEO 2023 Table 39 Raw'!I46</f>
        <v>0</v>
      </c>
      <c r="G59" s="73">
        <f>'AEO 2023 Table 39 Raw'!J46</f>
        <v>0</v>
      </c>
      <c r="H59" s="73">
        <f>'AEO 2023 Table 39 Raw'!K46</f>
        <v>0</v>
      </c>
      <c r="I59" s="73">
        <f>'AEO 2023 Table 39 Raw'!L46</f>
        <v>0</v>
      </c>
      <c r="J59" s="73">
        <f>'AEO 2023 Table 39 Raw'!M46</f>
        <v>0</v>
      </c>
      <c r="K59" s="73">
        <f>'AEO 2023 Table 39 Raw'!N46</f>
        <v>0</v>
      </c>
      <c r="L59" s="73">
        <f>'AEO 2023 Table 39 Raw'!O46</f>
        <v>0</v>
      </c>
      <c r="M59" s="73">
        <f>'AEO 2023 Table 39 Raw'!P46</f>
        <v>0</v>
      </c>
      <c r="N59" s="73">
        <f>'AEO 2023 Table 39 Raw'!Q46</f>
        <v>0</v>
      </c>
      <c r="O59" s="73">
        <f>'AEO 2023 Table 39 Raw'!R46</f>
        <v>0</v>
      </c>
      <c r="P59" s="73">
        <f>'AEO 2023 Table 39 Raw'!S46</f>
        <v>0</v>
      </c>
      <c r="Q59" s="73">
        <f>'AEO 2023 Table 39 Raw'!T46</f>
        <v>0</v>
      </c>
      <c r="R59" s="73">
        <f>'AEO 2023 Table 39 Raw'!U46</f>
        <v>0</v>
      </c>
      <c r="S59" s="73">
        <f>'AEO 2023 Table 39 Raw'!V46</f>
        <v>0</v>
      </c>
      <c r="T59" s="73">
        <f>'AEO 2023 Table 39 Raw'!W46</f>
        <v>0</v>
      </c>
      <c r="U59" s="73">
        <f>'AEO 2023 Table 39 Raw'!X46</f>
        <v>0</v>
      </c>
      <c r="V59" s="73">
        <f>'AEO 2023 Table 39 Raw'!Y46</f>
        <v>0</v>
      </c>
      <c r="W59" s="73">
        <f>'AEO 2023 Table 39 Raw'!Z46</f>
        <v>0</v>
      </c>
      <c r="X59" s="73">
        <f>'AEO 2023 Table 39 Raw'!AA46</f>
        <v>0</v>
      </c>
      <c r="Y59" s="73">
        <f>'AEO 2023 Table 39 Raw'!AB46</f>
        <v>0</v>
      </c>
      <c r="Z59" s="73">
        <f>'AEO 2023 Table 39 Raw'!AC46</f>
        <v>0</v>
      </c>
      <c r="AA59" s="73">
        <f>'AEO 2023 Table 39 Raw'!AD46</f>
        <v>0</v>
      </c>
      <c r="AB59" s="73">
        <f>'AEO 2023 Table 39 Raw'!AE46</f>
        <v>0</v>
      </c>
      <c r="AC59" s="73">
        <f>'AEO 2023 Table 39 Raw'!AF46</f>
        <v>0</v>
      </c>
      <c r="AD59" s="73">
        <f>'AEO 2023 Table 39 Raw'!AG46</f>
        <v>0</v>
      </c>
      <c r="AE59" s="73">
        <f>'AEO 2023 Table 39 Raw'!AH46</f>
        <v>0</v>
      </c>
      <c r="AF59" s="83" t="str">
        <f>'AEO 2023 Table 39 Raw'!AI46</f>
        <v>- -</v>
      </c>
    </row>
    <row r="60" spans="1:32" ht="15" customHeight="1" x14ac:dyDescent="0.35">
      <c r="A60" s="66" t="s">
        <v>611</v>
      </c>
      <c r="B60" s="70" t="s">
        <v>410</v>
      </c>
      <c r="C60" s="73">
        <f>'AEO 2023 Table 39 Raw'!F47</f>
        <v>1.9999999999999999E-6</v>
      </c>
      <c r="D60" s="73">
        <f>'AEO 2023 Table 39 Raw'!G47</f>
        <v>6.0000000000000002E-6</v>
      </c>
      <c r="E60" s="73">
        <f>'AEO 2023 Table 39 Raw'!H47</f>
        <v>1.2999999999999999E-5</v>
      </c>
      <c r="F60" s="73">
        <f>'AEO 2023 Table 39 Raw'!I47</f>
        <v>2.1999999999999999E-5</v>
      </c>
      <c r="G60" s="73">
        <f>'AEO 2023 Table 39 Raw'!J47</f>
        <v>3.3000000000000003E-5</v>
      </c>
      <c r="H60" s="73">
        <f>'AEO 2023 Table 39 Raw'!K47</f>
        <v>4.6E-5</v>
      </c>
      <c r="I60" s="73">
        <f>'AEO 2023 Table 39 Raw'!L47</f>
        <v>6.2000000000000003E-5</v>
      </c>
      <c r="J60" s="73">
        <f>'AEO 2023 Table 39 Raw'!M47</f>
        <v>7.8999999999999996E-5</v>
      </c>
      <c r="K60" s="73">
        <f>'AEO 2023 Table 39 Raw'!N47</f>
        <v>9.7999999999999997E-5</v>
      </c>
      <c r="L60" s="73">
        <f>'AEO 2023 Table 39 Raw'!O47</f>
        <v>1.1900000000000001E-4</v>
      </c>
      <c r="M60" s="73">
        <f>'AEO 2023 Table 39 Raw'!P47</f>
        <v>1.4100000000000001E-4</v>
      </c>
      <c r="N60" s="73">
        <f>'AEO 2023 Table 39 Raw'!Q47</f>
        <v>1.64E-4</v>
      </c>
      <c r="O60" s="73">
        <f>'AEO 2023 Table 39 Raw'!R47</f>
        <v>1.8900000000000001E-4</v>
      </c>
      <c r="P60" s="73">
        <f>'AEO 2023 Table 39 Raw'!S47</f>
        <v>2.14E-4</v>
      </c>
      <c r="Q60" s="73">
        <f>'AEO 2023 Table 39 Raw'!T47</f>
        <v>2.41E-4</v>
      </c>
      <c r="R60" s="73">
        <f>'AEO 2023 Table 39 Raw'!U47</f>
        <v>2.6899999999999998E-4</v>
      </c>
      <c r="S60" s="73">
        <f>'AEO 2023 Table 39 Raw'!V47</f>
        <v>2.9799999999999998E-4</v>
      </c>
      <c r="T60" s="73">
        <f>'AEO 2023 Table 39 Raw'!W47</f>
        <v>3.28E-4</v>
      </c>
      <c r="U60" s="73">
        <f>'AEO 2023 Table 39 Raw'!X47</f>
        <v>3.59E-4</v>
      </c>
      <c r="V60" s="73">
        <f>'AEO 2023 Table 39 Raw'!Y47</f>
        <v>3.9100000000000002E-4</v>
      </c>
      <c r="W60" s="73">
        <f>'AEO 2023 Table 39 Raw'!Z47</f>
        <v>4.2400000000000001E-4</v>
      </c>
      <c r="X60" s="73">
        <f>'AEO 2023 Table 39 Raw'!AA47</f>
        <v>4.5800000000000002E-4</v>
      </c>
      <c r="Y60" s="73">
        <f>'AEO 2023 Table 39 Raw'!AB47</f>
        <v>4.9200000000000003E-4</v>
      </c>
      <c r="Z60" s="73">
        <f>'AEO 2023 Table 39 Raw'!AC47</f>
        <v>5.2700000000000002E-4</v>
      </c>
      <c r="AA60" s="73">
        <f>'AEO 2023 Table 39 Raw'!AD47</f>
        <v>5.62E-4</v>
      </c>
      <c r="AB60" s="73">
        <f>'AEO 2023 Table 39 Raw'!AE47</f>
        <v>5.9900000000000003E-4</v>
      </c>
      <c r="AC60" s="73">
        <f>'AEO 2023 Table 39 Raw'!AF47</f>
        <v>6.3599999999999996E-4</v>
      </c>
      <c r="AD60" s="73">
        <f>'AEO 2023 Table 39 Raw'!AG47</f>
        <v>6.7299999999999999E-4</v>
      </c>
      <c r="AE60" s="73">
        <f>'AEO 2023 Table 39 Raw'!AH47</f>
        <v>7.1199999999999996E-4</v>
      </c>
      <c r="AF60" s="83">
        <f>'AEO 2023 Table 39 Raw'!AI47</f>
        <v>0.23300000000000001</v>
      </c>
    </row>
    <row r="61" spans="1:32" ht="15" customHeight="1" x14ac:dyDescent="0.35">
      <c r="A61" s="66" t="s">
        <v>612</v>
      </c>
      <c r="B61" s="70" t="s">
        <v>437</v>
      </c>
      <c r="C61" s="73">
        <f>'AEO 2023 Table 39 Raw'!F48</f>
        <v>17.961500000000001</v>
      </c>
      <c r="D61" s="73">
        <f>'AEO 2023 Table 39 Raw'!G48</f>
        <v>18.547642</v>
      </c>
      <c r="E61" s="73">
        <f>'AEO 2023 Table 39 Raw'!H48</f>
        <v>19.256799999999998</v>
      </c>
      <c r="F61" s="73">
        <f>'AEO 2023 Table 39 Raw'!I48</f>
        <v>20.085459</v>
      </c>
      <c r="G61" s="73">
        <f>'AEO 2023 Table 39 Raw'!J48</f>
        <v>21.003944000000001</v>
      </c>
      <c r="H61" s="73">
        <f>'AEO 2023 Table 39 Raw'!K48</f>
        <v>21.989965000000002</v>
      </c>
      <c r="I61" s="73">
        <f>'AEO 2023 Table 39 Raw'!L48</f>
        <v>23.054752000000001</v>
      </c>
      <c r="J61" s="73">
        <f>'AEO 2023 Table 39 Raw'!M48</f>
        <v>24.197991999999999</v>
      </c>
      <c r="K61" s="73">
        <f>'AEO 2023 Table 39 Raw'!N48</f>
        <v>25.377545999999999</v>
      </c>
      <c r="L61" s="73">
        <f>'AEO 2023 Table 39 Raw'!O48</f>
        <v>26.557483999999999</v>
      </c>
      <c r="M61" s="73">
        <f>'AEO 2023 Table 39 Raw'!P48</f>
        <v>27.761019000000001</v>
      </c>
      <c r="N61" s="73">
        <f>'AEO 2023 Table 39 Raw'!Q48</f>
        <v>28.97916</v>
      </c>
      <c r="O61" s="73">
        <f>'AEO 2023 Table 39 Raw'!R48</f>
        <v>30.221045</v>
      </c>
      <c r="P61" s="73">
        <f>'AEO 2023 Table 39 Raw'!S48</f>
        <v>31.506198999999999</v>
      </c>
      <c r="Q61" s="73">
        <f>'AEO 2023 Table 39 Raw'!T48</f>
        <v>32.823279999999997</v>
      </c>
      <c r="R61" s="73">
        <f>'AEO 2023 Table 39 Raw'!U48</f>
        <v>34.151218</v>
      </c>
      <c r="S61" s="73">
        <f>'AEO 2023 Table 39 Raw'!V48</f>
        <v>35.490746000000001</v>
      </c>
      <c r="T61" s="73">
        <f>'AEO 2023 Table 39 Raw'!W48</f>
        <v>36.828594000000002</v>
      </c>
      <c r="U61" s="73">
        <f>'AEO 2023 Table 39 Raw'!X48</f>
        <v>38.137306000000002</v>
      </c>
      <c r="V61" s="73">
        <f>'AEO 2023 Table 39 Raw'!Y48</f>
        <v>39.405490999999998</v>
      </c>
      <c r="W61" s="73">
        <f>'AEO 2023 Table 39 Raw'!Z48</f>
        <v>40.640514000000003</v>
      </c>
      <c r="X61" s="73">
        <f>'AEO 2023 Table 39 Raw'!AA48</f>
        <v>41.827514999999998</v>
      </c>
      <c r="Y61" s="73">
        <f>'AEO 2023 Table 39 Raw'!AB48</f>
        <v>42.958976999999997</v>
      </c>
      <c r="Z61" s="73">
        <f>'AEO 2023 Table 39 Raw'!AC48</f>
        <v>44.040993</v>
      </c>
      <c r="AA61" s="73">
        <f>'AEO 2023 Table 39 Raw'!AD48</f>
        <v>45.096386000000003</v>
      </c>
      <c r="AB61" s="73">
        <f>'AEO 2023 Table 39 Raw'!AE48</f>
        <v>46.101222999999997</v>
      </c>
      <c r="AC61" s="73">
        <f>'AEO 2023 Table 39 Raw'!AF48</f>
        <v>47.049160000000001</v>
      </c>
      <c r="AD61" s="73">
        <f>'AEO 2023 Table 39 Raw'!AG48</f>
        <v>47.962722999999997</v>
      </c>
      <c r="AE61" s="73">
        <f>'AEO 2023 Table 39 Raw'!AH48</f>
        <v>48.852718000000003</v>
      </c>
      <c r="AF61" s="83">
        <f>'AEO 2023 Table 39 Raw'!AI48</f>
        <v>3.5999999999999997E-2</v>
      </c>
    </row>
    <row r="62" spans="1:32" ht="15" customHeight="1" x14ac:dyDescent="0.35">
      <c r="C62" s="73"/>
      <c r="D62" s="73"/>
      <c r="E62" s="73"/>
      <c r="F62" s="73"/>
      <c r="G62" s="73"/>
      <c r="H62" s="73"/>
      <c r="I62" s="73"/>
      <c r="J62" s="73"/>
      <c r="K62" s="73"/>
      <c r="L62" s="73"/>
      <c r="M62" s="73"/>
      <c r="N62" s="73"/>
      <c r="O62" s="73"/>
      <c r="P62" s="73"/>
      <c r="Q62" s="73"/>
      <c r="R62" s="73"/>
      <c r="S62" s="73"/>
      <c r="T62" s="73"/>
      <c r="U62" s="73"/>
      <c r="V62" s="73"/>
      <c r="W62" s="73"/>
      <c r="X62" s="73"/>
      <c r="Y62" s="73"/>
      <c r="Z62" s="73"/>
      <c r="AA62" s="73"/>
      <c r="AB62" s="73"/>
      <c r="AC62" s="73"/>
      <c r="AD62" s="73"/>
      <c r="AE62" s="73"/>
      <c r="AF62" s="83"/>
    </row>
    <row r="63" spans="1:32" ht="15" customHeight="1" x14ac:dyDescent="0.35">
      <c r="A63" s="66" t="s">
        <v>613</v>
      </c>
      <c r="B63" s="32" t="s">
        <v>549</v>
      </c>
      <c r="C63" s="73">
        <f>'AEO 2023 Table 39 Raw'!F49</f>
        <v>136.62231399999999</v>
      </c>
      <c r="D63" s="73">
        <f>'AEO 2023 Table 39 Raw'!G49</f>
        <v>139.68485999999999</v>
      </c>
      <c r="E63" s="73">
        <f>'AEO 2023 Table 39 Raw'!H49</f>
        <v>143.08972199999999</v>
      </c>
      <c r="F63" s="73">
        <f>'AEO 2023 Table 39 Raw'!I49</f>
        <v>146.74803199999999</v>
      </c>
      <c r="G63" s="73">
        <f>'AEO 2023 Table 39 Raw'!J49</f>
        <v>150.475311</v>
      </c>
      <c r="H63" s="73">
        <f>'AEO 2023 Table 39 Raw'!K49</f>
        <v>154.140289</v>
      </c>
      <c r="I63" s="73">
        <f>'AEO 2023 Table 39 Raw'!L49</f>
        <v>157.70036300000001</v>
      </c>
      <c r="J63" s="73">
        <f>'AEO 2023 Table 39 Raw'!M49</f>
        <v>161.245789</v>
      </c>
      <c r="K63" s="73">
        <f>'AEO 2023 Table 39 Raw'!N49</f>
        <v>164.64729299999999</v>
      </c>
      <c r="L63" s="73">
        <f>'AEO 2023 Table 39 Raw'!O49</f>
        <v>167.89001500000001</v>
      </c>
      <c r="M63" s="73">
        <f>'AEO 2023 Table 39 Raw'!P49</f>
        <v>170.95519999999999</v>
      </c>
      <c r="N63" s="73">
        <f>'AEO 2023 Table 39 Raw'!Q49</f>
        <v>173.843887</v>
      </c>
      <c r="O63" s="73">
        <f>'AEO 2023 Table 39 Raw'!R49</f>
        <v>176.53872699999999</v>
      </c>
      <c r="P63" s="73">
        <f>'AEO 2023 Table 39 Raw'!S49</f>
        <v>179.13694799999999</v>
      </c>
      <c r="Q63" s="73">
        <f>'AEO 2023 Table 39 Raw'!T49</f>
        <v>181.640503</v>
      </c>
      <c r="R63" s="73">
        <f>'AEO 2023 Table 39 Raw'!U49</f>
        <v>184.04345699999999</v>
      </c>
      <c r="S63" s="73">
        <f>'AEO 2023 Table 39 Raw'!V49</f>
        <v>186.37619000000001</v>
      </c>
      <c r="T63" s="73">
        <f>'AEO 2023 Table 39 Raw'!W49</f>
        <v>188.64561499999999</v>
      </c>
      <c r="U63" s="73">
        <f>'AEO 2023 Table 39 Raw'!X49</f>
        <v>190.89492799999999</v>
      </c>
      <c r="V63" s="73">
        <f>'AEO 2023 Table 39 Raw'!Y49</f>
        <v>193.064682</v>
      </c>
      <c r="W63" s="73">
        <f>'AEO 2023 Table 39 Raw'!Z49</f>
        <v>195.17804000000001</v>
      </c>
      <c r="X63" s="73">
        <f>'AEO 2023 Table 39 Raw'!AA49</f>
        <v>197.24813800000001</v>
      </c>
      <c r="Y63" s="73">
        <f>'AEO 2023 Table 39 Raw'!AB49</f>
        <v>199.27813699999999</v>
      </c>
      <c r="Z63" s="73">
        <f>'AEO 2023 Table 39 Raw'!AC49</f>
        <v>201.29806500000001</v>
      </c>
      <c r="AA63" s="73">
        <f>'AEO 2023 Table 39 Raw'!AD49</f>
        <v>203.24664300000001</v>
      </c>
      <c r="AB63" s="73">
        <f>'AEO 2023 Table 39 Raw'!AE49</f>
        <v>205.17922999999999</v>
      </c>
      <c r="AC63" s="73">
        <f>'AEO 2023 Table 39 Raw'!AF49</f>
        <v>207.06007399999999</v>
      </c>
      <c r="AD63" s="73">
        <f>'AEO 2023 Table 39 Raw'!AG49</f>
        <v>208.95639</v>
      </c>
      <c r="AE63" s="73">
        <f>'AEO 2023 Table 39 Raw'!AH49</f>
        <v>210.89492799999999</v>
      </c>
      <c r="AF63" s="83">
        <f>'AEO 2023 Table 39 Raw'!AI49</f>
        <v>1.6E-2</v>
      </c>
    </row>
    <row r="64" spans="1:32" ht="15" customHeight="1" x14ac:dyDescent="0.35">
      <c r="C64" s="73"/>
      <c r="D64" s="73"/>
      <c r="E64" s="73"/>
      <c r="F64" s="73"/>
      <c r="G64" s="73"/>
      <c r="H64" s="73"/>
      <c r="I64" s="73"/>
      <c r="J64" s="73"/>
      <c r="K64" s="73"/>
      <c r="L64" s="73"/>
      <c r="M64" s="73"/>
      <c r="N64" s="73"/>
      <c r="O64" s="73"/>
      <c r="P64" s="73"/>
      <c r="Q64" s="73"/>
      <c r="R64" s="73"/>
      <c r="S64" s="73"/>
      <c r="T64" s="73"/>
      <c r="U64" s="73"/>
      <c r="V64" s="73"/>
      <c r="W64" s="73"/>
      <c r="X64" s="73"/>
      <c r="Y64" s="73"/>
      <c r="Z64" s="73"/>
      <c r="AA64" s="73"/>
      <c r="AB64" s="73"/>
      <c r="AC64" s="73"/>
      <c r="AD64" s="73"/>
      <c r="AE64" s="73"/>
      <c r="AF64" s="83"/>
    </row>
    <row r="65" spans="1:33" ht="15" customHeight="1" x14ac:dyDescent="0.35">
      <c r="A65" s="66" t="s">
        <v>614</v>
      </c>
      <c r="B65" s="32" t="s">
        <v>552</v>
      </c>
      <c r="C65" s="73">
        <f>'AEO 2023 Table 39 Raw'!F50</f>
        <v>0</v>
      </c>
      <c r="D65" s="73">
        <f>'AEO 2023 Table 39 Raw'!G50</f>
        <v>261.58056599999998</v>
      </c>
      <c r="E65" s="73">
        <f>'AEO 2023 Table 39 Raw'!H50</f>
        <v>262.14712500000002</v>
      </c>
      <c r="F65" s="73">
        <f>'AEO 2023 Table 39 Raw'!I50</f>
        <v>263.21313500000002</v>
      </c>
      <c r="G65" s="73">
        <f>'AEO 2023 Table 39 Raw'!J50</f>
        <v>264.447632</v>
      </c>
      <c r="H65" s="73">
        <f>'AEO 2023 Table 39 Raw'!K50</f>
        <v>265.72799700000002</v>
      </c>
      <c r="I65" s="73">
        <f>'AEO 2023 Table 39 Raw'!L50</f>
        <v>266.88964800000002</v>
      </c>
      <c r="J65" s="73">
        <f>'AEO 2023 Table 39 Raw'!M50</f>
        <v>267.85632299999997</v>
      </c>
      <c r="K65" s="73">
        <f>'AEO 2023 Table 39 Raw'!N50</f>
        <v>268.824524</v>
      </c>
      <c r="L65" s="73">
        <f>'AEO 2023 Table 39 Raw'!O50</f>
        <v>269.648438</v>
      </c>
      <c r="M65" s="73">
        <f>'AEO 2023 Table 39 Raw'!P50</f>
        <v>270.33343500000001</v>
      </c>
      <c r="N65" s="73">
        <f>'AEO 2023 Table 39 Raw'!Q50</f>
        <v>270.91931199999999</v>
      </c>
      <c r="O65" s="73">
        <f>'AEO 2023 Table 39 Raw'!R50</f>
        <v>271.41503899999998</v>
      </c>
      <c r="P65" s="73">
        <f>'AEO 2023 Table 39 Raw'!S50</f>
        <v>271.84841899999998</v>
      </c>
      <c r="Q65" s="73">
        <f>'AEO 2023 Table 39 Raw'!T50</f>
        <v>272.37396200000001</v>
      </c>
      <c r="R65" s="73">
        <f>'AEO 2023 Table 39 Raw'!U50</f>
        <v>273.06338499999998</v>
      </c>
      <c r="S65" s="73">
        <f>'AEO 2023 Table 39 Raw'!V50</f>
        <v>273.90936299999998</v>
      </c>
      <c r="T65" s="73">
        <f>'AEO 2023 Table 39 Raw'!W50</f>
        <v>274.95187399999998</v>
      </c>
      <c r="U65" s="73">
        <f>'AEO 2023 Table 39 Raw'!X50</f>
        <v>276.16525300000001</v>
      </c>
      <c r="V65" s="73">
        <f>'AEO 2023 Table 39 Raw'!Y50</f>
        <v>277.578979</v>
      </c>
      <c r="W65" s="73">
        <f>'AEO 2023 Table 39 Raw'!Z50</f>
        <v>279.06506300000001</v>
      </c>
      <c r="X65" s="73">
        <f>'AEO 2023 Table 39 Raw'!AA50</f>
        <v>280.62301600000001</v>
      </c>
      <c r="Y65" s="73">
        <f>'AEO 2023 Table 39 Raw'!AB50</f>
        <v>282.20675699999998</v>
      </c>
      <c r="Z65" s="73">
        <f>'AEO 2023 Table 39 Raw'!AC50</f>
        <v>283.82251000000002</v>
      </c>
      <c r="AA65" s="73">
        <f>'AEO 2023 Table 39 Raw'!AD50</f>
        <v>285.48770100000002</v>
      </c>
      <c r="AB65" s="73">
        <f>'AEO 2023 Table 39 Raw'!AE50</f>
        <v>287.18682899999999</v>
      </c>
      <c r="AC65" s="73">
        <f>'AEO 2023 Table 39 Raw'!AF50</f>
        <v>288.88067599999999</v>
      </c>
      <c r="AD65" s="73">
        <f>'AEO 2023 Table 39 Raw'!AG50</f>
        <v>290.55407700000001</v>
      </c>
      <c r="AE65" s="73">
        <f>'AEO 2023 Table 39 Raw'!AH50</f>
        <v>292.26516700000002</v>
      </c>
      <c r="AF65" s="83">
        <f>'AEO 2023 Table 39 Raw'!AI50</f>
        <v>294.07318099999998</v>
      </c>
    </row>
    <row r="66" spans="1:33" ht="15" customHeight="1" thickBot="1" x14ac:dyDescent="0.4"/>
    <row r="67" spans="1:33" ht="15" customHeight="1" x14ac:dyDescent="0.35">
      <c r="B67" s="204" t="s">
        <v>615</v>
      </c>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72"/>
    </row>
    <row r="68" spans="1:33" ht="15" customHeight="1" x14ac:dyDescent="0.35">
      <c r="B68" s="77" t="s">
        <v>468</v>
      </c>
    </row>
    <row r="69" spans="1:33" ht="15" customHeight="1" x14ac:dyDescent="0.35">
      <c r="B69" s="77" t="s">
        <v>471</v>
      </c>
    </row>
    <row r="70" spans="1:33" ht="12" customHeight="1" x14ac:dyDescent="0.35">
      <c r="B70" s="77" t="s">
        <v>472</v>
      </c>
    </row>
    <row r="71" spans="1:33" ht="15" customHeight="1" x14ac:dyDescent="0.35">
      <c r="B71" s="77" t="s">
        <v>473</v>
      </c>
    </row>
    <row r="72" spans="1:33" ht="15" customHeight="1" x14ac:dyDescent="0.35"/>
    <row r="73" spans="1:33" ht="15" customHeight="1" x14ac:dyDescent="0.35"/>
    <row r="74" spans="1:33" ht="15" customHeight="1" x14ac:dyDescent="0.35"/>
    <row r="75" spans="1:33" ht="15" customHeight="1" x14ac:dyDescent="0.35"/>
    <row r="76" spans="1:33" ht="15" customHeight="1" x14ac:dyDescent="0.35"/>
    <row r="77" spans="1:33" ht="15" customHeight="1" x14ac:dyDescent="0.35"/>
    <row r="78" spans="1:33" ht="15" customHeight="1" x14ac:dyDescent="0.35"/>
    <row r="79" spans="1:33" ht="15" customHeight="1" x14ac:dyDescent="0.35"/>
    <row r="80" spans="1:33"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2" customHeight="1" x14ac:dyDescent="0.35"/>
    <row r="91" ht="15" customHeight="1" x14ac:dyDescent="0.35"/>
    <row r="92" ht="15" customHeight="1" x14ac:dyDescent="0.35"/>
    <row r="93" ht="15" customHeight="1" x14ac:dyDescent="0.35"/>
    <row r="94" ht="15" customHeight="1" x14ac:dyDescent="0.35"/>
    <row r="95" ht="12"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2" ht="12" customHeight="1" x14ac:dyDescent="0.35"/>
    <row r="114" spans="2:32" ht="15" customHeight="1" x14ac:dyDescent="0.35"/>
    <row r="115" spans="2:32" ht="15" customHeight="1" x14ac:dyDescent="0.35"/>
    <row r="116" spans="2:32" ht="15" customHeight="1" x14ac:dyDescent="0.35">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c r="AA116" s="203"/>
      <c r="AB116" s="203"/>
      <c r="AC116" s="203"/>
      <c r="AD116" s="203"/>
      <c r="AE116" s="203"/>
      <c r="AF116" s="203"/>
    </row>
    <row r="117" spans="2:32" ht="15" customHeight="1" x14ac:dyDescent="0.35"/>
    <row r="118" spans="2:32" ht="15" customHeight="1" x14ac:dyDescent="0.35"/>
    <row r="119" spans="2:32" ht="15" customHeight="1" x14ac:dyDescent="0.35"/>
    <row r="120" spans="2:32" ht="15" customHeight="1" x14ac:dyDescent="0.35"/>
    <row r="121" spans="2:32" ht="15" customHeight="1" x14ac:dyDescent="0.35"/>
    <row r="122" spans="2:32" ht="15" customHeight="1" x14ac:dyDescent="0.35"/>
    <row r="123" spans="2:32" ht="15" customHeight="1" x14ac:dyDescent="0.35"/>
    <row r="124" spans="2:32" ht="15" customHeight="1" x14ac:dyDescent="0.35"/>
    <row r="125" spans="2:32" ht="15" customHeight="1" x14ac:dyDescent="0.35"/>
    <row r="126" spans="2:32" ht="15" customHeight="1" x14ac:dyDescent="0.35"/>
    <row r="127" spans="2:32" ht="15" customHeight="1" x14ac:dyDescent="0.35"/>
    <row r="128" spans="2:32"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c r="AA452" s="203"/>
      <c r="AB452" s="203"/>
      <c r="AC452" s="203"/>
      <c r="AD452" s="203"/>
      <c r="AE452" s="203"/>
      <c r="AF452" s="203"/>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c r="AA710" s="203"/>
      <c r="AB710" s="203"/>
      <c r="AC710" s="203"/>
      <c r="AD710" s="203"/>
      <c r="AE710" s="203"/>
      <c r="AF710" s="203"/>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c r="AA886" s="203"/>
      <c r="AB886" s="203"/>
      <c r="AC886" s="203"/>
      <c r="AD886" s="203"/>
      <c r="AE886" s="203"/>
      <c r="AF886" s="203"/>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c r="AA969" s="203"/>
      <c r="AB969" s="203"/>
      <c r="AC969" s="203"/>
      <c r="AD969" s="203"/>
      <c r="AE969" s="203"/>
      <c r="AF969" s="203"/>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203"/>
      <c r="C1071" s="203"/>
      <c r="D1071" s="203"/>
      <c r="E1071" s="203"/>
      <c r="F1071" s="203"/>
      <c r="G1071" s="203"/>
      <c r="H1071" s="203"/>
      <c r="I1071" s="203"/>
      <c r="J1071" s="203"/>
      <c r="K1071" s="203"/>
      <c r="L1071" s="203"/>
      <c r="M1071" s="203"/>
      <c r="N1071" s="203"/>
      <c r="O1071" s="203"/>
      <c r="P1071" s="203"/>
      <c r="Q1071" s="203"/>
      <c r="R1071" s="203"/>
      <c r="S1071" s="203"/>
      <c r="T1071" s="203"/>
      <c r="U1071" s="203"/>
      <c r="V1071" s="203"/>
      <c r="W1071" s="203"/>
      <c r="X1071" s="203"/>
      <c r="Y1071" s="203"/>
      <c r="Z1071" s="203"/>
      <c r="AA1071" s="203"/>
      <c r="AB1071" s="203"/>
      <c r="AC1071" s="203"/>
      <c r="AD1071" s="203"/>
      <c r="AE1071" s="203"/>
      <c r="AF1071" s="203"/>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203"/>
      <c r="C1169" s="203"/>
      <c r="D1169" s="203"/>
      <c r="E1169" s="203"/>
      <c r="F1169" s="203"/>
      <c r="G1169" s="203"/>
      <c r="H1169" s="203"/>
      <c r="I1169" s="203"/>
      <c r="J1169" s="203"/>
      <c r="K1169" s="203"/>
      <c r="L1169" s="203"/>
      <c r="M1169" s="203"/>
      <c r="N1169" s="203"/>
      <c r="O1169" s="203"/>
      <c r="P1169" s="203"/>
      <c r="Q1169" s="203"/>
      <c r="R1169" s="203"/>
      <c r="S1169" s="203"/>
      <c r="T1169" s="203"/>
      <c r="U1169" s="203"/>
      <c r="V1169" s="203"/>
      <c r="W1169" s="203"/>
      <c r="X1169" s="203"/>
      <c r="Y1169" s="203"/>
      <c r="Z1169" s="203"/>
      <c r="AA1169" s="203"/>
      <c r="AB1169" s="203"/>
      <c r="AC1169" s="203"/>
      <c r="AD1169" s="203"/>
      <c r="AE1169" s="203"/>
      <c r="AF1169" s="203"/>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203"/>
      <c r="C1269" s="203"/>
      <c r="D1269" s="203"/>
      <c r="E1269" s="203"/>
      <c r="F1269" s="203"/>
      <c r="G1269" s="203"/>
      <c r="H1269" s="203"/>
      <c r="I1269" s="203"/>
      <c r="J1269" s="203"/>
      <c r="K1269" s="203"/>
      <c r="L1269" s="203"/>
      <c r="M1269" s="203"/>
      <c r="N1269" s="203"/>
      <c r="O1269" s="203"/>
      <c r="P1269" s="203"/>
      <c r="Q1269" s="203"/>
      <c r="R1269" s="203"/>
      <c r="S1269" s="203"/>
      <c r="T1269" s="203"/>
      <c r="U1269" s="203"/>
      <c r="V1269" s="203"/>
      <c r="W1269" s="203"/>
      <c r="X1269" s="203"/>
      <c r="Y1269" s="203"/>
      <c r="Z1269" s="203"/>
      <c r="AA1269" s="203"/>
      <c r="AB1269" s="203"/>
      <c r="AC1269" s="203"/>
      <c r="AD1269" s="203"/>
      <c r="AE1269" s="203"/>
      <c r="AF1269" s="203"/>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203"/>
      <c r="C1484" s="203"/>
      <c r="D1484" s="203"/>
      <c r="E1484" s="203"/>
      <c r="F1484" s="203"/>
      <c r="G1484" s="203"/>
      <c r="H1484" s="203"/>
      <c r="I1484" s="203"/>
      <c r="J1484" s="203"/>
      <c r="K1484" s="203"/>
      <c r="L1484" s="203"/>
      <c r="M1484" s="203"/>
      <c r="N1484" s="203"/>
      <c r="O1484" s="203"/>
      <c r="P1484" s="203"/>
      <c r="Q1484" s="203"/>
      <c r="R1484" s="203"/>
      <c r="S1484" s="203"/>
      <c r="T1484" s="203"/>
      <c r="U1484" s="203"/>
      <c r="V1484" s="203"/>
      <c r="W1484" s="203"/>
      <c r="X1484" s="203"/>
      <c r="Y1484" s="203"/>
      <c r="Z1484" s="203"/>
      <c r="AA1484" s="203"/>
      <c r="AB1484" s="203"/>
      <c r="AC1484" s="203"/>
      <c r="AD1484" s="203"/>
      <c r="AE1484" s="203"/>
      <c r="AF1484" s="203"/>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203"/>
      <c r="C1713" s="203"/>
      <c r="D1713" s="203"/>
      <c r="E1713" s="203"/>
      <c r="F1713" s="203"/>
      <c r="G1713" s="203"/>
      <c r="H1713" s="203"/>
      <c r="I1713" s="203"/>
      <c r="J1713" s="203"/>
      <c r="K1713" s="203"/>
      <c r="L1713" s="203"/>
      <c r="M1713" s="203"/>
      <c r="N1713" s="203"/>
      <c r="O1713" s="203"/>
      <c r="P1713" s="203"/>
      <c r="Q1713" s="203"/>
      <c r="R1713" s="203"/>
      <c r="S1713" s="203"/>
      <c r="T1713" s="203"/>
      <c r="U1713" s="203"/>
      <c r="V1713" s="203"/>
      <c r="W1713" s="203"/>
      <c r="X1713" s="203"/>
      <c r="Y1713" s="203"/>
      <c r="Z1713" s="203"/>
      <c r="AA1713" s="203"/>
      <c r="AB1713" s="203"/>
      <c r="AC1713" s="203"/>
      <c r="AD1713" s="203"/>
      <c r="AE1713" s="203"/>
      <c r="AF1713" s="203"/>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203"/>
      <c r="C1990" s="203"/>
      <c r="D1990" s="203"/>
      <c r="E1990" s="203"/>
      <c r="F1990" s="203"/>
      <c r="G1990" s="203"/>
      <c r="H1990" s="203"/>
      <c r="I1990" s="203"/>
      <c r="J1990" s="203"/>
      <c r="K1990" s="203"/>
      <c r="L1990" s="203"/>
      <c r="M1990" s="203"/>
      <c r="N1990" s="203"/>
      <c r="O1990" s="203"/>
      <c r="P1990" s="203"/>
      <c r="Q1990" s="203"/>
      <c r="R1990" s="203"/>
      <c r="S1990" s="203"/>
      <c r="T1990" s="203"/>
      <c r="U1990" s="203"/>
      <c r="V1990" s="203"/>
      <c r="W1990" s="203"/>
      <c r="X1990" s="203"/>
      <c r="Y1990" s="203"/>
      <c r="Z1990" s="203"/>
      <c r="AA1990" s="203"/>
      <c r="AB1990" s="203"/>
      <c r="AC1990" s="203"/>
      <c r="AD1990" s="203"/>
      <c r="AE1990" s="203"/>
      <c r="AF1990" s="203"/>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203"/>
      <c r="C2325" s="203"/>
      <c r="D2325" s="203"/>
      <c r="E2325" s="203"/>
      <c r="F2325" s="203"/>
      <c r="G2325" s="203"/>
      <c r="H2325" s="203"/>
      <c r="I2325" s="203"/>
      <c r="J2325" s="203"/>
      <c r="K2325" s="203"/>
      <c r="L2325" s="203"/>
      <c r="M2325" s="203"/>
      <c r="N2325" s="203"/>
      <c r="O2325" s="203"/>
      <c r="P2325" s="203"/>
      <c r="Q2325" s="203"/>
      <c r="R2325" s="203"/>
      <c r="S2325" s="203"/>
      <c r="T2325" s="203"/>
      <c r="U2325" s="203"/>
      <c r="V2325" s="203"/>
      <c r="W2325" s="203"/>
      <c r="X2325" s="203"/>
      <c r="Y2325" s="203"/>
      <c r="Z2325" s="203"/>
      <c r="AA2325" s="203"/>
      <c r="AB2325" s="203"/>
      <c r="AC2325" s="203"/>
      <c r="AD2325" s="203"/>
      <c r="AE2325" s="203"/>
      <c r="AF2325" s="203"/>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203"/>
      <c r="C2645" s="203"/>
      <c r="D2645" s="203"/>
      <c r="E2645" s="203"/>
      <c r="F2645" s="203"/>
      <c r="G2645" s="203"/>
      <c r="H2645" s="203"/>
      <c r="I2645" s="203"/>
      <c r="J2645" s="203"/>
      <c r="K2645" s="203"/>
      <c r="L2645" s="203"/>
      <c r="M2645" s="203"/>
      <c r="N2645" s="203"/>
      <c r="O2645" s="203"/>
      <c r="P2645" s="203"/>
      <c r="Q2645" s="203"/>
      <c r="R2645" s="203"/>
      <c r="S2645" s="203"/>
      <c r="T2645" s="203"/>
      <c r="U2645" s="203"/>
      <c r="V2645" s="203"/>
      <c r="W2645" s="203"/>
      <c r="X2645" s="203"/>
      <c r="Y2645" s="203"/>
      <c r="Z2645" s="203"/>
      <c r="AA2645" s="203"/>
      <c r="AB2645" s="203"/>
      <c r="AC2645" s="203"/>
      <c r="AD2645" s="203"/>
      <c r="AE2645" s="203"/>
      <c r="AF2645" s="203"/>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203"/>
      <c r="C2971" s="203"/>
      <c r="D2971" s="203"/>
      <c r="E2971" s="203"/>
      <c r="F2971" s="203"/>
      <c r="G2971" s="203"/>
      <c r="H2971" s="203"/>
      <c r="I2971" s="203"/>
      <c r="J2971" s="203"/>
      <c r="K2971" s="203"/>
      <c r="L2971" s="203"/>
      <c r="M2971" s="203"/>
      <c r="N2971" s="203"/>
      <c r="O2971" s="203"/>
      <c r="P2971" s="203"/>
      <c r="Q2971" s="203"/>
      <c r="R2971" s="203"/>
      <c r="S2971" s="203"/>
      <c r="T2971" s="203"/>
      <c r="U2971" s="203"/>
      <c r="V2971" s="203"/>
      <c r="W2971" s="203"/>
      <c r="X2971" s="203"/>
      <c r="Y2971" s="203"/>
      <c r="Z2971" s="203"/>
      <c r="AA2971" s="203"/>
      <c r="AB2971" s="203"/>
      <c r="AC2971" s="203"/>
      <c r="AD2971" s="203"/>
      <c r="AE2971" s="203"/>
      <c r="AF2971" s="203"/>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203"/>
      <c r="C3293" s="203"/>
      <c r="D3293" s="203"/>
      <c r="E3293" s="203"/>
      <c r="F3293" s="203"/>
      <c r="G3293" s="203"/>
      <c r="H3293" s="203"/>
      <c r="I3293" s="203"/>
      <c r="J3293" s="203"/>
      <c r="K3293" s="203"/>
      <c r="L3293" s="203"/>
      <c r="M3293" s="203"/>
      <c r="N3293" s="203"/>
      <c r="O3293" s="203"/>
      <c r="P3293" s="203"/>
      <c r="Q3293" s="203"/>
      <c r="R3293" s="203"/>
      <c r="S3293" s="203"/>
      <c r="T3293" s="203"/>
      <c r="U3293" s="203"/>
      <c r="V3293" s="203"/>
      <c r="W3293" s="203"/>
      <c r="X3293" s="203"/>
      <c r="Y3293" s="203"/>
      <c r="Z3293" s="203"/>
      <c r="AA3293" s="203"/>
      <c r="AB3293" s="203"/>
      <c r="AC3293" s="203"/>
      <c r="AD3293" s="203"/>
      <c r="AE3293" s="203"/>
      <c r="AF3293" s="203"/>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203"/>
      <c r="C3402" s="203"/>
      <c r="D3402" s="203"/>
      <c r="E3402" s="203"/>
      <c r="F3402" s="203"/>
      <c r="G3402" s="203"/>
      <c r="H3402" s="203"/>
      <c r="I3402" s="203"/>
      <c r="J3402" s="203"/>
      <c r="K3402" s="203"/>
      <c r="L3402" s="203"/>
      <c r="M3402" s="203"/>
      <c r="N3402" s="203"/>
      <c r="O3402" s="203"/>
      <c r="P3402" s="203"/>
      <c r="Q3402" s="203"/>
      <c r="R3402" s="203"/>
      <c r="S3402" s="203"/>
      <c r="T3402" s="203"/>
      <c r="U3402" s="203"/>
      <c r="V3402" s="203"/>
      <c r="W3402" s="203"/>
      <c r="X3402" s="203"/>
      <c r="Y3402" s="203"/>
      <c r="Z3402" s="203"/>
      <c r="AA3402" s="203"/>
      <c r="AB3402" s="203"/>
      <c r="AC3402" s="203"/>
      <c r="AD3402" s="203"/>
      <c r="AE3402" s="203"/>
      <c r="AF3402" s="203"/>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203"/>
      <c r="C3527" s="203"/>
      <c r="D3527" s="203"/>
      <c r="E3527" s="203"/>
      <c r="F3527" s="203"/>
      <c r="G3527" s="203"/>
      <c r="H3527" s="203"/>
      <c r="I3527" s="203"/>
      <c r="J3527" s="203"/>
      <c r="K3527" s="203"/>
      <c r="L3527" s="203"/>
      <c r="M3527" s="203"/>
      <c r="N3527" s="203"/>
      <c r="O3527" s="203"/>
      <c r="P3527" s="203"/>
      <c r="Q3527" s="203"/>
      <c r="R3527" s="203"/>
      <c r="S3527" s="203"/>
      <c r="T3527" s="203"/>
      <c r="U3527" s="203"/>
      <c r="V3527" s="203"/>
      <c r="W3527" s="203"/>
      <c r="X3527" s="203"/>
      <c r="Y3527" s="203"/>
      <c r="Z3527" s="203"/>
      <c r="AA3527" s="203"/>
      <c r="AB3527" s="203"/>
      <c r="AC3527" s="203"/>
      <c r="AD3527" s="203"/>
      <c r="AE3527" s="203"/>
      <c r="AF3527" s="203"/>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203"/>
      <c r="C3652" s="203"/>
      <c r="D3652" s="203"/>
      <c r="E3652" s="203"/>
      <c r="F3652" s="203"/>
      <c r="G3652" s="203"/>
      <c r="H3652" s="203"/>
      <c r="I3652" s="203"/>
      <c r="J3652" s="203"/>
      <c r="K3652" s="203"/>
      <c r="L3652" s="203"/>
      <c r="M3652" s="203"/>
      <c r="N3652" s="203"/>
      <c r="O3652" s="203"/>
      <c r="P3652" s="203"/>
      <c r="Q3652" s="203"/>
      <c r="R3652" s="203"/>
      <c r="S3652" s="203"/>
      <c r="T3652" s="203"/>
      <c r="U3652" s="203"/>
      <c r="V3652" s="203"/>
      <c r="W3652" s="203"/>
      <c r="X3652" s="203"/>
      <c r="Y3652" s="203"/>
      <c r="Z3652" s="203"/>
      <c r="AA3652" s="203"/>
      <c r="AB3652" s="203"/>
      <c r="AC3652" s="203"/>
      <c r="AD3652" s="203"/>
      <c r="AE3652" s="203"/>
      <c r="AF3652" s="203"/>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203"/>
      <c r="C3777" s="203"/>
      <c r="D3777" s="203"/>
      <c r="E3777" s="203"/>
      <c r="F3777" s="203"/>
      <c r="G3777" s="203"/>
      <c r="H3777" s="203"/>
      <c r="I3777" s="203"/>
      <c r="J3777" s="203"/>
      <c r="K3777" s="203"/>
      <c r="L3777" s="203"/>
      <c r="M3777" s="203"/>
      <c r="N3777" s="203"/>
      <c r="O3777" s="203"/>
      <c r="P3777" s="203"/>
      <c r="Q3777" s="203"/>
      <c r="R3777" s="203"/>
      <c r="S3777" s="203"/>
      <c r="T3777" s="203"/>
      <c r="U3777" s="203"/>
      <c r="V3777" s="203"/>
      <c r="W3777" s="203"/>
      <c r="X3777" s="203"/>
      <c r="Y3777" s="203"/>
      <c r="Z3777" s="203"/>
      <c r="AA3777" s="203"/>
      <c r="AB3777" s="203"/>
      <c r="AC3777" s="203"/>
      <c r="AD3777" s="203"/>
      <c r="AE3777" s="203"/>
      <c r="AF3777" s="203"/>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203"/>
      <c r="C3902" s="203"/>
      <c r="D3902" s="203"/>
      <c r="E3902" s="203"/>
      <c r="F3902" s="203"/>
      <c r="G3902" s="203"/>
      <c r="H3902" s="203"/>
      <c r="I3902" s="203"/>
      <c r="J3902" s="203"/>
      <c r="K3902" s="203"/>
      <c r="L3902" s="203"/>
      <c r="M3902" s="203"/>
      <c r="N3902" s="203"/>
      <c r="O3902" s="203"/>
      <c r="P3902" s="203"/>
      <c r="Q3902" s="203"/>
      <c r="R3902" s="203"/>
      <c r="S3902" s="203"/>
      <c r="T3902" s="203"/>
      <c r="U3902" s="203"/>
      <c r="V3902" s="203"/>
      <c r="W3902" s="203"/>
      <c r="X3902" s="203"/>
      <c r="Y3902" s="203"/>
      <c r="Z3902" s="203"/>
      <c r="AA3902" s="203"/>
      <c r="AB3902" s="203"/>
      <c r="AC3902" s="203"/>
      <c r="AD3902" s="203"/>
      <c r="AE3902" s="203"/>
      <c r="AF3902" s="203"/>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203"/>
      <c r="C4027" s="203"/>
      <c r="D4027" s="203"/>
      <c r="E4027" s="203"/>
      <c r="F4027" s="203"/>
      <c r="G4027" s="203"/>
      <c r="H4027" s="203"/>
      <c r="I4027" s="203"/>
      <c r="J4027" s="203"/>
      <c r="K4027" s="203"/>
      <c r="L4027" s="203"/>
      <c r="M4027" s="203"/>
      <c r="N4027" s="203"/>
      <c r="O4027" s="203"/>
      <c r="P4027" s="203"/>
      <c r="Q4027" s="203"/>
      <c r="R4027" s="203"/>
      <c r="S4027" s="203"/>
      <c r="T4027" s="203"/>
      <c r="U4027" s="203"/>
      <c r="V4027" s="203"/>
      <c r="W4027" s="203"/>
      <c r="X4027" s="203"/>
      <c r="Y4027" s="203"/>
      <c r="Z4027" s="203"/>
      <c r="AA4027" s="203"/>
      <c r="AB4027" s="203"/>
      <c r="AC4027" s="203"/>
      <c r="AD4027" s="203"/>
      <c r="AE4027" s="203"/>
      <c r="AF4027" s="203"/>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203"/>
      <c r="C4152" s="203"/>
      <c r="D4152" s="203"/>
      <c r="E4152" s="203"/>
      <c r="F4152" s="203"/>
      <c r="G4152" s="203"/>
      <c r="H4152" s="203"/>
      <c r="I4152" s="203"/>
      <c r="J4152" s="203"/>
      <c r="K4152" s="203"/>
      <c r="L4152" s="203"/>
      <c r="M4152" s="203"/>
      <c r="N4152" s="203"/>
      <c r="O4152" s="203"/>
      <c r="P4152" s="203"/>
      <c r="Q4152" s="203"/>
      <c r="R4152" s="203"/>
      <c r="S4152" s="203"/>
      <c r="T4152" s="203"/>
      <c r="U4152" s="203"/>
      <c r="V4152" s="203"/>
      <c r="W4152" s="203"/>
      <c r="X4152" s="203"/>
      <c r="Y4152" s="203"/>
      <c r="Z4152" s="203"/>
      <c r="AA4152" s="203"/>
      <c r="AB4152" s="203"/>
      <c r="AC4152" s="203"/>
      <c r="AD4152" s="203"/>
      <c r="AE4152" s="203"/>
      <c r="AF4152" s="203"/>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203"/>
      <c r="C4277" s="203"/>
      <c r="D4277" s="203"/>
      <c r="E4277" s="203"/>
      <c r="F4277" s="203"/>
      <c r="G4277" s="203"/>
      <c r="H4277" s="203"/>
      <c r="I4277" s="203"/>
      <c r="J4277" s="203"/>
      <c r="K4277" s="203"/>
      <c r="L4277" s="203"/>
      <c r="M4277" s="203"/>
      <c r="N4277" s="203"/>
      <c r="O4277" s="203"/>
      <c r="P4277" s="203"/>
      <c r="Q4277" s="203"/>
      <c r="R4277" s="203"/>
      <c r="S4277" s="203"/>
      <c r="T4277" s="203"/>
      <c r="U4277" s="203"/>
      <c r="V4277" s="203"/>
      <c r="W4277" s="203"/>
      <c r="X4277" s="203"/>
      <c r="Y4277" s="203"/>
      <c r="Z4277" s="203"/>
      <c r="AA4277" s="203"/>
      <c r="AB4277" s="203"/>
      <c r="AC4277" s="203"/>
      <c r="AD4277" s="203"/>
      <c r="AE4277" s="203"/>
      <c r="AF4277" s="203"/>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203"/>
      <c r="C4402" s="203"/>
      <c r="D4402" s="203"/>
      <c r="E4402" s="203"/>
      <c r="F4402" s="203"/>
      <c r="G4402" s="203"/>
      <c r="H4402" s="203"/>
      <c r="I4402" s="203"/>
      <c r="J4402" s="203"/>
      <c r="K4402" s="203"/>
      <c r="L4402" s="203"/>
      <c r="M4402" s="203"/>
      <c r="N4402" s="203"/>
      <c r="O4402" s="203"/>
      <c r="P4402" s="203"/>
      <c r="Q4402" s="203"/>
      <c r="R4402" s="203"/>
      <c r="S4402" s="203"/>
      <c r="T4402" s="203"/>
      <c r="U4402" s="203"/>
      <c r="V4402" s="203"/>
      <c r="W4402" s="203"/>
      <c r="X4402" s="203"/>
      <c r="Y4402" s="203"/>
      <c r="Z4402" s="203"/>
      <c r="AA4402" s="203"/>
      <c r="AB4402" s="203"/>
      <c r="AC4402" s="203"/>
      <c r="AD4402" s="203"/>
      <c r="AE4402" s="203"/>
      <c r="AF4402" s="203"/>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D10" sqref="D10"/>
    </sheetView>
  </sheetViews>
  <sheetFormatPr defaultColWidth="8.81640625" defaultRowHeight="15" customHeight="1" x14ac:dyDescent="0.35"/>
  <cols>
    <col min="1" max="1" width="25.453125" customWidth="1"/>
    <col min="2" max="2" width="30"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616</v>
      </c>
    </row>
    <row r="10" spans="1:36" ht="14.5" x14ac:dyDescent="0.35">
      <c r="A10" t="s">
        <v>474</v>
      </c>
    </row>
    <row r="11" spans="1:36" ht="14.5" x14ac:dyDescent="0.35">
      <c r="A11" t="s">
        <v>617</v>
      </c>
    </row>
    <row r="12" spans="1:36" ht="14.5" x14ac:dyDescent="0.35">
      <c r="A12" t="s">
        <v>618</v>
      </c>
    </row>
    <row r="13" spans="1:36" ht="14.5" x14ac:dyDescent="0.35">
      <c r="A13" t="s">
        <v>198</v>
      </c>
    </row>
    <row r="14" spans="1:36" ht="14.5" x14ac:dyDescent="0.35">
      <c r="B14" t="s">
        <v>199</v>
      </c>
      <c r="C14" t="s">
        <v>200</v>
      </c>
      <c r="D14" t="s">
        <v>201</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619</v>
      </c>
    </row>
    <row r="15" spans="1:36" ht="14.5" x14ac:dyDescent="0.35">
      <c r="A15" t="s">
        <v>477</v>
      </c>
      <c r="C15" t="s">
        <v>620</v>
      </c>
    </row>
    <row r="16" spans="1:36" ht="14.5" x14ac:dyDescent="0.35">
      <c r="A16" t="s">
        <v>204</v>
      </c>
      <c r="C16" t="s">
        <v>621</v>
      </c>
    </row>
    <row r="17" spans="1:36" ht="14.5" x14ac:dyDescent="0.35">
      <c r="A17" t="s">
        <v>205</v>
      </c>
      <c r="B17" t="s">
        <v>622</v>
      </c>
      <c r="C17" t="s">
        <v>623</v>
      </c>
      <c r="D17" t="s">
        <v>480</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ht="14.5" x14ac:dyDescent="0.35">
      <c r="A18" t="s">
        <v>209</v>
      </c>
      <c r="B18" t="s">
        <v>624</v>
      </c>
      <c r="C18" t="s">
        <v>625</v>
      </c>
      <c r="D18" t="s">
        <v>480</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ht="14.5" x14ac:dyDescent="0.35">
      <c r="A19" t="s">
        <v>212</v>
      </c>
      <c r="B19" t="s">
        <v>626</v>
      </c>
      <c r="C19" t="s">
        <v>627</v>
      </c>
      <c r="D19" t="s">
        <v>480</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ht="14.5" x14ac:dyDescent="0.35">
      <c r="A20" t="s">
        <v>215</v>
      </c>
      <c r="C20" t="s">
        <v>628</v>
      </c>
    </row>
    <row r="21" spans="1:36" ht="14.5" x14ac:dyDescent="0.35">
      <c r="A21" t="s">
        <v>216</v>
      </c>
      <c r="B21" t="s">
        <v>629</v>
      </c>
      <c r="C21" t="s">
        <v>630</v>
      </c>
      <c r="D21" t="s">
        <v>480</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ht="14.5" x14ac:dyDescent="0.35">
      <c r="A22" t="s">
        <v>631</v>
      </c>
      <c r="B22" t="s">
        <v>632</v>
      </c>
      <c r="C22" t="s">
        <v>633</v>
      </c>
      <c r="D22" t="s">
        <v>480</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ht="14.5" x14ac:dyDescent="0.35">
      <c r="A23" t="s">
        <v>634</v>
      </c>
      <c r="B23" t="s">
        <v>635</v>
      </c>
      <c r="C23" t="s">
        <v>636</v>
      </c>
      <c r="D23" t="s">
        <v>480</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ht="14.5" x14ac:dyDescent="0.35">
      <c r="A24" t="s">
        <v>637</v>
      </c>
      <c r="B24" t="s">
        <v>638</v>
      </c>
      <c r="C24" t="s">
        <v>639</v>
      </c>
      <c r="D24" t="s">
        <v>480</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ht="14.5" x14ac:dyDescent="0.35">
      <c r="A25" t="s">
        <v>226</v>
      </c>
      <c r="B25" t="s">
        <v>640</v>
      </c>
      <c r="C25" t="s">
        <v>641</v>
      </c>
      <c r="D25" t="s">
        <v>480</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ht="14.5" x14ac:dyDescent="0.35">
      <c r="A26" t="s">
        <v>229</v>
      </c>
      <c r="B26" t="s">
        <v>642</v>
      </c>
      <c r="C26" t="s">
        <v>643</v>
      </c>
      <c r="D26" t="s">
        <v>480</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ht="14.5" x14ac:dyDescent="0.35">
      <c r="A27" t="s">
        <v>232</v>
      </c>
      <c r="B27" t="s">
        <v>644</v>
      </c>
      <c r="C27" t="s">
        <v>645</v>
      </c>
      <c r="D27" t="s">
        <v>480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235</v>
      </c>
    </row>
    <row r="28" spans="1:36" ht="14.5" x14ac:dyDescent="0.35">
      <c r="A28" t="s">
        <v>236</v>
      </c>
      <c r="B28" t="s">
        <v>646</v>
      </c>
      <c r="C28" t="s">
        <v>647</v>
      </c>
      <c r="D28" t="s">
        <v>480</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ht="14.5" x14ac:dyDescent="0.35">
      <c r="A29" t="s">
        <v>239</v>
      </c>
      <c r="B29" t="s">
        <v>648</v>
      </c>
      <c r="C29" t="s">
        <v>649</v>
      </c>
      <c r="D29" t="s">
        <v>480</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ht="14.5" x14ac:dyDescent="0.35">
      <c r="A30" t="s">
        <v>242</v>
      </c>
      <c r="B30" t="s">
        <v>650</v>
      </c>
      <c r="C30" t="s">
        <v>651</v>
      </c>
      <c r="D30" t="s">
        <v>480</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ht="14.5" x14ac:dyDescent="0.35">
      <c r="A31" t="s">
        <v>245</v>
      </c>
      <c r="B31" t="s">
        <v>652</v>
      </c>
      <c r="C31" t="s">
        <v>653</v>
      </c>
      <c r="D31" t="s">
        <v>480</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ht="14.5" x14ac:dyDescent="0.35">
      <c r="A32" t="s">
        <v>248</v>
      </c>
      <c r="B32" t="s">
        <v>654</v>
      </c>
      <c r="C32" t="s">
        <v>655</v>
      </c>
      <c r="D32" t="s">
        <v>480</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ht="14.5" x14ac:dyDescent="0.35">
      <c r="A33" t="s">
        <v>250</v>
      </c>
      <c r="B33" t="s">
        <v>656</v>
      </c>
      <c r="C33" t="s">
        <v>657</v>
      </c>
      <c r="D33" t="s">
        <v>480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235</v>
      </c>
    </row>
    <row r="34" spans="1:36" ht="14.5" x14ac:dyDescent="0.35">
      <c r="A34" t="s">
        <v>253</v>
      </c>
      <c r="B34" t="s">
        <v>658</v>
      </c>
      <c r="C34" t="s">
        <v>659</v>
      </c>
      <c r="D34" t="s">
        <v>480</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ht="14.5" x14ac:dyDescent="0.35">
      <c r="A35" t="s">
        <v>256</v>
      </c>
      <c r="B35" t="s">
        <v>660</v>
      </c>
      <c r="C35" t="s">
        <v>661</v>
      </c>
      <c r="D35" t="s">
        <v>480</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ht="14.5" x14ac:dyDescent="0.35">
      <c r="A36" t="s">
        <v>512</v>
      </c>
      <c r="B36" t="s">
        <v>662</v>
      </c>
      <c r="C36" t="s">
        <v>663</v>
      </c>
      <c r="D36" t="s">
        <v>480</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ht="14.5" x14ac:dyDescent="0.35">
      <c r="A37" t="s">
        <v>515</v>
      </c>
      <c r="C37" t="s">
        <v>664</v>
      </c>
    </row>
    <row r="38" spans="1:36" ht="14.5" x14ac:dyDescent="0.35">
      <c r="A38" t="s">
        <v>267</v>
      </c>
      <c r="C38" t="s">
        <v>665</v>
      </c>
    </row>
    <row r="39" spans="1:36" ht="14.5" x14ac:dyDescent="0.35">
      <c r="A39" t="s">
        <v>205</v>
      </c>
      <c r="B39" t="s">
        <v>666</v>
      </c>
      <c r="C39" t="s">
        <v>667</v>
      </c>
      <c r="D39" t="s">
        <v>480</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ht="14.5" x14ac:dyDescent="0.35">
      <c r="A40" t="s">
        <v>209</v>
      </c>
      <c r="B40" t="s">
        <v>668</v>
      </c>
      <c r="C40" t="s">
        <v>669</v>
      </c>
      <c r="D40" t="s">
        <v>480</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ht="14.5" x14ac:dyDescent="0.35">
      <c r="A41" t="s">
        <v>272</v>
      </c>
      <c r="B41" t="s">
        <v>670</v>
      </c>
      <c r="C41" t="s">
        <v>671</v>
      </c>
      <c r="D41" t="s">
        <v>480</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ht="14.5" x14ac:dyDescent="0.35">
      <c r="A42" t="s">
        <v>275</v>
      </c>
      <c r="C42" t="s">
        <v>672</v>
      </c>
    </row>
    <row r="43" spans="1:36" ht="14.5" x14ac:dyDescent="0.35">
      <c r="A43" t="s">
        <v>216</v>
      </c>
      <c r="B43" t="s">
        <v>673</v>
      </c>
      <c r="C43" t="s">
        <v>674</v>
      </c>
      <c r="D43" t="s">
        <v>480</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ht="14.5" x14ac:dyDescent="0.35">
      <c r="A44" t="s">
        <v>631</v>
      </c>
      <c r="B44" t="s">
        <v>675</v>
      </c>
      <c r="C44" t="s">
        <v>676</v>
      </c>
      <c r="D44" t="s">
        <v>480</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ht="14.5" x14ac:dyDescent="0.35">
      <c r="A45" t="s">
        <v>634</v>
      </c>
      <c r="B45" t="s">
        <v>677</v>
      </c>
      <c r="C45" t="s">
        <v>678</v>
      </c>
      <c r="D45" t="s">
        <v>480</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ht="14.5" x14ac:dyDescent="0.35">
      <c r="A46" t="s">
        <v>637</v>
      </c>
      <c r="B46" t="s">
        <v>679</v>
      </c>
      <c r="C46" t="s">
        <v>680</v>
      </c>
      <c r="D46" t="s">
        <v>480</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ht="14.5" x14ac:dyDescent="0.35">
      <c r="A47" t="s">
        <v>226</v>
      </c>
      <c r="B47" t="s">
        <v>681</v>
      </c>
      <c r="C47" t="s">
        <v>682</v>
      </c>
      <c r="D47" t="s">
        <v>480</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ht="14.5" x14ac:dyDescent="0.35">
      <c r="A48" t="s">
        <v>229</v>
      </c>
      <c r="B48" t="s">
        <v>683</v>
      </c>
      <c r="C48" t="s">
        <v>684</v>
      </c>
      <c r="D48" t="s">
        <v>480</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ht="14.5" x14ac:dyDescent="0.35">
      <c r="A49" t="s">
        <v>232</v>
      </c>
      <c r="B49" t="s">
        <v>685</v>
      </c>
      <c r="C49" t="s">
        <v>686</v>
      </c>
      <c r="D49" t="s">
        <v>480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235</v>
      </c>
    </row>
    <row r="50" spans="1:36" ht="14.5" x14ac:dyDescent="0.35">
      <c r="A50" t="s">
        <v>236</v>
      </c>
      <c r="B50" t="s">
        <v>687</v>
      </c>
      <c r="C50" t="s">
        <v>688</v>
      </c>
      <c r="D50" t="s">
        <v>480</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ht="14.5" x14ac:dyDescent="0.35">
      <c r="A51" t="s">
        <v>239</v>
      </c>
      <c r="B51" t="s">
        <v>689</v>
      </c>
      <c r="C51" t="s">
        <v>690</v>
      </c>
      <c r="D51" t="s">
        <v>480</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ht="14.5" x14ac:dyDescent="0.35">
      <c r="A52" t="s">
        <v>242</v>
      </c>
      <c r="B52" t="s">
        <v>691</v>
      </c>
      <c r="C52" t="s">
        <v>692</v>
      </c>
      <c r="D52" t="s">
        <v>480</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ht="14.5" x14ac:dyDescent="0.35">
      <c r="A53" t="s">
        <v>245</v>
      </c>
      <c r="B53" t="s">
        <v>693</v>
      </c>
      <c r="C53" t="s">
        <v>694</v>
      </c>
      <c r="D53" t="s">
        <v>480</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ht="14.5" x14ac:dyDescent="0.35">
      <c r="A54" t="s">
        <v>248</v>
      </c>
      <c r="B54" t="s">
        <v>695</v>
      </c>
      <c r="C54" t="s">
        <v>696</v>
      </c>
      <c r="D54" t="s">
        <v>480</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ht="14.5" x14ac:dyDescent="0.35">
      <c r="A55" t="s">
        <v>250</v>
      </c>
      <c r="B55" t="s">
        <v>697</v>
      </c>
      <c r="C55" t="s">
        <v>698</v>
      </c>
      <c r="D55" t="s">
        <v>480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235</v>
      </c>
    </row>
    <row r="56" spans="1:36" ht="14.5" x14ac:dyDescent="0.35">
      <c r="A56" t="s">
        <v>253</v>
      </c>
      <c r="B56" t="s">
        <v>699</v>
      </c>
      <c r="C56" t="s">
        <v>700</v>
      </c>
      <c r="D56" t="s">
        <v>480</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ht="14.5" x14ac:dyDescent="0.35">
      <c r="A57" t="s">
        <v>301</v>
      </c>
      <c r="B57" t="s">
        <v>701</v>
      </c>
      <c r="C57" t="s">
        <v>702</v>
      </c>
      <c r="D57" t="s">
        <v>480</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ht="14.5" x14ac:dyDescent="0.35">
      <c r="A58" t="s">
        <v>549</v>
      </c>
      <c r="B58" t="s">
        <v>703</v>
      </c>
      <c r="C58" t="s">
        <v>704</v>
      </c>
      <c r="D58" t="s">
        <v>480</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ht="14.5" x14ac:dyDescent="0.35">
      <c r="A59" t="s">
        <v>552</v>
      </c>
      <c r="B59" t="s">
        <v>705</v>
      </c>
      <c r="C59" t="s">
        <v>706</v>
      </c>
      <c r="D59" t="s">
        <v>480</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election activeCell="D10" sqref="D10"/>
    </sheetView>
  </sheetViews>
  <sheetFormatPr defaultColWidth="9.1796875" defaultRowHeight="14.5" x14ac:dyDescent="0.35"/>
  <sheetData>
    <row r="1" spans="1:35" x14ac:dyDescent="0.35">
      <c r="A1" t="s">
        <v>707</v>
      </c>
    </row>
    <row r="2" spans="1:35" x14ac:dyDescent="0.35">
      <c r="A2" t="s">
        <v>708</v>
      </c>
    </row>
    <row r="3" spans="1:35" x14ac:dyDescent="0.35">
      <c r="A3" t="s">
        <v>709</v>
      </c>
    </row>
    <row r="4" spans="1:35" x14ac:dyDescent="0.35">
      <c r="A4" t="s">
        <v>198</v>
      </c>
    </row>
    <row r="5" spans="1:35" x14ac:dyDescent="0.3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35">
      <c r="A6" t="s">
        <v>710</v>
      </c>
    </row>
    <row r="7" spans="1:35" x14ac:dyDescent="0.35">
      <c r="A7" t="s">
        <v>711</v>
      </c>
    </row>
    <row r="8" spans="1:35" x14ac:dyDescent="0.35">
      <c r="A8" t="s">
        <v>712</v>
      </c>
    </row>
    <row r="9" spans="1:35" x14ac:dyDescent="0.35">
      <c r="A9" t="s">
        <v>713</v>
      </c>
      <c r="B9" t="s">
        <v>714</v>
      </c>
      <c r="C9" t="s">
        <v>715</v>
      </c>
      <c r="D9" t="s">
        <v>716</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35">
      <c r="A10" t="s">
        <v>717</v>
      </c>
      <c r="B10" t="s">
        <v>718</v>
      </c>
      <c r="C10" t="s">
        <v>719</v>
      </c>
      <c r="D10" t="s">
        <v>716</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35">
      <c r="A11" t="s">
        <v>720</v>
      </c>
      <c r="B11" t="s">
        <v>721</v>
      </c>
      <c r="C11" t="s">
        <v>722</v>
      </c>
      <c r="D11" t="s">
        <v>716</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35">
      <c r="A12" t="s">
        <v>723</v>
      </c>
      <c r="B12" t="s">
        <v>724</v>
      </c>
      <c r="C12" t="s">
        <v>725</v>
      </c>
      <c r="D12" t="s">
        <v>716</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35">
      <c r="A13" t="s">
        <v>726</v>
      </c>
      <c r="B13" t="s">
        <v>727</v>
      </c>
      <c r="C13" t="s">
        <v>728</v>
      </c>
      <c r="D13" t="s">
        <v>716</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35">
      <c r="A14" t="s">
        <v>729</v>
      </c>
      <c r="B14" t="s">
        <v>730</v>
      </c>
      <c r="C14" t="s">
        <v>731</v>
      </c>
      <c r="D14" t="s">
        <v>716</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35">
      <c r="A15" t="s">
        <v>732</v>
      </c>
      <c r="B15" t="s">
        <v>733</v>
      </c>
      <c r="C15" t="s">
        <v>734</v>
      </c>
      <c r="D15" t="s">
        <v>716</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35">
      <c r="A16" t="s">
        <v>735</v>
      </c>
      <c r="B16" t="s">
        <v>736</v>
      </c>
      <c r="C16" t="s">
        <v>737</v>
      </c>
      <c r="D16" t="s">
        <v>716</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35">
      <c r="A17" t="s">
        <v>738</v>
      </c>
      <c r="B17" t="s">
        <v>739</v>
      </c>
      <c r="C17" t="s">
        <v>740</v>
      </c>
      <c r="D17" t="s">
        <v>716</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35">
      <c r="A18" t="s">
        <v>741</v>
      </c>
      <c r="B18" t="s">
        <v>742</v>
      </c>
      <c r="C18" t="s">
        <v>743</v>
      </c>
      <c r="D18" t="s">
        <v>716</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35">
      <c r="A19" t="s">
        <v>267</v>
      </c>
    </row>
    <row r="20" spans="1:35" x14ac:dyDescent="0.35">
      <c r="A20" t="s">
        <v>744</v>
      </c>
      <c r="B20" t="s">
        <v>745</v>
      </c>
      <c r="C20" t="s">
        <v>746</v>
      </c>
      <c r="D20" t="s">
        <v>716</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35">
      <c r="A21" t="s">
        <v>747</v>
      </c>
      <c r="B21" t="s">
        <v>748</v>
      </c>
      <c r="C21" t="s">
        <v>749</v>
      </c>
      <c r="D21" t="s">
        <v>716</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35">
      <c r="A22" t="s">
        <v>750</v>
      </c>
      <c r="B22" t="s">
        <v>751</v>
      </c>
      <c r="C22" t="s">
        <v>752</v>
      </c>
      <c r="D22" t="s">
        <v>716</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35">
      <c r="A23" t="s">
        <v>753</v>
      </c>
      <c r="B23" t="s">
        <v>754</v>
      </c>
      <c r="C23" t="s">
        <v>755</v>
      </c>
      <c r="D23" t="s">
        <v>716</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35">
      <c r="A24" t="s">
        <v>756</v>
      </c>
      <c r="B24" t="s">
        <v>757</v>
      </c>
      <c r="C24" t="s">
        <v>758</v>
      </c>
      <c r="D24" t="s">
        <v>716</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35">
      <c r="A25" t="s">
        <v>759</v>
      </c>
      <c r="B25" t="s">
        <v>760</v>
      </c>
      <c r="C25" t="s">
        <v>761</v>
      </c>
      <c r="D25" t="s">
        <v>716</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35">
      <c r="A26" t="s">
        <v>732</v>
      </c>
      <c r="B26" t="s">
        <v>762</v>
      </c>
      <c r="C26" t="s">
        <v>763</v>
      </c>
      <c r="D26" t="s">
        <v>716</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35">
      <c r="A27" t="s">
        <v>735</v>
      </c>
      <c r="B27" t="s">
        <v>764</v>
      </c>
      <c r="C27" t="s">
        <v>765</v>
      </c>
      <c r="D27" t="s">
        <v>716</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35">
      <c r="A28" t="s">
        <v>766</v>
      </c>
      <c r="B28" t="s">
        <v>767</v>
      </c>
      <c r="C28" t="s">
        <v>768</v>
      </c>
      <c r="D28" t="s">
        <v>716</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35">
      <c r="A29" t="s">
        <v>769</v>
      </c>
      <c r="B29" t="s">
        <v>770</v>
      </c>
      <c r="C29" t="s">
        <v>768</v>
      </c>
      <c r="D29" t="s">
        <v>716</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35">
      <c r="A30" t="s">
        <v>771</v>
      </c>
    </row>
    <row r="31" spans="1:35" x14ac:dyDescent="0.35">
      <c r="A31" t="s">
        <v>772</v>
      </c>
      <c r="B31" t="s">
        <v>773</v>
      </c>
      <c r="C31" t="s">
        <v>774</v>
      </c>
      <c r="D31" t="s">
        <v>775</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35">
      <c r="A32" t="s">
        <v>776</v>
      </c>
      <c r="B32" t="s">
        <v>777</v>
      </c>
      <c r="C32" t="s">
        <v>778</v>
      </c>
      <c r="D32" t="s">
        <v>775</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35">
      <c r="A33" t="s">
        <v>779</v>
      </c>
    </row>
    <row r="34" spans="1:35" x14ac:dyDescent="0.35">
      <c r="A34" t="s">
        <v>215</v>
      </c>
    </row>
    <row r="35" spans="1:35" x14ac:dyDescent="0.35">
      <c r="A35" t="s">
        <v>713</v>
      </c>
      <c r="B35" t="s">
        <v>780</v>
      </c>
      <c r="C35" t="s">
        <v>781</v>
      </c>
      <c r="D35" t="s">
        <v>716</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35">
      <c r="A36" t="s">
        <v>717</v>
      </c>
      <c r="B36" t="s">
        <v>782</v>
      </c>
      <c r="C36" t="s">
        <v>783</v>
      </c>
      <c r="D36" t="s">
        <v>716</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35">
      <c r="A37" t="s">
        <v>720</v>
      </c>
      <c r="B37" t="s">
        <v>784</v>
      </c>
      <c r="C37" t="s">
        <v>785</v>
      </c>
      <c r="D37" t="s">
        <v>716</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35">
      <c r="A38" t="s">
        <v>723</v>
      </c>
      <c r="B38" t="s">
        <v>786</v>
      </c>
      <c r="C38" t="s">
        <v>787</v>
      </c>
      <c r="D38" t="s">
        <v>716</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35">
      <c r="A39" t="s">
        <v>726</v>
      </c>
      <c r="B39" t="s">
        <v>788</v>
      </c>
      <c r="C39" t="s">
        <v>789</v>
      </c>
      <c r="D39" t="s">
        <v>716</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35">
      <c r="A40" t="s">
        <v>729</v>
      </c>
      <c r="B40" t="s">
        <v>790</v>
      </c>
      <c r="C40" t="s">
        <v>791</v>
      </c>
      <c r="D40" t="s">
        <v>716</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35">
      <c r="A41" t="s">
        <v>732</v>
      </c>
      <c r="B41" t="s">
        <v>792</v>
      </c>
      <c r="C41" t="s">
        <v>793</v>
      </c>
      <c r="D41" t="s">
        <v>716</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35">
      <c r="A42" t="s">
        <v>735</v>
      </c>
      <c r="B42" t="s">
        <v>794</v>
      </c>
      <c r="C42" t="s">
        <v>795</v>
      </c>
      <c r="D42" t="s">
        <v>716</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35">
      <c r="A43" t="s">
        <v>796</v>
      </c>
      <c r="B43" t="s">
        <v>797</v>
      </c>
      <c r="C43" t="s">
        <v>798</v>
      </c>
      <c r="D43" t="s">
        <v>716</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35">
      <c r="A44" t="s">
        <v>275</v>
      </c>
    </row>
    <row r="45" spans="1:35" x14ac:dyDescent="0.35">
      <c r="A45" t="s">
        <v>744</v>
      </c>
      <c r="B45" t="s">
        <v>799</v>
      </c>
      <c r="C45" t="s">
        <v>800</v>
      </c>
      <c r="D45" t="s">
        <v>716</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35">
      <c r="A46" t="s">
        <v>747</v>
      </c>
      <c r="B46" t="s">
        <v>801</v>
      </c>
      <c r="C46" t="s">
        <v>802</v>
      </c>
      <c r="D46" t="s">
        <v>716</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35">
      <c r="A47" t="s">
        <v>750</v>
      </c>
      <c r="B47" t="s">
        <v>803</v>
      </c>
      <c r="C47" t="s">
        <v>804</v>
      </c>
      <c r="D47" t="s">
        <v>716</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35">
      <c r="A48" t="s">
        <v>753</v>
      </c>
      <c r="B48" t="s">
        <v>805</v>
      </c>
      <c r="C48" t="s">
        <v>806</v>
      </c>
      <c r="D48" t="s">
        <v>716</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35">
      <c r="A49" t="s">
        <v>756</v>
      </c>
      <c r="B49" t="s">
        <v>807</v>
      </c>
      <c r="C49" t="s">
        <v>808</v>
      </c>
      <c r="D49" t="s">
        <v>716</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35">
      <c r="A50" t="s">
        <v>759</v>
      </c>
      <c r="B50" t="s">
        <v>809</v>
      </c>
      <c r="C50" t="s">
        <v>810</v>
      </c>
      <c r="D50" t="s">
        <v>716</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35">
      <c r="A51" t="s">
        <v>732</v>
      </c>
      <c r="B51" t="s">
        <v>811</v>
      </c>
      <c r="C51" t="s">
        <v>812</v>
      </c>
      <c r="D51" t="s">
        <v>716</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35">
      <c r="A52" t="s">
        <v>735</v>
      </c>
      <c r="B52" t="s">
        <v>813</v>
      </c>
      <c r="C52" t="s">
        <v>814</v>
      </c>
      <c r="D52" t="s">
        <v>716</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35">
      <c r="A53" t="s">
        <v>815</v>
      </c>
      <c r="B53" t="s">
        <v>816</v>
      </c>
      <c r="C53" t="s">
        <v>817</v>
      </c>
      <c r="D53" t="s">
        <v>716</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35">
      <c r="A54" t="s">
        <v>818</v>
      </c>
    </row>
    <row r="55" spans="1:35" x14ac:dyDescent="0.35">
      <c r="A55" t="s">
        <v>711</v>
      </c>
    </row>
    <row r="56" spans="1:35" x14ac:dyDescent="0.35">
      <c r="A56" t="s">
        <v>772</v>
      </c>
      <c r="B56" t="s">
        <v>819</v>
      </c>
      <c r="C56" t="s">
        <v>820</v>
      </c>
      <c r="D56" t="s">
        <v>716</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35">
      <c r="A57" t="s">
        <v>776</v>
      </c>
      <c r="B57" t="s">
        <v>821</v>
      </c>
      <c r="C57" t="s">
        <v>822</v>
      </c>
      <c r="D57" t="s">
        <v>716</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35">
      <c r="A58" t="s">
        <v>823</v>
      </c>
    </row>
    <row r="59" spans="1:35" x14ac:dyDescent="0.35">
      <c r="A59" t="s">
        <v>772</v>
      </c>
      <c r="B59" t="s">
        <v>824</v>
      </c>
      <c r="C59" t="s">
        <v>820</v>
      </c>
      <c r="D59" t="s">
        <v>716</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35">
      <c r="A60" t="s">
        <v>776</v>
      </c>
      <c r="B60" t="s">
        <v>825</v>
      </c>
      <c r="C60" t="s">
        <v>822</v>
      </c>
      <c r="D60" t="s">
        <v>716</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35">
      <c r="A61" t="s">
        <v>826</v>
      </c>
    </row>
    <row r="62" spans="1:35" x14ac:dyDescent="0.35">
      <c r="A62" t="s">
        <v>772</v>
      </c>
    </row>
    <row r="63" spans="1:35" x14ac:dyDescent="0.35">
      <c r="A63" t="s">
        <v>713</v>
      </c>
      <c r="B63" t="s">
        <v>827</v>
      </c>
      <c r="C63" t="s">
        <v>828</v>
      </c>
      <c r="D63" t="s">
        <v>262</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35">
      <c r="A64" t="s">
        <v>717</v>
      </c>
      <c r="B64" t="s">
        <v>829</v>
      </c>
      <c r="C64" t="s">
        <v>830</v>
      </c>
      <c r="D64" t="s">
        <v>262</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35">
      <c r="A65" t="s">
        <v>720</v>
      </c>
      <c r="B65" t="s">
        <v>831</v>
      </c>
      <c r="C65" t="s">
        <v>832</v>
      </c>
      <c r="D65" t="s">
        <v>262</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35">
      <c r="A66" t="s">
        <v>723</v>
      </c>
      <c r="B66" t="s">
        <v>833</v>
      </c>
      <c r="C66" t="s">
        <v>834</v>
      </c>
      <c r="D66" t="s">
        <v>262</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35">
      <c r="A67" t="s">
        <v>726</v>
      </c>
      <c r="B67" t="s">
        <v>835</v>
      </c>
      <c r="C67" t="s">
        <v>836</v>
      </c>
      <c r="D67" t="s">
        <v>262</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35">
      <c r="A68" t="s">
        <v>729</v>
      </c>
      <c r="B68" t="s">
        <v>837</v>
      </c>
      <c r="C68" t="s">
        <v>838</v>
      </c>
      <c r="D68" t="s">
        <v>262</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35">
      <c r="A69" t="s">
        <v>732</v>
      </c>
      <c r="B69" t="s">
        <v>839</v>
      </c>
      <c r="C69" t="s">
        <v>840</v>
      </c>
      <c r="D69" t="s">
        <v>262</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35">
      <c r="A70" t="s">
        <v>735</v>
      </c>
      <c r="B70" t="s">
        <v>841</v>
      </c>
      <c r="C70" t="s">
        <v>842</v>
      </c>
      <c r="D70" t="s">
        <v>262</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35">
      <c r="A71" t="s">
        <v>776</v>
      </c>
    </row>
    <row r="72" spans="1:35" x14ac:dyDescent="0.35">
      <c r="A72" t="s">
        <v>744</v>
      </c>
      <c r="B72" t="s">
        <v>843</v>
      </c>
      <c r="C72" t="s">
        <v>844</v>
      </c>
      <c r="D72" t="s">
        <v>262</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35">
      <c r="A73" t="s">
        <v>747</v>
      </c>
      <c r="B73" t="s">
        <v>845</v>
      </c>
      <c r="C73" t="s">
        <v>846</v>
      </c>
      <c r="D73" t="s">
        <v>262</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35">
      <c r="A74" t="s">
        <v>750</v>
      </c>
      <c r="B74" t="s">
        <v>847</v>
      </c>
      <c r="C74" t="s">
        <v>848</v>
      </c>
      <c r="D74" t="s">
        <v>262</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35">
      <c r="A75" t="s">
        <v>753</v>
      </c>
      <c r="B75" t="s">
        <v>849</v>
      </c>
      <c r="C75" t="s">
        <v>850</v>
      </c>
      <c r="D75" t="s">
        <v>262</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35">
      <c r="A76" t="s">
        <v>756</v>
      </c>
      <c r="B76" t="s">
        <v>851</v>
      </c>
      <c r="C76" t="s">
        <v>852</v>
      </c>
      <c r="D76" t="s">
        <v>262</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35">
      <c r="A77" t="s">
        <v>759</v>
      </c>
      <c r="B77" t="s">
        <v>853</v>
      </c>
      <c r="C77" t="s">
        <v>854</v>
      </c>
      <c r="D77" t="s">
        <v>262</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35">
      <c r="A78" t="s">
        <v>732</v>
      </c>
      <c r="B78" t="s">
        <v>855</v>
      </c>
      <c r="C78" t="s">
        <v>856</v>
      </c>
      <c r="D78" t="s">
        <v>262</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35">
      <c r="A79" t="s">
        <v>735</v>
      </c>
      <c r="B79" t="s">
        <v>857</v>
      </c>
      <c r="C79" t="s">
        <v>858</v>
      </c>
      <c r="D79" t="s">
        <v>262</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35">
      <c r="A80" t="s">
        <v>859</v>
      </c>
    </row>
    <row r="81" spans="1:35" x14ac:dyDescent="0.35">
      <c r="A81" t="s">
        <v>204</v>
      </c>
    </row>
    <row r="82" spans="1:35" x14ac:dyDescent="0.35">
      <c r="A82" t="s">
        <v>713</v>
      </c>
      <c r="B82" t="s">
        <v>860</v>
      </c>
      <c r="C82" t="s">
        <v>861</v>
      </c>
      <c r="D82" t="s">
        <v>862</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35">
      <c r="A83" t="s">
        <v>717</v>
      </c>
      <c r="B83" t="s">
        <v>863</v>
      </c>
      <c r="C83" t="s">
        <v>864</v>
      </c>
      <c r="D83" t="s">
        <v>862</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35">
      <c r="A84" t="s">
        <v>720</v>
      </c>
      <c r="B84" t="s">
        <v>865</v>
      </c>
      <c r="C84" t="s">
        <v>866</v>
      </c>
      <c r="D84" t="s">
        <v>862</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35">
      <c r="A85" t="s">
        <v>723</v>
      </c>
      <c r="B85" t="s">
        <v>867</v>
      </c>
      <c r="C85" t="s">
        <v>868</v>
      </c>
      <c r="D85" t="s">
        <v>862</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35">
      <c r="A86" t="s">
        <v>726</v>
      </c>
      <c r="B86" t="s">
        <v>869</v>
      </c>
      <c r="C86" t="s">
        <v>870</v>
      </c>
      <c r="D86" t="s">
        <v>862</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35">
      <c r="A87" t="s">
        <v>729</v>
      </c>
      <c r="B87" t="s">
        <v>871</v>
      </c>
      <c r="C87" t="s">
        <v>872</v>
      </c>
      <c r="D87" t="s">
        <v>862</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35">
      <c r="A88" t="s">
        <v>732</v>
      </c>
      <c r="B88" t="s">
        <v>873</v>
      </c>
      <c r="C88" t="s">
        <v>874</v>
      </c>
      <c r="D88" t="s">
        <v>862</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35">
      <c r="A89" t="s">
        <v>735</v>
      </c>
      <c r="B89" t="s">
        <v>875</v>
      </c>
      <c r="C89" t="s">
        <v>876</v>
      </c>
      <c r="D89" t="s">
        <v>862</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35">
      <c r="A90" t="s">
        <v>738</v>
      </c>
      <c r="B90" t="s">
        <v>877</v>
      </c>
      <c r="C90" t="s">
        <v>878</v>
      </c>
      <c r="D90" t="s">
        <v>862</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35">
      <c r="A91" t="s">
        <v>267</v>
      </c>
    </row>
    <row r="92" spans="1:35" x14ac:dyDescent="0.35">
      <c r="A92" t="s">
        <v>744</v>
      </c>
      <c r="B92" t="s">
        <v>879</v>
      </c>
      <c r="C92" t="s">
        <v>880</v>
      </c>
      <c r="D92" t="s">
        <v>862</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35">
      <c r="A93" t="s">
        <v>747</v>
      </c>
      <c r="B93" t="s">
        <v>881</v>
      </c>
      <c r="C93" t="s">
        <v>882</v>
      </c>
      <c r="D93" t="s">
        <v>862</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35">
      <c r="A94" t="s">
        <v>750</v>
      </c>
      <c r="B94" t="s">
        <v>883</v>
      </c>
      <c r="C94" t="s">
        <v>884</v>
      </c>
      <c r="D94" t="s">
        <v>862</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35">
      <c r="A95" t="s">
        <v>753</v>
      </c>
      <c r="B95" t="s">
        <v>885</v>
      </c>
      <c r="C95" t="s">
        <v>886</v>
      </c>
      <c r="D95" t="s">
        <v>862</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35">
      <c r="A96" t="s">
        <v>756</v>
      </c>
      <c r="B96" t="s">
        <v>887</v>
      </c>
      <c r="C96" t="s">
        <v>888</v>
      </c>
      <c r="D96" t="s">
        <v>862</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35">
      <c r="A97" t="s">
        <v>759</v>
      </c>
      <c r="B97" t="s">
        <v>889</v>
      </c>
      <c r="C97" t="s">
        <v>890</v>
      </c>
      <c r="D97" t="s">
        <v>862</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35">
      <c r="A98" t="s">
        <v>732</v>
      </c>
      <c r="B98" t="s">
        <v>891</v>
      </c>
      <c r="C98" t="s">
        <v>892</v>
      </c>
      <c r="D98" t="s">
        <v>862</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35">
      <c r="A99" t="s">
        <v>735</v>
      </c>
      <c r="B99" t="s">
        <v>893</v>
      </c>
      <c r="C99" t="s">
        <v>894</v>
      </c>
      <c r="D99" t="s">
        <v>862</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35">
      <c r="A100" t="s">
        <v>766</v>
      </c>
      <c r="B100" t="s">
        <v>895</v>
      </c>
      <c r="C100" t="s">
        <v>896</v>
      </c>
      <c r="D100" t="s">
        <v>862</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35">
      <c r="A101" t="s">
        <v>897</v>
      </c>
    </row>
    <row r="102" spans="1:35" x14ac:dyDescent="0.35">
      <c r="A102" t="s">
        <v>204</v>
      </c>
    </row>
    <row r="103" spans="1:35" x14ac:dyDescent="0.35">
      <c r="A103" t="s">
        <v>713</v>
      </c>
      <c r="B103" t="s">
        <v>898</v>
      </c>
      <c r="C103" t="s">
        <v>899</v>
      </c>
      <c r="D103" t="s">
        <v>900</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35">
      <c r="A104" t="s">
        <v>717</v>
      </c>
      <c r="B104" t="s">
        <v>901</v>
      </c>
      <c r="C104" t="s">
        <v>902</v>
      </c>
      <c r="D104" t="s">
        <v>900</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35">
      <c r="A105" t="s">
        <v>720</v>
      </c>
      <c r="B105" t="s">
        <v>903</v>
      </c>
      <c r="C105" t="s">
        <v>904</v>
      </c>
      <c r="D105" t="s">
        <v>900</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35">
      <c r="A106" t="s">
        <v>723</v>
      </c>
      <c r="B106" t="s">
        <v>905</v>
      </c>
      <c r="C106" t="s">
        <v>906</v>
      </c>
      <c r="D106" t="s">
        <v>900</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35">
      <c r="A107" t="s">
        <v>726</v>
      </c>
      <c r="B107" t="s">
        <v>907</v>
      </c>
      <c r="C107" t="s">
        <v>908</v>
      </c>
      <c r="D107" t="s">
        <v>900</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35">
      <c r="A108" t="s">
        <v>729</v>
      </c>
      <c r="B108" t="s">
        <v>909</v>
      </c>
      <c r="C108" t="s">
        <v>910</v>
      </c>
      <c r="D108" t="s">
        <v>900</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35">
      <c r="A109" t="s">
        <v>732</v>
      </c>
      <c r="B109" t="s">
        <v>911</v>
      </c>
      <c r="C109" t="s">
        <v>912</v>
      </c>
      <c r="D109" t="s">
        <v>900</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35">
      <c r="A110" t="s">
        <v>735</v>
      </c>
      <c r="B110" t="s">
        <v>913</v>
      </c>
      <c r="C110" t="s">
        <v>914</v>
      </c>
      <c r="D110" t="s">
        <v>900</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35">
      <c r="A111" t="s">
        <v>738</v>
      </c>
      <c r="B111" t="s">
        <v>915</v>
      </c>
      <c r="C111" t="s">
        <v>916</v>
      </c>
      <c r="D111" t="s">
        <v>900</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35">
      <c r="A112" t="s">
        <v>267</v>
      </c>
    </row>
    <row r="113" spans="1:35" x14ac:dyDescent="0.35">
      <c r="A113" t="s">
        <v>744</v>
      </c>
      <c r="B113" t="s">
        <v>917</v>
      </c>
      <c r="C113" t="s">
        <v>918</v>
      </c>
      <c r="D113" t="s">
        <v>900</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35">
      <c r="A114" t="s">
        <v>747</v>
      </c>
      <c r="B114" t="s">
        <v>919</v>
      </c>
      <c r="C114" t="s">
        <v>920</v>
      </c>
      <c r="D114" t="s">
        <v>900</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35">
      <c r="A115" t="s">
        <v>750</v>
      </c>
      <c r="B115" t="s">
        <v>921</v>
      </c>
      <c r="C115" t="s">
        <v>922</v>
      </c>
      <c r="D115" t="s">
        <v>900</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35">
      <c r="A116" t="s">
        <v>753</v>
      </c>
      <c r="B116" t="s">
        <v>923</v>
      </c>
      <c r="C116" t="s">
        <v>924</v>
      </c>
      <c r="D116" t="s">
        <v>900</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35">
      <c r="A117" t="s">
        <v>756</v>
      </c>
      <c r="B117" t="s">
        <v>925</v>
      </c>
      <c r="C117" t="s">
        <v>926</v>
      </c>
      <c r="D117" t="s">
        <v>900</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35">
      <c r="A118" t="s">
        <v>759</v>
      </c>
      <c r="B118" t="s">
        <v>927</v>
      </c>
      <c r="C118" t="s">
        <v>928</v>
      </c>
      <c r="D118" t="s">
        <v>900</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35">
      <c r="A119" t="s">
        <v>732</v>
      </c>
      <c r="B119" t="s">
        <v>929</v>
      </c>
      <c r="C119" t="s">
        <v>930</v>
      </c>
      <c r="D119" t="s">
        <v>900</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35">
      <c r="A120" t="s">
        <v>735</v>
      </c>
      <c r="B120" t="s">
        <v>931</v>
      </c>
      <c r="C120" t="s">
        <v>932</v>
      </c>
      <c r="D120" t="s">
        <v>900</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35">
      <c r="A121" t="s">
        <v>766</v>
      </c>
      <c r="B121" t="s">
        <v>933</v>
      </c>
      <c r="C121" t="s">
        <v>934</v>
      </c>
      <c r="D121" t="s">
        <v>900</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35">
      <c r="A122" t="s">
        <v>935</v>
      </c>
    </row>
    <row r="123" spans="1:35" x14ac:dyDescent="0.35">
      <c r="A123" t="s">
        <v>204</v>
      </c>
      <c r="B123" t="s">
        <v>936</v>
      </c>
      <c r="C123" t="s">
        <v>937</v>
      </c>
      <c r="D123" t="s">
        <v>900</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35">
      <c r="A124" t="s">
        <v>267</v>
      </c>
      <c r="B124" t="s">
        <v>938</v>
      </c>
      <c r="C124" t="s">
        <v>939</v>
      </c>
      <c r="D124" t="s">
        <v>900</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D10" sqref="D10"/>
    </sheetView>
  </sheetViews>
  <sheetFormatPr defaultColWidth="9.1796875" defaultRowHeight="14.5" x14ac:dyDescent="0.35"/>
  <cols>
    <col min="1" max="1" width="21.453125" hidden="1" customWidth="1"/>
    <col min="2" max="2" width="46.7265625" customWidth="1"/>
    <col min="32" max="32" width="8.7265625" style="79"/>
  </cols>
  <sheetData>
    <row r="1" spans="1:32" ht="15" customHeight="1" thickBot="1" x14ac:dyDescent="0.4">
      <c r="B1" s="63" t="s">
        <v>356</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8"/>
    </row>
    <row r="2" spans="1:32" ht="15" customHeight="1" thickTop="1" x14ac:dyDescent="0.35"/>
    <row r="3" spans="1:32" ht="15" customHeight="1" x14ac:dyDescent="0.35">
      <c r="C3" s="64"/>
      <c r="D3" s="64"/>
      <c r="E3" s="65"/>
      <c r="F3" s="65"/>
      <c r="G3" s="65"/>
    </row>
    <row r="4" spans="1:32" ht="15" customHeight="1" x14ac:dyDescent="0.35">
      <c r="C4" s="64"/>
      <c r="D4" s="64"/>
      <c r="E4" s="65"/>
      <c r="F4" s="65"/>
      <c r="G4" s="64"/>
    </row>
    <row r="5" spans="1:32" ht="15" customHeight="1" x14ac:dyDescent="0.35">
      <c r="C5" s="64"/>
      <c r="D5" s="64"/>
      <c r="E5" s="65"/>
      <c r="F5" s="65"/>
      <c r="G5" s="65"/>
    </row>
    <row r="6" spans="1:32" ht="15" customHeight="1" x14ac:dyDescent="0.35">
      <c r="C6" s="64"/>
      <c r="D6" s="65"/>
      <c r="E6" s="64"/>
      <c r="F6" s="65"/>
      <c r="G6" s="65"/>
    </row>
    <row r="7" spans="1:32" ht="12" customHeight="1" x14ac:dyDescent="0.35"/>
    <row r="8" spans="1:32" ht="12" customHeight="1" x14ac:dyDescent="0.35"/>
    <row r="9" spans="1:32" ht="12" customHeight="1" x14ac:dyDescent="0.35"/>
    <row r="10" spans="1:32" ht="15" customHeight="1" x14ac:dyDescent="0.35">
      <c r="A10" s="66" t="s">
        <v>940</v>
      </c>
      <c r="B10" s="67" t="s">
        <v>941</v>
      </c>
      <c r="AF10" s="80" t="s">
        <v>368</v>
      </c>
    </row>
    <row r="11" spans="1:32" ht="15" customHeight="1" x14ac:dyDescent="0.35">
      <c r="B11" s="63"/>
      <c r="AF11" s="80" t="s">
        <v>370</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0" t="s">
        <v>371</v>
      </c>
    </row>
    <row r="13" spans="1:32" ht="15" customHeight="1" thickBot="1" x14ac:dyDescent="0.4">
      <c r="B13" s="31" t="s">
        <v>942</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1" t="s">
        <v>373</v>
      </c>
    </row>
    <row r="14" spans="1:32" ht="15" customHeight="1" thickTop="1" x14ac:dyDescent="0.35"/>
    <row r="15" spans="1:32" ht="15" customHeight="1" x14ac:dyDescent="0.35">
      <c r="B15" s="32" t="s">
        <v>710</v>
      </c>
    </row>
    <row r="16" spans="1:32" ht="15" customHeight="1" x14ac:dyDescent="0.35">
      <c r="B16" s="32" t="s">
        <v>943</v>
      </c>
    </row>
    <row r="17" spans="1:32" ht="15" customHeight="1" x14ac:dyDescent="0.35">
      <c r="B17" s="32" t="s">
        <v>944</v>
      </c>
    </row>
    <row r="18" spans="1:32" ht="15" customHeight="1" x14ac:dyDescent="0.35">
      <c r="A18" s="66" t="s">
        <v>945</v>
      </c>
      <c r="B18" s="70" t="s">
        <v>946</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3">
        <f>'AEO 2023 Table 42 Raw'!AI9</f>
        <v>7.0000000000000001E-3</v>
      </c>
    </row>
    <row r="19" spans="1:32" ht="15" customHeight="1" x14ac:dyDescent="0.35">
      <c r="A19" s="66" t="s">
        <v>947</v>
      </c>
      <c r="B19" s="70" t="s">
        <v>948</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3">
        <f>'AEO 2023 Table 42 Raw'!AI10</f>
        <v>5.0000000000000001E-3</v>
      </c>
    </row>
    <row r="20" spans="1:32" ht="15" customHeight="1" x14ac:dyDescent="0.35">
      <c r="A20" s="66" t="s">
        <v>949</v>
      </c>
      <c r="B20" s="70" t="s">
        <v>950</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3">
        <f>'AEO 2023 Table 42 Raw'!AI11</f>
        <v>4.0000000000000001E-3</v>
      </c>
    </row>
    <row r="21" spans="1:32" ht="15" customHeight="1" x14ac:dyDescent="0.35">
      <c r="A21" s="66" t="s">
        <v>951</v>
      </c>
      <c r="B21" s="70" t="s">
        <v>952</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3">
        <f>'AEO 2023 Table 42 Raw'!AI12</f>
        <v>3.0000000000000001E-3</v>
      </c>
    </row>
    <row r="22" spans="1:32" ht="15" customHeight="1" x14ac:dyDescent="0.35">
      <c r="A22" s="66" t="s">
        <v>953</v>
      </c>
      <c r="B22" s="70" t="s">
        <v>954</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3">
        <f>'AEO 2023 Table 42 Raw'!AI13</f>
        <v>4.0000000000000001E-3</v>
      </c>
    </row>
    <row r="23" spans="1:32" ht="15" customHeight="1" x14ac:dyDescent="0.35">
      <c r="A23" s="66" t="s">
        <v>955</v>
      </c>
      <c r="B23" s="70" t="s">
        <v>956</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3">
        <f>'AEO 2023 Table 42 Raw'!AI14</f>
        <v>7.0000000000000001E-3</v>
      </c>
    </row>
    <row r="24" spans="1:32" ht="15" customHeight="1" x14ac:dyDescent="0.35">
      <c r="A24" s="66" t="s">
        <v>957</v>
      </c>
      <c r="B24" s="70" t="s">
        <v>958</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3">
        <f>'AEO 2023 Table 42 Raw'!AI15</f>
        <v>5.0000000000000001E-3</v>
      </c>
    </row>
    <row r="25" spans="1:32" ht="15" customHeight="1" x14ac:dyDescent="0.35">
      <c r="A25" s="66" t="s">
        <v>959</v>
      </c>
      <c r="B25" s="70" t="s">
        <v>960</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3">
        <f>'AEO 2023 Table 42 Raw'!AI16</f>
        <v>5.0000000000000001E-3</v>
      </c>
    </row>
    <row r="26" spans="1:32" ht="15" customHeight="1" x14ac:dyDescent="0.35">
      <c r="A26" s="66" t="s">
        <v>961</v>
      </c>
      <c r="B26" s="70" t="s">
        <v>962</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3">
        <f>'AEO 2023 Table 42 Raw'!AI17</f>
        <v>4.0000000000000001E-3</v>
      </c>
    </row>
    <row r="27" spans="1:32" ht="15" customHeight="1" x14ac:dyDescent="0.35">
      <c r="A27" s="66" t="s">
        <v>963</v>
      </c>
      <c r="B27" s="70" t="s">
        <v>964</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3">
        <f>'AEO 2023 Table 42 Raw'!AI18</f>
        <v>4.0000000000000001E-3</v>
      </c>
    </row>
    <row r="28" spans="1:32" ht="15" customHeight="1" x14ac:dyDescent="0.3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3"/>
    </row>
    <row r="29" spans="1:32" ht="15" customHeight="1" x14ac:dyDescent="0.35">
      <c r="B29" s="32" t="s">
        <v>965</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3"/>
    </row>
    <row r="30" spans="1:32" ht="15" customHeight="1" x14ac:dyDescent="0.35">
      <c r="A30" s="66" t="s">
        <v>966</v>
      </c>
      <c r="B30" s="70" t="s">
        <v>967</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3">
        <f>'AEO 2023 Table 42 Raw'!AI20</f>
        <v>8.0000000000000002E-3</v>
      </c>
    </row>
    <row r="31" spans="1:32" ht="15" customHeight="1" x14ac:dyDescent="0.35">
      <c r="A31" s="66" t="s">
        <v>968</v>
      </c>
      <c r="B31" s="70" t="s">
        <v>969</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3">
        <f>'AEO 2023 Table 42 Raw'!AI21</f>
        <v>6.0000000000000001E-3</v>
      </c>
    </row>
    <row r="32" spans="1:32" ht="15" customHeight="1" x14ac:dyDescent="0.35">
      <c r="A32" s="66" t="s">
        <v>970</v>
      </c>
      <c r="B32" s="70" t="s">
        <v>971</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3">
        <f>'AEO 2023 Table 42 Raw'!AI22</f>
        <v>8.9999999999999993E-3</v>
      </c>
    </row>
    <row r="33" spans="1:32" ht="15" customHeight="1" x14ac:dyDescent="0.35">
      <c r="A33" s="66" t="s">
        <v>972</v>
      </c>
      <c r="B33" s="70" t="s">
        <v>973</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3">
        <f>'AEO 2023 Table 42 Raw'!AI23</f>
        <v>8.0000000000000002E-3</v>
      </c>
    </row>
    <row r="34" spans="1:32" ht="15" customHeight="1" x14ac:dyDescent="0.35">
      <c r="A34" s="66" t="s">
        <v>974</v>
      </c>
      <c r="B34" s="70" t="s">
        <v>975</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3">
        <f>'AEO 2023 Table 42 Raw'!AI24</f>
        <v>8.9999999999999993E-3</v>
      </c>
    </row>
    <row r="35" spans="1:32" ht="15" customHeight="1" x14ac:dyDescent="0.35">
      <c r="A35" s="66" t="s">
        <v>976</v>
      </c>
      <c r="B35" s="70" t="s">
        <v>977</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3">
        <f>'AEO 2023 Table 42 Raw'!AI25</f>
        <v>8.9999999999999993E-3</v>
      </c>
    </row>
    <row r="36" spans="1:32" ht="15" customHeight="1" x14ac:dyDescent="0.35">
      <c r="A36" s="66" t="s">
        <v>978</v>
      </c>
      <c r="B36" s="70" t="s">
        <v>958</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3">
        <f>'AEO 2023 Table 42 Raw'!AI26</f>
        <v>6.0000000000000001E-3</v>
      </c>
    </row>
    <row r="37" spans="1:32" ht="15" customHeight="1" x14ac:dyDescent="0.35">
      <c r="A37" s="66" t="s">
        <v>979</v>
      </c>
      <c r="B37" s="70" t="s">
        <v>960</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3">
        <f>'AEO 2023 Table 42 Raw'!AI27</f>
        <v>7.0000000000000001E-3</v>
      </c>
    </row>
    <row r="38" spans="1:32" ht="15" customHeight="1" x14ac:dyDescent="0.35">
      <c r="A38" s="66" t="s">
        <v>980</v>
      </c>
      <c r="B38" s="70" t="s">
        <v>981</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3">
        <f>'AEO 2023 Table 42 Raw'!AI28</f>
        <v>6.0000000000000001E-3</v>
      </c>
    </row>
    <row r="39" spans="1:32" ht="12" customHeight="1" x14ac:dyDescent="0.35">
      <c r="A39" s="66" t="s">
        <v>982</v>
      </c>
      <c r="B39" s="70" t="s">
        <v>983</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3">
        <f>'AEO 2023 Table 42 Raw'!AI29</f>
        <v>6.0000000000000001E-3</v>
      </c>
    </row>
    <row r="40" spans="1:32" ht="12" customHeight="1" x14ac:dyDescent="0.3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3"/>
    </row>
    <row r="41" spans="1:32" ht="12" customHeight="1" x14ac:dyDescent="0.35">
      <c r="B41" s="32" t="s">
        <v>984</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3"/>
    </row>
    <row r="42" spans="1:32" ht="12" customHeight="1" x14ac:dyDescent="0.35">
      <c r="A42" s="66" t="s">
        <v>985</v>
      </c>
      <c r="B42" s="70" t="s">
        <v>986</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3">
        <f>'AEO 2023 Table 42 Raw'!AI31</f>
        <v>0</v>
      </c>
    </row>
    <row r="43" spans="1:32" ht="12" customHeight="1" x14ac:dyDescent="0.35">
      <c r="A43" s="66" t="s">
        <v>987</v>
      </c>
      <c r="B43" s="70" t="s">
        <v>988</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3">
        <f>'AEO 2023 Table 42 Raw'!AI32</f>
        <v>0</v>
      </c>
    </row>
    <row r="44" spans="1:32" ht="12" customHeight="1" x14ac:dyDescent="0.3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3"/>
    </row>
    <row r="45" spans="1:32" ht="12" customHeight="1" x14ac:dyDescent="0.35">
      <c r="B45" s="32" t="s">
        <v>989</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3"/>
    </row>
    <row r="46" spans="1:32" ht="12" customHeight="1" x14ac:dyDescent="0.35">
      <c r="B46" s="32" t="s">
        <v>990</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3"/>
    </row>
    <row r="47" spans="1:32" ht="12" customHeight="1" x14ac:dyDescent="0.35">
      <c r="A47" s="66" t="s">
        <v>991</v>
      </c>
      <c r="B47" s="70" t="s">
        <v>946</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3">
        <f>'AEO 2023 Table 42 Raw'!AI35</f>
        <v>1.0999999999999999E-2</v>
      </c>
    </row>
    <row r="48" spans="1:32" ht="12" customHeight="1" x14ac:dyDescent="0.35">
      <c r="A48" s="66" t="s">
        <v>992</v>
      </c>
      <c r="B48" s="70" t="s">
        <v>948</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3">
        <f>'AEO 2023 Table 42 Raw'!AI36</f>
        <v>8.9999999999999993E-3</v>
      </c>
    </row>
    <row r="49" spans="1:32" ht="12" customHeight="1" x14ac:dyDescent="0.35">
      <c r="A49" s="66" t="s">
        <v>993</v>
      </c>
      <c r="B49" s="70" t="s">
        <v>950</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3">
        <f>'AEO 2023 Table 42 Raw'!AI37</f>
        <v>5.0000000000000001E-3</v>
      </c>
    </row>
    <row r="50" spans="1:32" ht="15" customHeight="1" x14ac:dyDescent="0.35">
      <c r="A50" s="66" t="s">
        <v>994</v>
      </c>
      <c r="B50" s="70" t="s">
        <v>952</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3">
        <f>'AEO 2023 Table 42 Raw'!AI38</f>
        <v>0</v>
      </c>
    </row>
    <row r="51" spans="1:32" ht="15" customHeight="1" x14ac:dyDescent="0.35">
      <c r="A51" s="66" t="s">
        <v>995</v>
      </c>
      <c r="B51" s="70" t="s">
        <v>954</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3">
        <f>'AEO 2023 Table 42 Raw'!AI39</f>
        <v>0</v>
      </c>
    </row>
    <row r="52" spans="1:32" ht="15" customHeight="1" x14ac:dyDescent="0.35">
      <c r="A52" s="66" t="s">
        <v>996</v>
      </c>
      <c r="B52" s="70" t="s">
        <v>956</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3">
        <f>'AEO 2023 Table 42 Raw'!AI40</f>
        <v>8.0000000000000002E-3</v>
      </c>
    </row>
    <row r="53" spans="1:32" ht="15" customHeight="1" x14ac:dyDescent="0.35">
      <c r="A53" s="66" t="s">
        <v>997</v>
      </c>
      <c r="B53" s="70" t="s">
        <v>958</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3">
        <f>'AEO 2023 Table 42 Raw'!AI41</f>
        <v>5.0000000000000001E-3</v>
      </c>
    </row>
    <row r="54" spans="1:32" ht="15" customHeight="1" x14ac:dyDescent="0.35">
      <c r="A54" s="66" t="s">
        <v>998</v>
      </c>
      <c r="B54" s="70" t="s">
        <v>960</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3">
        <f>'AEO 2023 Table 42 Raw'!AI42</f>
        <v>1E-3</v>
      </c>
    </row>
    <row r="55" spans="1:32" ht="15" customHeight="1" x14ac:dyDescent="0.35">
      <c r="A55" s="66" t="s">
        <v>999</v>
      </c>
      <c r="B55" s="70" t="s">
        <v>1000</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3">
        <f>'AEO 2023 Table 42 Raw'!AI43</f>
        <v>3.0000000000000001E-3</v>
      </c>
    </row>
    <row r="56" spans="1:32" ht="15" customHeight="1" x14ac:dyDescent="0.3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3"/>
    </row>
    <row r="57" spans="1:32" ht="15" customHeight="1" x14ac:dyDescent="0.35">
      <c r="B57" s="32" t="s">
        <v>1001</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3"/>
    </row>
    <row r="58" spans="1:32" ht="15" customHeight="1" x14ac:dyDescent="0.35">
      <c r="A58" s="66" t="s">
        <v>1002</v>
      </c>
      <c r="B58" s="70" t="s">
        <v>967</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3">
        <f>'AEO 2023 Table 42 Raw'!AI45</f>
        <v>1.2E-2</v>
      </c>
    </row>
    <row r="59" spans="1:32" ht="15" customHeight="1" x14ac:dyDescent="0.35">
      <c r="A59" s="66" t="s">
        <v>1003</v>
      </c>
      <c r="B59" s="70" t="s">
        <v>969</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3">
        <f>'AEO 2023 Table 42 Raw'!AI46</f>
        <v>0.02</v>
      </c>
    </row>
    <row r="60" spans="1:32" ht="15" customHeight="1" x14ac:dyDescent="0.35">
      <c r="A60" s="66" t="s">
        <v>1004</v>
      </c>
      <c r="B60" s="70" t="s">
        <v>971</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3">
        <f>'AEO 2023 Table 42 Raw'!AI47</f>
        <v>1.2999999999999999E-2</v>
      </c>
    </row>
    <row r="61" spans="1:32" ht="15" customHeight="1" x14ac:dyDescent="0.35">
      <c r="A61" s="66" t="s">
        <v>1005</v>
      </c>
      <c r="B61" s="70" t="s">
        <v>973</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3">
        <f>'AEO 2023 Table 42 Raw'!AI48</f>
        <v>1.2E-2</v>
      </c>
    </row>
    <row r="62" spans="1:32" ht="15" customHeight="1" x14ac:dyDescent="0.35">
      <c r="A62" s="66" t="s">
        <v>1006</v>
      </c>
      <c r="B62" s="70" t="s">
        <v>975</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3">
        <f>'AEO 2023 Table 42 Raw'!AI49</f>
        <v>1.2999999999999999E-2</v>
      </c>
    </row>
    <row r="63" spans="1:32" ht="15" customHeight="1" x14ac:dyDescent="0.35">
      <c r="A63" s="66" t="s">
        <v>1007</v>
      </c>
      <c r="B63" s="70" t="s">
        <v>977</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3">
        <f>'AEO 2023 Table 42 Raw'!AI50</f>
        <v>1.7999999999999999E-2</v>
      </c>
    </row>
    <row r="64" spans="1:32" ht="15" customHeight="1" x14ac:dyDescent="0.35">
      <c r="A64" s="66" t="s">
        <v>1008</v>
      </c>
      <c r="B64" s="70" t="s">
        <v>958</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3">
        <f>'AEO 2023 Table 42 Raw'!AI51</f>
        <v>8.9999999999999993E-3</v>
      </c>
    </row>
    <row r="65" spans="1:32" ht="15" customHeight="1" x14ac:dyDescent="0.35">
      <c r="A65" s="66" t="s">
        <v>1009</v>
      </c>
      <c r="B65" s="70" t="s">
        <v>960</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3">
        <f>'AEO 2023 Table 42 Raw'!AI52</f>
        <v>1.2999999999999999E-2</v>
      </c>
    </row>
    <row r="66" spans="1:32" ht="15" customHeight="1" x14ac:dyDescent="0.35">
      <c r="B66" s="32" t="s">
        <v>818</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3"/>
    </row>
    <row r="67" spans="1:32" ht="15" customHeight="1" x14ac:dyDescent="0.35">
      <c r="B67" s="32" t="s">
        <v>943</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3"/>
    </row>
    <row r="68" spans="1:32" ht="15" customHeight="1" x14ac:dyDescent="0.35">
      <c r="A68" s="66" t="s">
        <v>1010</v>
      </c>
      <c r="B68" s="70" t="s">
        <v>986</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3">
        <f>'AEO 2023 Table 42 Raw'!AI56</f>
        <v>8.0000000000000002E-3</v>
      </c>
    </row>
    <row r="69" spans="1:32" ht="15" customHeight="1" x14ac:dyDescent="0.35">
      <c r="A69" s="66" t="s">
        <v>1011</v>
      </c>
      <c r="B69" s="70" t="s">
        <v>988</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3">
        <f>'AEO 2023 Table 42 Raw'!AI57</f>
        <v>8.9999999999999993E-3</v>
      </c>
    </row>
    <row r="70" spans="1:32" ht="12" customHeight="1" x14ac:dyDescent="0.3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3"/>
    </row>
    <row r="71" spans="1:32" ht="15" customHeight="1" x14ac:dyDescent="0.35">
      <c r="B71" s="32" t="s">
        <v>1012</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3"/>
    </row>
    <row r="72" spans="1:32" ht="15" customHeight="1" x14ac:dyDescent="0.35">
      <c r="A72" s="66" t="s">
        <v>1013</v>
      </c>
      <c r="B72" s="70" t="s">
        <v>986</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3">
        <f>'AEO 2023 Table 42 Raw'!AI59</f>
        <v>1.7000000000000001E-2</v>
      </c>
    </row>
    <row r="73" spans="1:32" ht="15" customHeight="1" x14ac:dyDescent="0.35">
      <c r="A73" s="66" t="s">
        <v>1014</v>
      </c>
      <c r="B73" s="70" t="s">
        <v>988</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3">
        <f>'AEO 2023 Table 42 Raw'!AI60</f>
        <v>1.4999999999999999E-2</v>
      </c>
    </row>
    <row r="74" spans="1:32" ht="15" customHeight="1" x14ac:dyDescent="0.3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3"/>
    </row>
    <row r="75" spans="1:32" ht="15" customHeight="1" x14ac:dyDescent="0.35">
      <c r="B75" s="32" t="s">
        <v>1015</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3"/>
    </row>
    <row r="76" spans="1:32" ht="15" customHeight="1" x14ac:dyDescent="0.35">
      <c r="B76" s="32" t="s">
        <v>1016</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3"/>
    </row>
    <row r="77" spans="1:32" ht="15" customHeight="1" x14ac:dyDescent="0.35">
      <c r="A77" s="66" t="s">
        <v>1017</v>
      </c>
      <c r="B77" s="70" t="s">
        <v>1018</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3">
        <f>'AEO 2023 Table 42 Raw'!AI63</f>
        <v>0</v>
      </c>
    </row>
    <row r="78" spans="1:32" ht="15" customHeight="1" x14ac:dyDescent="0.35">
      <c r="A78" s="66" t="s">
        <v>1019</v>
      </c>
      <c r="B78" s="70" t="s">
        <v>1020</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3">
        <f>'AEO 2023 Table 42 Raw'!AI64</f>
        <v>-8.0000000000000002E-3</v>
      </c>
    </row>
    <row r="79" spans="1:32" ht="15" customHeight="1" x14ac:dyDescent="0.35">
      <c r="A79" s="66" t="s">
        <v>1021</v>
      </c>
      <c r="B79" s="70" t="s">
        <v>1022</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3">
        <f>'AEO 2023 Table 42 Raw'!AI65</f>
        <v>-6.0000000000000001E-3</v>
      </c>
    </row>
    <row r="80" spans="1:32" ht="15" customHeight="1" x14ac:dyDescent="0.35">
      <c r="A80" s="66" t="s">
        <v>1023</v>
      </c>
      <c r="B80" s="70" t="s">
        <v>1024</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3">
        <f>'AEO 2023 Table 42 Raw'!AI66</f>
        <v>-1E-3</v>
      </c>
    </row>
    <row r="81" spans="1:32" ht="15" customHeight="1" x14ac:dyDescent="0.35">
      <c r="A81" s="66" t="s">
        <v>1025</v>
      </c>
      <c r="B81" s="70" t="s">
        <v>1026</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3">
        <f>'AEO 2023 Table 42 Raw'!AI67</f>
        <v>-2E-3</v>
      </c>
    </row>
    <row r="82" spans="1:32" ht="15" customHeight="1" x14ac:dyDescent="0.35">
      <c r="A82" s="66" t="s">
        <v>1027</v>
      </c>
      <c r="B82" s="70" t="s">
        <v>1028</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3">
        <f>'AEO 2023 Table 42 Raw'!AI68</f>
        <v>0</v>
      </c>
    </row>
    <row r="83" spans="1:32" ht="15" customHeight="1" x14ac:dyDescent="0.35">
      <c r="A83" s="66" t="s">
        <v>1029</v>
      </c>
      <c r="B83" s="70" t="s">
        <v>1030</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3">
        <f>'AEO 2023 Table 42 Raw'!AI69</f>
        <v>2E-3</v>
      </c>
    </row>
    <row r="84" spans="1:32" ht="15" customHeight="1" x14ac:dyDescent="0.35">
      <c r="A84" s="66" t="s">
        <v>1031</v>
      </c>
      <c r="B84" s="70" t="s">
        <v>1032</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3">
        <f>'AEO 2023 Table 42 Raw'!AI70</f>
        <v>1.0999999999999999E-2</v>
      </c>
    </row>
    <row r="85" spans="1:32" ht="15" customHeight="1" x14ac:dyDescent="0.3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3"/>
    </row>
    <row r="86" spans="1:32" ht="15" customHeight="1" x14ac:dyDescent="0.35">
      <c r="B86" s="32" t="s">
        <v>1033</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3"/>
    </row>
    <row r="87" spans="1:32" ht="15" customHeight="1" x14ac:dyDescent="0.35">
      <c r="A87" s="66" t="s">
        <v>1034</v>
      </c>
      <c r="B87" s="70" t="s">
        <v>1035</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3">
        <f>'AEO 2023 Table 42 Raw'!AI72</f>
        <v>1E-3</v>
      </c>
    </row>
    <row r="88" spans="1:32" ht="15" customHeight="1" x14ac:dyDescent="0.35">
      <c r="A88" s="66" t="s">
        <v>1036</v>
      </c>
      <c r="B88" s="70" t="s">
        <v>1037</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3">
        <f>'AEO 2023 Table 42 Raw'!AI73</f>
        <v>2E-3</v>
      </c>
    </row>
    <row r="89" spans="1:32" ht="15" customHeight="1" x14ac:dyDescent="0.35">
      <c r="A89" s="66" t="s">
        <v>1038</v>
      </c>
      <c r="B89" s="70" t="s">
        <v>1039</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3">
        <f>'AEO 2023 Table 42 Raw'!AI74</f>
        <v>-2E-3</v>
      </c>
    </row>
    <row r="90" spans="1:32" ht="12" customHeight="1" x14ac:dyDescent="0.35">
      <c r="A90" s="66" t="s">
        <v>1040</v>
      </c>
      <c r="B90" s="70" t="s">
        <v>1041</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3">
        <f>'AEO 2023 Table 42 Raw'!AI75</f>
        <v>-4.0000000000000001E-3</v>
      </c>
    </row>
    <row r="91" spans="1:32" ht="15" customHeight="1" x14ac:dyDescent="0.35">
      <c r="A91" s="66" t="s">
        <v>1042</v>
      </c>
      <c r="B91" s="70" t="s">
        <v>1043</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3">
        <f>'AEO 2023 Table 42 Raw'!AI76</f>
        <v>-5.0000000000000001E-3</v>
      </c>
    </row>
    <row r="92" spans="1:32" ht="15" customHeight="1" x14ac:dyDescent="0.35">
      <c r="A92" s="66" t="s">
        <v>1044</v>
      </c>
      <c r="B92" s="70" t="s">
        <v>1045</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3">
        <f>'AEO 2023 Table 42 Raw'!AI77</f>
        <v>-4.0000000000000001E-3</v>
      </c>
    </row>
    <row r="93" spans="1:32" ht="15" customHeight="1" x14ac:dyDescent="0.35">
      <c r="A93" s="66" t="s">
        <v>1046</v>
      </c>
      <c r="B93" s="70" t="s">
        <v>1030</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3">
        <f>'AEO 2023 Table 42 Raw'!AI78</f>
        <v>2E-3</v>
      </c>
    </row>
    <row r="94" spans="1:32" ht="15" customHeight="1" x14ac:dyDescent="0.35">
      <c r="A94" s="66" t="s">
        <v>1047</v>
      </c>
      <c r="B94" s="70" t="s">
        <v>1032</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3">
        <f>'AEO 2023 Table 42 Raw'!AI79</f>
        <v>0</v>
      </c>
    </row>
    <row r="95" spans="1:32" ht="12" customHeight="1" x14ac:dyDescent="0.3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3"/>
    </row>
    <row r="96" spans="1:32" ht="15" customHeight="1" x14ac:dyDescent="0.35">
      <c r="B96" s="32" t="s">
        <v>859</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3"/>
    </row>
    <row r="97" spans="1:32" ht="12" customHeight="1" x14ac:dyDescent="0.35">
      <c r="B97" s="32" t="s">
        <v>1048</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3"/>
    </row>
    <row r="98" spans="1:32" ht="15" customHeight="1" x14ac:dyDescent="0.35">
      <c r="A98" s="66" t="s">
        <v>1049</v>
      </c>
      <c r="B98" s="70" t="s">
        <v>1018</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3">
        <f>'AEO 2023 Table 42 Raw'!AI82</f>
        <v>-1E-3</v>
      </c>
    </row>
    <row r="99" spans="1:32" ht="15" customHeight="1" x14ac:dyDescent="0.35">
      <c r="A99" s="66" t="s">
        <v>1050</v>
      </c>
      <c r="B99" s="70" t="s">
        <v>1020</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3">
        <f>'AEO 2023 Table 42 Raw'!AI83</f>
        <v>4.0000000000000001E-3</v>
      </c>
    </row>
    <row r="100" spans="1:32" ht="15" customHeight="1" x14ac:dyDescent="0.35">
      <c r="A100" s="66" t="s">
        <v>1051</v>
      </c>
      <c r="B100" s="70" t="s">
        <v>1022</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3">
        <f>'AEO 2023 Table 42 Raw'!AI84</f>
        <v>6.0000000000000001E-3</v>
      </c>
    </row>
    <row r="101" spans="1:32" ht="15" customHeight="1" x14ac:dyDescent="0.35">
      <c r="A101" s="66" t="s">
        <v>1052</v>
      </c>
      <c r="B101" s="70" t="s">
        <v>1024</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3">
        <f>'AEO 2023 Table 42 Raw'!AI85</f>
        <v>7.0000000000000001E-3</v>
      </c>
    </row>
    <row r="102" spans="1:32" ht="15" customHeight="1" x14ac:dyDescent="0.35">
      <c r="A102" s="66" t="s">
        <v>1053</v>
      </c>
      <c r="B102" s="70" t="s">
        <v>1026</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3">
        <f>'AEO 2023 Table 42 Raw'!AI86</f>
        <v>5.0000000000000001E-3</v>
      </c>
    </row>
    <row r="103" spans="1:32" ht="15" customHeight="1" x14ac:dyDescent="0.35">
      <c r="A103" s="66" t="s">
        <v>1054</v>
      </c>
      <c r="B103" s="70" t="s">
        <v>1028</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3">
        <f>'AEO 2023 Table 42 Raw'!AI87</f>
        <v>2E-3</v>
      </c>
    </row>
    <row r="104" spans="1:32" ht="15" customHeight="1" x14ac:dyDescent="0.35">
      <c r="A104" s="66" t="s">
        <v>1055</v>
      </c>
      <c r="B104" s="70" t="s">
        <v>1030</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3">
        <f>'AEO 2023 Table 42 Raw'!AI88</f>
        <v>2E-3</v>
      </c>
    </row>
    <row r="105" spans="1:32" ht="15" customHeight="1" x14ac:dyDescent="0.35">
      <c r="A105" s="66" t="s">
        <v>1056</v>
      </c>
      <c r="B105" s="70" t="s">
        <v>1032</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3">
        <f>'AEO 2023 Table 42 Raw'!AI89</f>
        <v>1E-3</v>
      </c>
    </row>
    <row r="106" spans="1:32" ht="15" customHeight="1" x14ac:dyDescent="0.35">
      <c r="A106" s="66" t="s">
        <v>1057</v>
      </c>
      <c r="B106" s="70" t="s">
        <v>1058</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3">
        <f>'AEO 2023 Table 42 Raw'!AI90</f>
        <v>4.0000000000000001E-3</v>
      </c>
    </row>
    <row r="107" spans="1:32" ht="15" customHeight="1" x14ac:dyDescent="0.3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3"/>
    </row>
    <row r="108" spans="1:32" ht="15" customHeight="1" x14ac:dyDescent="0.35">
      <c r="B108" s="32" t="s">
        <v>1059</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3"/>
    </row>
    <row r="109" spans="1:32" ht="15" customHeight="1" x14ac:dyDescent="0.35">
      <c r="A109" s="66" t="s">
        <v>1060</v>
      </c>
      <c r="B109" s="70" t="s">
        <v>1035</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3">
        <f>'AEO 2023 Table 42 Raw'!AI92</f>
        <v>-1E-3</v>
      </c>
    </row>
    <row r="110" spans="1:32" ht="15" customHeight="1" x14ac:dyDescent="0.35">
      <c r="A110" s="66" t="s">
        <v>1061</v>
      </c>
      <c r="B110" s="70" t="s">
        <v>1037</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3">
        <f>'AEO 2023 Table 42 Raw'!AI93</f>
        <v>0</v>
      </c>
    </row>
    <row r="111" spans="1:32" ht="15" customHeight="1" x14ac:dyDescent="0.35">
      <c r="A111" s="66" t="s">
        <v>1062</v>
      </c>
      <c r="B111" s="70" t="s">
        <v>1039</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3">
        <f>'AEO 2023 Table 42 Raw'!AI94</f>
        <v>-1E-3</v>
      </c>
    </row>
    <row r="112" spans="1:32" ht="15" customHeight="1" x14ac:dyDescent="0.35">
      <c r="A112" s="66" t="s">
        <v>1063</v>
      </c>
      <c r="B112" s="70" t="s">
        <v>1041</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3">
        <f>'AEO 2023 Table 42 Raw'!AI95</f>
        <v>0</v>
      </c>
    </row>
    <row r="113" spans="1:32" ht="12" customHeight="1" x14ac:dyDescent="0.35">
      <c r="A113" s="66" t="s">
        <v>1064</v>
      </c>
      <c r="B113" s="70" t="s">
        <v>1043</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3">
        <f>'AEO 2023 Table 42 Raw'!AI96</f>
        <v>-1E-3</v>
      </c>
    </row>
    <row r="114" spans="1:32" ht="15" customHeight="1" x14ac:dyDescent="0.35">
      <c r="A114" s="66" t="s">
        <v>1065</v>
      </c>
      <c r="B114" s="70" t="s">
        <v>1045</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3">
        <f>'AEO 2023 Table 42 Raw'!AI97</f>
        <v>-2E-3</v>
      </c>
    </row>
    <row r="115" spans="1:32" ht="15" customHeight="1" x14ac:dyDescent="0.35">
      <c r="A115" s="66" t="s">
        <v>1066</v>
      </c>
      <c r="B115" s="70" t="s">
        <v>1030</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3">
        <f>'AEO 2023 Table 42 Raw'!AI98</f>
        <v>2E-3</v>
      </c>
    </row>
    <row r="116" spans="1:32" ht="15" customHeight="1" x14ac:dyDescent="0.35">
      <c r="A116" s="66" t="s">
        <v>1067</v>
      </c>
      <c r="B116" s="70" t="s">
        <v>1032</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3">
        <f>'AEO 2023 Table 42 Raw'!AI99</f>
        <v>3.0000000000000001E-3</v>
      </c>
    </row>
    <row r="117" spans="1:32" ht="15" customHeight="1" x14ac:dyDescent="0.35">
      <c r="A117" s="66" t="s">
        <v>1068</v>
      </c>
      <c r="B117" s="70" t="s">
        <v>1069</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3">
        <f>'AEO 2023 Table 42 Raw'!AI100</f>
        <v>2E-3</v>
      </c>
    </row>
    <row r="118" spans="1:32" ht="15" customHeight="1" x14ac:dyDescent="0.3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3"/>
    </row>
    <row r="119" spans="1:32" ht="15" customHeight="1" x14ac:dyDescent="0.35">
      <c r="B119" s="32" t="s">
        <v>897</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3"/>
    </row>
    <row r="120" spans="1:32" ht="15" customHeight="1" x14ac:dyDescent="0.35">
      <c r="B120" s="32" t="s">
        <v>1048</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3"/>
    </row>
    <row r="121" spans="1:32" ht="15" customHeight="1" x14ac:dyDescent="0.35">
      <c r="A121" s="66" t="s">
        <v>1070</v>
      </c>
      <c r="B121" s="70" t="s">
        <v>1018</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3">
        <f>'AEO 2023 Table 42 Raw'!AI103</f>
        <v>-1E-3</v>
      </c>
    </row>
    <row r="122" spans="1:32" ht="15" customHeight="1" x14ac:dyDescent="0.35">
      <c r="A122" s="66" t="s">
        <v>1071</v>
      </c>
      <c r="B122" s="70" t="s">
        <v>1020</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3">
        <f>'AEO 2023 Table 42 Raw'!AI104</f>
        <v>-1E-3</v>
      </c>
    </row>
    <row r="123" spans="1:32" ht="15" customHeight="1" x14ac:dyDescent="0.35">
      <c r="A123" s="66" t="s">
        <v>1072</v>
      </c>
      <c r="B123" s="70" t="s">
        <v>1022</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3">
        <f>'AEO 2023 Table 42 Raw'!AI105</f>
        <v>-1E-3</v>
      </c>
    </row>
    <row r="124" spans="1:32" ht="15" customHeight="1" x14ac:dyDescent="0.35">
      <c r="A124" s="66" t="s">
        <v>1073</v>
      </c>
      <c r="B124" s="70" t="s">
        <v>1024</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3">
        <f>'AEO 2023 Table 42 Raw'!AI106</f>
        <v>-1E-3</v>
      </c>
    </row>
    <row r="125" spans="1:32" ht="15" customHeight="1" x14ac:dyDescent="0.35">
      <c r="A125" s="66" t="s">
        <v>1074</v>
      </c>
      <c r="B125" s="70" t="s">
        <v>1026</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3">
        <f>'AEO 2023 Table 42 Raw'!AI107</f>
        <v>-1E-3</v>
      </c>
    </row>
    <row r="126" spans="1:32" ht="15" customHeight="1" x14ac:dyDescent="0.35">
      <c r="A126" s="66" t="s">
        <v>1075</v>
      </c>
      <c r="B126" s="70" t="s">
        <v>1028</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3">
        <f>'AEO 2023 Table 42 Raw'!AI108</f>
        <v>-1E-3</v>
      </c>
    </row>
    <row r="127" spans="1:32" ht="15" customHeight="1" x14ac:dyDescent="0.35">
      <c r="A127" s="66" t="s">
        <v>1076</v>
      </c>
      <c r="B127" s="70" t="s">
        <v>1030</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3">
        <f>'AEO 2023 Table 42 Raw'!AI109</f>
        <v>-1E-3</v>
      </c>
    </row>
    <row r="128" spans="1:32" ht="12" customHeight="1" x14ac:dyDescent="0.35">
      <c r="A128" s="66" t="s">
        <v>1077</v>
      </c>
      <c r="B128" s="70" t="s">
        <v>1032</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3">
        <f>'AEO 2023 Table 42 Raw'!AI110</f>
        <v>-1E-3</v>
      </c>
    </row>
    <row r="129" spans="1:32" ht="12" customHeight="1" x14ac:dyDescent="0.35">
      <c r="A129" s="66" t="s">
        <v>1078</v>
      </c>
      <c r="B129" s="70" t="s">
        <v>1058</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3">
        <f>'AEO 2023 Table 42 Raw'!AI111</f>
        <v>-1E-3</v>
      </c>
    </row>
    <row r="130" spans="1:32" ht="12" customHeight="1" x14ac:dyDescent="0.3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3"/>
    </row>
    <row r="131" spans="1:32" ht="12" customHeight="1" x14ac:dyDescent="0.35">
      <c r="B131" s="32" t="s">
        <v>1059</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3"/>
    </row>
    <row r="132" spans="1:32" ht="12" customHeight="1" x14ac:dyDescent="0.35">
      <c r="A132" s="66" t="s">
        <v>1079</v>
      </c>
      <c r="B132" s="70" t="s">
        <v>1035</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3">
        <f>'AEO 2023 Table 42 Raw'!AI113</f>
        <v>-1E-3</v>
      </c>
    </row>
    <row r="133" spans="1:32" ht="12" customHeight="1" x14ac:dyDescent="0.35">
      <c r="A133" s="66" t="s">
        <v>1080</v>
      </c>
      <c r="B133" s="70" t="s">
        <v>1037</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3">
        <f>'AEO 2023 Table 42 Raw'!AI114</f>
        <v>-1E-3</v>
      </c>
    </row>
    <row r="134" spans="1:32" ht="12" customHeight="1" x14ac:dyDescent="0.35">
      <c r="A134" s="66" t="s">
        <v>1081</v>
      </c>
      <c r="B134" s="70" t="s">
        <v>1039</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3">
        <f>'AEO 2023 Table 42 Raw'!AI115</f>
        <v>-1E-3</v>
      </c>
    </row>
    <row r="135" spans="1:32" ht="12" customHeight="1" x14ac:dyDescent="0.35">
      <c r="A135" s="66" t="s">
        <v>1082</v>
      </c>
      <c r="B135" s="70" t="s">
        <v>1041</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3">
        <f>'AEO 2023 Table 42 Raw'!AI116</f>
        <v>-1E-3</v>
      </c>
    </row>
    <row r="136" spans="1:32" ht="12" customHeight="1" x14ac:dyDescent="0.35">
      <c r="A136" s="66" t="s">
        <v>1083</v>
      </c>
      <c r="B136" s="70" t="s">
        <v>1043</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3">
        <f>'AEO 2023 Table 42 Raw'!AI117</f>
        <v>-2E-3</v>
      </c>
    </row>
    <row r="137" spans="1:32" ht="12" customHeight="1" x14ac:dyDescent="0.35">
      <c r="A137" s="66" t="s">
        <v>1084</v>
      </c>
      <c r="B137" s="70" t="s">
        <v>1045</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3">
        <f>'AEO 2023 Table 42 Raw'!AI118</f>
        <v>-2E-3</v>
      </c>
    </row>
    <row r="138" spans="1:32" ht="12" customHeight="1" x14ac:dyDescent="0.35">
      <c r="A138" s="66" t="s">
        <v>1085</v>
      </c>
      <c r="B138" s="70" t="s">
        <v>1030</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3">
        <f>'AEO 2023 Table 42 Raw'!AI119</f>
        <v>-1E-3</v>
      </c>
    </row>
    <row r="139" spans="1:32" ht="12" customHeight="1" x14ac:dyDescent="0.35">
      <c r="A139" s="66" t="s">
        <v>1086</v>
      </c>
      <c r="B139" s="70" t="s">
        <v>1032</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3">
        <f>'AEO 2023 Table 42 Raw'!AI120</f>
        <v>-1E-3</v>
      </c>
    </row>
    <row r="140" spans="1:32" ht="12" customHeight="1" x14ac:dyDescent="0.35">
      <c r="A140" s="66" t="s">
        <v>1087</v>
      </c>
      <c r="B140" s="70" t="s">
        <v>1069</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3">
        <f>'AEO 2023 Table 42 Raw'!AI121</f>
        <v>-1E-3</v>
      </c>
    </row>
    <row r="141" spans="1:32" ht="12" customHeight="1" x14ac:dyDescent="0.3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3"/>
    </row>
    <row r="142" spans="1:32" ht="12" customHeight="1" x14ac:dyDescent="0.35">
      <c r="B142" s="32" t="s">
        <v>935</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3"/>
    </row>
    <row r="143" spans="1:32" ht="12" customHeight="1" x14ac:dyDescent="0.35">
      <c r="A143" s="66" t="s">
        <v>1088</v>
      </c>
      <c r="B143" s="70" t="s">
        <v>1048</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3">
        <f>'AEO 2023 Table 42 Raw'!AI123</f>
        <v>-1E-3</v>
      </c>
    </row>
    <row r="144" spans="1:32" ht="12" customHeight="1" x14ac:dyDescent="0.35">
      <c r="A144" s="66" t="s">
        <v>1089</v>
      </c>
      <c r="B144" s="70" t="s">
        <v>1059</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3">
        <f>'AEO 2023 Table 42 Raw'!AI124</f>
        <v>-2E-3</v>
      </c>
    </row>
    <row r="145" spans="2:33" ht="12" customHeight="1" thickBot="1" x14ac:dyDescent="0.4"/>
    <row r="146" spans="2:33" ht="12" customHeight="1" x14ac:dyDescent="0.35">
      <c r="B146" s="204" t="s">
        <v>1090</v>
      </c>
      <c r="C146" s="205"/>
      <c r="D146" s="205"/>
      <c r="E146" s="205"/>
      <c r="F146" s="205"/>
      <c r="G146" s="205"/>
      <c r="H146" s="205"/>
      <c r="I146" s="205"/>
      <c r="J146" s="205"/>
      <c r="K146" s="205"/>
      <c r="L146" s="205"/>
      <c r="M146" s="205"/>
      <c r="N146" s="205"/>
      <c r="O146" s="205"/>
      <c r="P146" s="205"/>
      <c r="Q146" s="205"/>
      <c r="R146" s="205"/>
      <c r="S146" s="205"/>
      <c r="T146" s="205"/>
      <c r="U146" s="205"/>
      <c r="V146" s="205"/>
      <c r="W146" s="205"/>
      <c r="X146" s="205"/>
      <c r="Y146" s="205"/>
      <c r="Z146" s="205"/>
      <c r="AA146" s="205"/>
      <c r="AB146" s="205"/>
      <c r="AC146" s="205"/>
      <c r="AD146" s="205"/>
      <c r="AE146" s="205"/>
      <c r="AF146" s="205"/>
      <c r="AG146" s="72"/>
    </row>
    <row r="147" spans="2:33" ht="12" customHeight="1" x14ac:dyDescent="0.35">
      <c r="B147" s="77" t="s">
        <v>1091</v>
      </c>
    </row>
    <row r="148" spans="2:33" ht="12" customHeight="1" x14ac:dyDescent="0.35">
      <c r="B148" s="77" t="s">
        <v>473</v>
      </c>
    </row>
    <row r="149" spans="2:33" ht="12"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c r="AA452" s="203"/>
      <c r="AB452" s="203"/>
      <c r="AC452" s="203"/>
      <c r="AD452" s="203"/>
      <c r="AE452" s="203"/>
      <c r="AF452" s="203"/>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c r="AA710" s="203"/>
      <c r="AB710" s="203"/>
      <c r="AC710" s="203"/>
      <c r="AD710" s="203"/>
      <c r="AE710" s="203"/>
      <c r="AF710" s="203"/>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c r="AA886" s="203"/>
      <c r="AB886" s="203"/>
      <c r="AC886" s="203"/>
      <c r="AD886" s="203"/>
      <c r="AE886" s="203"/>
      <c r="AF886" s="203"/>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c r="AA969" s="203"/>
      <c r="AB969" s="203"/>
      <c r="AC969" s="203"/>
      <c r="AD969" s="203"/>
      <c r="AE969" s="203"/>
      <c r="AF969" s="203"/>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203"/>
      <c r="C1071" s="203"/>
      <c r="D1071" s="203"/>
      <c r="E1071" s="203"/>
      <c r="F1071" s="203"/>
      <c r="G1071" s="203"/>
      <c r="H1071" s="203"/>
      <c r="I1071" s="203"/>
      <c r="J1071" s="203"/>
      <c r="K1071" s="203"/>
      <c r="L1071" s="203"/>
      <c r="M1071" s="203"/>
      <c r="N1071" s="203"/>
      <c r="O1071" s="203"/>
      <c r="P1071" s="203"/>
      <c r="Q1071" s="203"/>
      <c r="R1071" s="203"/>
      <c r="S1071" s="203"/>
      <c r="T1071" s="203"/>
      <c r="U1071" s="203"/>
      <c r="V1071" s="203"/>
      <c r="W1071" s="203"/>
      <c r="X1071" s="203"/>
      <c r="Y1071" s="203"/>
      <c r="Z1071" s="203"/>
      <c r="AA1071" s="203"/>
      <c r="AB1071" s="203"/>
      <c r="AC1071" s="203"/>
      <c r="AD1071" s="203"/>
      <c r="AE1071" s="203"/>
      <c r="AF1071" s="203"/>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203"/>
      <c r="C1169" s="203"/>
      <c r="D1169" s="203"/>
      <c r="E1169" s="203"/>
      <c r="F1169" s="203"/>
      <c r="G1169" s="203"/>
      <c r="H1169" s="203"/>
      <c r="I1169" s="203"/>
      <c r="J1169" s="203"/>
      <c r="K1169" s="203"/>
      <c r="L1169" s="203"/>
      <c r="M1169" s="203"/>
      <c r="N1169" s="203"/>
      <c r="O1169" s="203"/>
      <c r="P1169" s="203"/>
      <c r="Q1169" s="203"/>
      <c r="R1169" s="203"/>
      <c r="S1169" s="203"/>
      <c r="T1169" s="203"/>
      <c r="U1169" s="203"/>
      <c r="V1169" s="203"/>
      <c r="W1169" s="203"/>
      <c r="X1169" s="203"/>
      <c r="Y1169" s="203"/>
      <c r="Z1169" s="203"/>
      <c r="AA1169" s="203"/>
      <c r="AB1169" s="203"/>
      <c r="AC1169" s="203"/>
      <c r="AD1169" s="203"/>
      <c r="AE1169" s="203"/>
      <c r="AF1169" s="203"/>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203"/>
      <c r="C1269" s="203"/>
      <c r="D1269" s="203"/>
      <c r="E1269" s="203"/>
      <c r="F1269" s="203"/>
      <c r="G1269" s="203"/>
      <c r="H1269" s="203"/>
      <c r="I1269" s="203"/>
      <c r="J1269" s="203"/>
      <c r="K1269" s="203"/>
      <c r="L1269" s="203"/>
      <c r="M1269" s="203"/>
      <c r="N1269" s="203"/>
      <c r="O1269" s="203"/>
      <c r="P1269" s="203"/>
      <c r="Q1269" s="203"/>
      <c r="R1269" s="203"/>
      <c r="S1269" s="203"/>
      <c r="T1269" s="203"/>
      <c r="U1269" s="203"/>
      <c r="V1269" s="203"/>
      <c r="W1269" s="203"/>
      <c r="X1269" s="203"/>
      <c r="Y1269" s="203"/>
      <c r="Z1269" s="203"/>
      <c r="AA1269" s="203"/>
      <c r="AB1269" s="203"/>
      <c r="AC1269" s="203"/>
      <c r="AD1269" s="203"/>
      <c r="AE1269" s="203"/>
      <c r="AF1269" s="203"/>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203"/>
      <c r="C1484" s="203"/>
      <c r="D1484" s="203"/>
      <c r="E1484" s="203"/>
      <c r="F1484" s="203"/>
      <c r="G1484" s="203"/>
      <c r="H1484" s="203"/>
      <c r="I1484" s="203"/>
      <c r="J1484" s="203"/>
      <c r="K1484" s="203"/>
      <c r="L1484" s="203"/>
      <c r="M1484" s="203"/>
      <c r="N1484" s="203"/>
      <c r="O1484" s="203"/>
      <c r="P1484" s="203"/>
      <c r="Q1484" s="203"/>
      <c r="R1484" s="203"/>
      <c r="S1484" s="203"/>
      <c r="T1484" s="203"/>
      <c r="U1484" s="203"/>
      <c r="V1484" s="203"/>
      <c r="W1484" s="203"/>
      <c r="X1484" s="203"/>
      <c r="Y1484" s="203"/>
      <c r="Z1484" s="203"/>
      <c r="AA1484" s="203"/>
      <c r="AB1484" s="203"/>
      <c r="AC1484" s="203"/>
      <c r="AD1484" s="203"/>
      <c r="AE1484" s="203"/>
      <c r="AF1484" s="203"/>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203"/>
      <c r="C1713" s="203"/>
      <c r="D1713" s="203"/>
      <c r="E1713" s="203"/>
      <c r="F1713" s="203"/>
      <c r="G1713" s="203"/>
      <c r="H1713" s="203"/>
      <c r="I1713" s="203"/>
      <c r="J1713" s="203"/>
      <c r="K1713" s="203"/>
      <c r="L1713" s="203"/>
      <c r="M1713" s="203"/>
      <c r="N1713" s="203"/>
      <c r="O1713" s="203"/>
      <c r="P1713" s="203"/>
      <c r="Q1713" s="203"/>
      <c r="R1713" s="203"/>
      <c r="S1713" s="203"/>
      <c r="T1713" s="203"/>
      <c r="U1713" s="203"/>
      <c r="V1713" s="203"/>
      <c r="W1713" s="203"/>
      <c r="X1713" s="203"/>
      <c r="Y1713" s="203"/>
      <c r="Z1713" s="203"/>
      <c r="AA1713" s="203"/>
      <c r="AB1713" s="203"/>
      <c r="AC1713" s="203"/>
      <c r="AD1713" s="203"/>
      <c r="AE1713" s="203"/>
      <c r="AF1713" s="203"/>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203"/>
      <c r="C1990" s="203"/>
      <c r="D1990" s="203"/>
      <c r="E1990" s="203"/>
      <c r="F1990" s="203"/>
      <c r="G1990" s="203"/>
      <c r="H1990" s="203"/>
      <c r="I1990" s="203"/>
      <c r="J1990" s="203"/>
      <c r="K1990" s="203"/>
      <c r="L1990" s="203"/>
      <c r="M1990" s="203"/>
      <c r="N1990" s="203"/>
      <c r="O1990" s="203"/>
      <c r="P1990" s="203"/>
      <c r="Q1990" s="203"/>
      <c r="R1990" s="203"/>
      <c r="S1990" s="203"/>
      <c r="T1990" s="203"/>
      <c r="U1990" s="203"/>
      <c r="V1990" s="203"/>
      <c r="W1990" s="203"/>
      <c r="X1990" s="203"/>
      <c r="Y1990" s="203"/>
      <c r="Z1990" s="203"/>
      <c r="AA1990" s="203"/>
      <c r="AB1990" s="203"/>
      <c r="AC1990" s="203"/>
      <c r="AD1990" s="203"/>
      <c r="AE1990" s="203"/>
      <c r="AF1990" s="203"/>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203"/>
      <c r="C2325" s="203"/>
      <c r="D2325" s="203"/>
      <c r="E2325" s="203"/>
      <c r="F2325" s="203"/>
      <c r="G2325" s="203"/>
      <c r="H2325" s="203"/>
      <c r="I2325" s="203"/>
      <c r="J2325" s="203"/>
      <c r="K2325" s="203"/>
      <c r="L2325" s="203"/>
      <c r="M2325" s="203"/>
      <c r="N2325" s="203"/>
      <c r="O2325" s="203"/>
      <c r="P2325" s="203"/>
      <c r="Q2325" s="203"/>
      <c r="R2325" s="203"/>
      <c r="S2325" s="203"/>
      <c r="T2325" s="203"/>
      <c r="U2325" s="203"/>
      <c r="V2325" s="203"/>
      <c r="W2325" s="203"/>
      <c r="X2325" s="203"/>
      <c r="Y2325" s="203"/>
      <c r="Z2325" s="203"/>
      <c r="AA2325" s="203"/>
      <c r="AB2325" s="203"/>
      <c r="AC2325" s="203"/>
      <c r="AD2325" s="203"/>
      <c r="AE2325" s="203"/>
      <c r="AF2325" s="203"/>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203"/>
      <c r="C2645" s="203"/>
      <c r="D2645" s="203"/>
      <c r="E2645" s="203"/>
      <c r="F2645" s="203"/>
      <c r="G2645" s="203"/>
      <c r="H2645" s="203"/>
      <c r="I2645" s="203"/>
      <c r="J2645" s="203"/>
      <c r="K2645" s="203"/>
      <c r="L2645" s="203"/>
      <c r="M2645" s="203"/>
      <c r="N2645" s="203"/>
      <c r="O2645" s="203"/>
      <c r="P2645" s="203"/>
      <c r="Q2645" s="203"/>
      <c r="R2645" s="203"/>
      <c r="S2645" s="203"/>
      <c r="T2645" s="203"/>
      <c r="U2645" s="203"/>
      <c r="V2645" s="203"/>
      <c r="W2645" s="203"/>
      <c r="X2645" s="203"/>
      <c r="Y2645" s="203"/>
      <c r="Z2645" s="203"/>
      <c r="AA2645" s="203"/>
      <c r="AB2645" s="203"/>
      <c r="AC2645" s="203"/>
      <c r="AD2645" s="203"/>
      <c r="AE2645" s="203"/>
      <c r="AF2645" s="203"/>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203"/>
      <c r="C2971" s="203"/>
      <c r="D2971" s="203"/>
      <c r="E2971" s="203"/>
      <c r="F2971" s="203"/>
      <c r="G2971" s="203"/>
      <c r="H2971" s="203"/>
      <c r="I2971" s="203"/>
      <c r="J2971" s="203"/>
      <c r="K2971" s="203"/>
      <c r="L2971" s="203"/>
      <c r="M2971" s="203"/>
      <c r="N2971" s="203"/>
      <c r="O2971" s="203"/>
      <c r="P2971" s="203"/>
      <c r="Q2971" s="203"/>
      <c r="R2971" s="203"/>
      <c r="S2971" s="203"/>
      <c r="T2971" s="203"/>
      <c r="U2971" s="203"/>
      <c r="V2971" s="203"/>
      <c r="W2971" s="203"/>
      <c r="X2971" s="203"/>
      <c r="Y2971" s="203"/>
      <c r="Z2971" s="203"/>
      <c r="AA2971" s="203"/>
      <c r="AB2971" s="203"/>
      <c r="AC2971" s="203"/>
      <c r="AD2971" s="203"/>
      <c r="AE2971" s="203"/>
      <c r="AF2971" s="203"/>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203"/>
      <c r="C3293" s="203"/>
      <c r="D3293" s="203"/>
      <c r="E3293" s="203"/>
      <c r="F3293" s="203"/>
      <c r="G3293" s="203"/>
      <c r="H3293" s="203"/>
      <c r="I3293" s="203"/>
      <c r="J3293" s="203"/>
      <c r="K3293" s="203"/>
      <c r="L3293" s="203"/>
      <c r="M3293" s="203"/>
      <c r="N3293" s="203"/>
      <c r="O3293" s="203"/>
      <c r="P3293" s="203"/>
      <c r="Q3293" s="203"/>
      <c r="R3293" s="203"/>
      <c r="S3293" s="203"/>
      <c r="T3293" s="203"/>
      <c r="U3293" s="203"/>
      <c r="V3293" s="203"/>
      <c r="W3293" s="203"/>
      <c r="X3293" s="203"/>
      <c r="Y3293" s="203"/>
      <c r="Z3293" s="203"/>
      <c r="AA3293" s="203"/>
      <c r="AB3293" s="203"/>
      <c r="AC3293" s="203"/>
      <c r="AD3293" s="203"/>
      <c r="AE3293" s="203"/>
      <c r="AF3293" s="203"/>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203"/>
      <c r="C3402" s="203"/>
      <c r="D3402" s="203"/>
      <c r="E3402" s="203"/>
      <c r="F3402" s="203"/>
      <c r="G3402" s="203"/>
      <c r="H3402" s="203"/>
      <c r="I3402" s="203"/>
      <c r="J3402" s="203"/>
      <c r="K3402" s="203"/>
      <c r="L3402" s="203"/>
      <c r="M3402" s="203"/>
      <c r="N3402" s="203"/>
      <c r="O3402" s="203"/>
      <c r="P3402" s="203"/>
      <c r="Q3402" s="203"/>
      <c r="R3402" s="203"/>
      <c r="S3402" s="203"/>
      <c r="T3402" s="203"/>
      <c r="U3402" s="203"/>
      <c r="V3402" s="203"/>
      <c r="W3402" s="203"/>
      <c r="X3402" s="203"/>
      <c r="Y3402" s="203"/>
      <c r="Z3402" s="203"/>
      <c r="AA3402" s="203"/>
      <c r="AB3402" s="203"/>
      <c r="AC3402" s="203"/>
      <c r="AD3402" s="203"/>
      <c r="AE3402" s="203"/>
      <c r="AF3402" s="203"/>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203"/>
      <c r="C3527" s="203"/>
      <c r="D3527" s="203"/>
      <c r="E3527" s="203"/>
      <c r="F3527" s="203"/>
      <c r="G3527" s="203"/>
      <c r="H3527" s="203"/>
      <c r="I3527" s="203"/>
      <c r="J3527" s="203"/>
      <c r="K3527" s="203"/>
      <c r="L3527" s="203"/>
      <c r="M3527" s="203"/>
      <c r="N3527" s="203"/>
      <c r="O3527" s="203"/>
      <c r="P3527" s="203"/>
      <c r="Q3527" s="203"/>
      <c r="R3527" s="203"/>
      <c r="S3527" s="203"/>
      <c r="T3527" s="203"/>
      <c r="U3527" s="203"/>
      <c r="V3527" s="203"/>
      <c r="W3527" s="203"/>
      <c r="X3527" s="203"/>
      <c r="Y3527" s="203"/>
      <c r="Z3527" s="203"/>
      <c r="AA3527" s="203"/>
      <c r="AB3527" s="203"/>
      <c r="AC3527" s="203"/>
      <c r="AD3527" s="203"/>
      <c r="AE3527" s="203"/>
      <c r="AF3527" s="203"/>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203"/>
      <c r="C3652" s="203"/>
      <c r="D3652" s="203"/>
      <c r="E3652" s="203"/>
      <c r="F3652" s="203"/>
      <c r="G3652" s="203"/>
      <c r="H3652" s="203"/>
      <c r="I3652" s="203"/>
      <c r="J3652" s="203"/>
      <c r="K3652" s="203"/>
      <c r="L3652" s="203"/>
      <c r="M3652" s="203"/>
      <c r="N3652" s="203"/>
      <c r="O3652" s="203"/>
      <c r="P3652" s="203"/>
      <c r="Q3652" s="203"/>
      <c r="R3652" s="203"/>
      <c r="S3652" s="203"/>
      <c r="T3652" s="203"/>
      <c r="U3652" s="203"/>
      <c r="V3652" s="203"/>
      <c r="W3652" s="203"/>
      <c r="X3652" s="203"/>
      <c r="Y3652" s="203"/>
      <c r="Z3652" s="203"/>
      <c r="AA3652" s="203"/>
      <c r="AB3652" s="203"/>
      <c r="AC3652" s="203"/>
      <c r="AD3652" s="203"/>
      <c r="AE3652" s="203"/>
      <c r="AF3652" s="203"/>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203"/>
      <c r="C3777" s="203"/>
      <c r="D3777" s="203"/>
      <c r="E3777" s="203"/>
      <c r="F3777" s="203"/>
      <c r="G3777" s="203"/>
      <c r="H3777" s="203"/>
      <c r="I3777" s="203"/>
      <c r="J3777" s="203"/>
      <c r="K3777" s="203"/>
      <c r="L3777" s="203"/>
      <c r="M3777" s="203"/>
      <c r="N3777" s="203"/>
      <c r="O3777" s="203"/>
      <c r="P3777" s="203"/>
      <c r="Q3777" s="203"/>
      <c r="R3777" s="203"/>
      <c r="S3777" s="203"/>
      <c r="T3777" s="203"/>
      <c r="U3777" s="203"/>
      <c r="V3777" s="203"/>
      <c r="W3777" s="203"/>
      <c r="X3777" s="203"/>
      <c r="Y3777" s="203"/>
      <c r="Z3777" s="203"/>
      <c r="AA3777" s="203"/>
      <c r="AB3777" s="203"/>
      <c r="AC3777" s="203"/>
      <c r="AD3777" s="203"/>
      <c r="AE3777" s="203"/>
      <c r="AF3777" s="203"/>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203"/>
      <c r="C3902" s="203"/>
      <c r="D3902" s="203"/>
      <c r="E3902" s="203"/>
      <c r="F3902" s="203"/>
      <c r="G3902" s="203"/>
      <c r="H3902" s="203"/>
      <c r="I3902" s="203"/>
      <c r="J3902" s="203"/>
      <c r="K3902" s="203"/>
      <c r="L3902" s="203"/>
      <c r="M3902" s="203"/>
      <c r="N3902" s="203"/>
      <c r="O3902" s="203"/>
      <c r="P3902" s="203"/>
      <c r="Q3902" s="203"/>
      <c r="R3902" s="203"/>
      <c r="S3902" s="203"/>
      <c r="T3902" s="203"/>
      <c r="U3902" s="203"/>
      <c r="V3902" s="203"/>
      <c r="W3902" s="203"/>
      <c r="X3902" s="203"/>
      <c r="Y3902" s="203"/>
      <c r="Z3902" s="203"/>
      <c r="AA3902" s="203"/>
      <c r="AB3902" s="203"/>
      <c r="AC3902" s="203"/>
      <c r="AD3902" s="203"/>
      <c r="AE3902" s="203"/>
      <c r="AF3902" s="203"/>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203"/>
      <c r="C4027" s="203"/>
      <c r="D4027" s="203"/>
      <c r="E4027" s="203"/>
      <c r="F4027" s="203"/>
      <c r="G4027" s="203"/>
      <c r="H4027" s="203"/>
      <c r="I4027" s="203"/>
      <c r="J4027" s="203"/>
      <c r="K4027" s="203"/>
      <c r="L4027" s="203"/>
      <c r="M4027" s="203"/>
      <c r="N4027" s="203"/>
      <c r="O4027" s="203"/>
      <c r="P4027" s="203"/>
      <c r="Q4027" s="203"/>
      <c r="R4027" s="203"/>
      <c r="S4027" s="203"/>
      <c r="T4027" s="203"/>
      <c r="U4027" s="203"/>
      <c r="V4027" s="203"/>
      <c r="W4027" s="203"/>
      <c r="X4027" s="203"/>
      <c r="Y4027" s="203"/>
      <c r="Z4027" s="203"/>
      <c r="AA4027" s="203"/>
      <c r="AB4027" s="203"/>
      <c r="AC4027" s="203"/>
      <c r="AD4027" s="203"/>
      <c r="AE4027" s="203"/>
      <c r="AF4027" s="203"/>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203"/>
      <c r="C4152" s="203"/>
      <c r="D4152" s="203"/>
      <c r="E4152" s="203"/>
      <c r="F4152" s="203"/>
      <c r="G4152" s="203"/>
      <c r="H4152" s="203"/>
      <c r="I4152" s="203"/>
      <c r="J4152" s="203"/>
      <c r="K4152" s="203"/>
      <c r="L4152" s="203"/>
      <c r="M4152" s="203"/>
      <c r="N4152" s="203"/>
      <c r="O4152" s="203"/>
      <c r="P4152" s="203"/>
      <c r="Q4152" s="203"/>
      <c r="R4152" s="203"/>
      <c r="S4152" s="203"/>
      <c r="T4152" s="203"/>
      <c r="U4152" s="203"/>
      <c r="V4152" s="203"/>
      <c r="W4152" s="203"/>
      <c r="X4152" s="203"/>
      <c r="Y4152" s="203"/>
      <c r="Z4152" s="203"/>
      <c r="AA4152" s="203"/>
      <c r="AB4152" s="203"/>
      <c r="AC4152" s="203"/>
      <c r="AD4152" s="203"/>
      <c r="AE4152" s="203"/>
      <c r="AF4152" s="203"/>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203"/>
      <c r="C4277" s="203"/>
      <c r="D4277" s="203"/>
      <c r="E4277" s="203"/>
      <c r="F4277" s="203"/>
      <c r="G4277" s="203"/>
      <c r="H4277" s="203"/>
      <c r="I4277" s="203"/>
      <c r="J4277" s="203"/>
      <c r="K4277" s="203"/>
      <c r="L4277" s="203"/>
      <c r="M4277" s="203"/>
      <c r="N4277" s="203"/>
      <c r="O4277" s="203"/>
      <c r="P4277" s="203"/>
      <c r="Q4277" s="203"/>
      <c r="R4277" s="203"/>
      <c r="S4277" s="203"/>
      <c r="T4277" s="203"/>
      <c r="U4277" s="203"/>
      <c r="V4277" s="203"/>
      <c r="W4277" s="203"/>
      <c r="X4277" s="203"/>
      <c r="Y4277" s="203"/>
      <c r="Z4277" s="203"/>
      <c r="AA4277" s="203"/>
      <c r="AB4277" s="203"/>
      <c r="AC4277" s="203"/>
      <c r="AD4277" s="203"/>
      <c r="AE4277" s="203"/>
      <c r="AF4277" s="203"/>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203"/>
      <c r="C4402" s="203"/>
      <c r="D4402" s="203"/>
      <c r="E4402" s="203"/>
      <c r="F4402" s="203"/>
      <c r="G4402" s="203"/>
      <c r="H4402" s="203"/>
      <c r="I4402" s="203"/>
      <c r="J4402" s="203"/>
      <c r="K4402" s="203"/>
      <c r="L4402" s="203"/>
      <c r="M4402" s="203"/>
      <c r="N4402" s="203"/>
      <c r="O4402" s="203"/>
      <c r="P4402" s="203"/>
      <c r="Q4402" s="203"/>
      <c r="R4402" s="203"/>
      <c r="S4402" s="203"/>
      <c r="T4402" s="203"/>
      <c r="U4402" s="203"/>
      <c r="V4402" s="203"/>
      <c r="W4402" s="203"/>
      <c r="X4402" s="203"/>
      <c r="Y4402" s="203"/>
      <c r="Z4402" s="203"/>
      <c r="AA4402" s="203"/>
      <c r="AB4402" s="203"/>
      <c r="AC4402" s="203"/>
      <c r="AD4402" s="203"/>
      <c r="AE4402" s="203"/>
      <c r="AF4402" s="203"/>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D10" sqref="D10"/>
    </sheetView>
  </sheetViews>
  <sheetFormatPr defaultColWidth="8.81640625" defaultRowHeight="15" customHeight="1" x14ac:dyDescent="0.35"/>
  <cols>
    <col min="1" max="1" width="30.1796875" customWidth="1"/>
    <col min="2" max="2" width="27.453125"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616</v>
      </c>
    </row>
    <row r="10" spans="1:36" ht="14.5" x14ac:dyDescent="0.35"/>
    <row r="11" spans="1:36" ht="14.5" x14ac:dyDescent="0.35"/>
    <row r="12" spans="1:36" ht="14.5" x14ac:dyDescent="0.35"/>
    <row r="13" spans="1:36" ht="14.5" x14ac:dyDescent="0.35"/>
    <row r="14" spans="1:36" ht="14.5" x14ac:dyDescent="0.35">
      <c r="B14" t="s">
        <v>199</v>
      </c>
      <c r="C14" t="s">
        <v>200</v>
      </c>
      <c r="D14" t="s">
        <v>201</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619</v>
      </c>
    </row>
    <row r="15" spans="1:36" ht="14.5" hidden="1" x14ac:dyDescent="0.35">
      <c r="A15" t="s">
        <v>710</v>
      </c>
      <c r="C15" t="s">
        <v>1092</v>
      </c>
    </row>
    <row r="16" spans="1:36" ht="14.5" hidden="1" x14ac:dyDescent="0.35">
      <c r="A16" t="s">
        <v>711</v>
      </c>
      <c r="C16" t="s">
        <v>1093</v>
      </c>
    </row>
    <row r="17" spans="1:36" ht="14.5" hidden="1" x14ac:dyDescent="0.35">
      <c r="A17" t="s">
        <v>712</v>
      </c>
      <c r="C17" t="s">
        <v>1094</v>
      </c>
    </row>
    <row r="18" spans="1:36" ht="14.5" hidden="1" x14ac:dyDescent="0.35">
      <c r="A18" t="s">
        <v>713</v>
      </c>
      <c r="B18" t="s">
        <v>1095</v>
      </c>
      <c r="C18" t="s">
        <v>1096</v>
      </c>
      <c r="D18" t="s">
        <v>716</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t="14.5" hidden="1" x14ac:dyDescent="0.35">
      <c r="A19" t="s">
        <v>717</v>
      </c>
      <c r="B19" t="s">
        <v>1097</v>
      </c>
      <c r="C19" t="s">
        <v>1098</v>
      </c>
      <c r="D19" t="s">
        <v>716</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t="14.5" hidden="1" x14ac:dyDescent="0.35">
      <c r="A20" t="s">
        <v>720</v>
      </c>
      <c r="B20" t="s">
        <v>1099</v>
      </c>
      <c r="C20" t="s">
        <v>1100</v>
      </c>
      <c r="D20" t="s">
        <v>716</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t="14.5" hidden="1" x14ac:dyDescent="0.35">
      <c r="A21" t="s">
        <v>723</v>
      </c>
      <c r="B21" t="s">
        <v>1101</v>
      </c>
      <c r="C21" t="s">
        <v>1102</v>
      </c>
      <c r="D21" t="s">
        <v>716</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t="14.5" hidden="1" x14ac:dyDescent="0.35">
      <c r="A22" t="s">
        <v>726</v>
      </c>
      <c r="B22" t="s">
        <v>1103</v>
      </c>
      <c r="C22" t="s">
        <v>1104</v>
      </c>
      <c r="D22" t="s">
        <v>716</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t="14.5" hidden="1" x14ac:dyDescent="0.35">
      <c r="A23" t="s">
        <v>729</v>
      </c>
      <c r="B23" t="s">
        <v>1105</v>
      </c>
      <c r="C23" t="s">
        <v>1106</v>
      </c>
      <c r="D23" t="s">
        <v>716</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t="14.5" hidden="1" x14ac:dyDescent="0.35">
      <c r="A24" t="s">
        <v>732</v>
      </c>
      <c r="B24" t="s">
        <v>1107</v>
      </c>
      <c r="C24" t="s">
        <v>1108</v>
      </c>
      <c r="D24" t="s">
        <v>716</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t="14.5" hidden="1" x14ac:dyDescent="0.35">
      <c r="A25" t="s">
        <v>735</v>
      </c>
      <c r="B25" t="s">
        <v>1109</v>
      </c>
      <c r="C25" t="s">
        <v>1110</v>
      </c>
      <c r="D25" t="s">
        <v>716</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t="14.5" hidden="1" x14ac:dyDescent="0.35">
      <c r="A26" t="s">
        <v>738</v>
      </c>
      <c r="B26" t="s">
        <v>1111</v>
      </c>
      <c r="C26" t="s">
        <v>1112</v>
      </c>
      <c r="D26" t="s">
        <v>716</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t="14.5" hidden="1" x14ac:dyDescent="0.35">
      <c r="A27" t="s">
        <v>741</v>
      </c>
      <c r="B27" t="s">
        <v>1113</v>
      </c>
      <c r="C27" t="s">
        <v>1114</v>
      </c>
      <c r="D27" t="s">
        <v>716</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t="14.5" hidden="1" x14ac:dyDescent="0.35">
      <c r="A28" t="s">
        <v>267</v>
      </c>
      <c r="C28" t="s">
        <v>1115</v>
      </c>
    </row>
    <row r="29" spans="1:36" ht="14.5" hidden="1" x14ac:dyDescent="0.35">
      <c r="A29" t="s">
        <v>744</v>
      </c>
      <c r="B29" t="s">
        <v>1116</v>
      </c>
      <c r="C29" t="s">
        <v>1117</v>
      </c>
      <c r="D29" t="s">
        <v>716</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t="14.5" hidden="1" x14ac:dyDescent="0.35">
      <c r="A30" t="s">
        <v>747</v>
      </c>
      <c r="B30" t="s">
        <v>1118</v>
      </c>
      <c r="C30" t="s">
        <v>1119</v>
      </c>
      <c r="D30" t="s">
        <v>716</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t="14.5" hidden="1" x14ac:dyDescent="0.35">
      <c r="A31" t="s">
        <v>750</v>
      </c>
      <c r="B31" t="s">
        <v>1120</v>
      </c>
      <c r="C31" t="s">
        <v>1121</v>
      </c>
      <c r="D31" t="s">
        <v>716</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t="14.5" hidden="1" x14ac:dyDescent="0.35">
      <c r="A32" t="s">
        <v>753</v>
      </c>
      <c r="B32" t="s">
        <v>1122</v>
      </c>
      <c r="C32" t="s">
        <v>1123</v>
      </c>
      <c r="D32" t="s">
        <v>716</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t="14.5" hidden="1" x14ac:dyDescent="0.35">
      <c r="A33" t="s">
        <v>756</v>
      </c>
      <c r="B33" t="s">
        <v>1124</v>
      </c>
      <c r="C33" t="s">
        <v>1125</v>
      </c>
      <c r="D33" t="s">
        <v>716</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t="14.5" hidden="1" x14ac:dyDescent="0.35">
      <c r="A34" t="s">
        <v>759</v>
      </c>
      <c r="B34" t="s">
        <v>1126</v>
      </c>
      <c r="C34" t="s">
        <v>1127</v>
      </c>
      <c r="D34" t="s">
        <v>716</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t="14.5" hidden="1" x14ac:dyDescent="0.35">
      <c r="A35" t="s">
        <v>732</v>
      </c>
      <c r="B35" t="s">
        <v>1128</v>
      </c>
      <c r="C35" t="s">
        <v>1129</v>
      </c>
      <c r="D35" t="s">
        <v>716</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t="14.5" hidden="1" x14ac:dyDescent="0.35">
      <c r="A36" t="s">
        <v>735</v>
      </c>
      <c r="B36" t="s">
        <v>1130</v>
      </c>
      <c r="C36" t="s">
        <v>1131</v>
      </c>
      <c r="D36" t="s">
        <v>716</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t="14.5" hidden="1" x14ac:dyDescent="0.35">
      <c r="A37" t="s">
        <v>766</v>
      </c>
      <c r="B37" t="s">
        <v>1132</v>
      </c>
      <c r="C37" t="s">
        <v>1133</v>
      </c>
      <c r="D37" t="s">
        <v>716</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t="14.5" hidden="1" x14ac:dyDescent="0.35">
      <c r="A38" t="s">
        <v>769</v>
      </c>
      <c r="B38" t="s">
        <v>1134</v>
      </c>
      <c r="C38" t="s">
        <v>1135</v>
      </c>
      <c r="D38" t="s">
        <v>716</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t="14.5" hidden="1" x14ac:dyDescent="0.35">
      <c r="A39" t="s">
        <v>771</v>
      </c>
      <c r="C39" t="s">
        <v>1136</v>
      </c>
    </row>
    <row r="40" spans="1:36" ht="14.5" hidden="1" x14ac:dyDescent="0.35">
      <c r="A40" t="s">
        <v>772</v>
      </c>
      <c r="B40" t="s">
        <v>1137</v>
      </c>
      <c r="C40" t="s">
        <v>1138</v>
      </c>
      <c r="D40" t="s">
        <v>775</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t="14.5" hidden="1" x14ac:dyDescent="0.35">
      <c r="A41" t="s">
        <v>776</v>
      </c>
      <c r="B41" t="s">
        <v>1139</v>
      </c>
      <c r="C41" t="s">
        <v>1140</v>
      </c>
      <c r="D41" t="s">
        <v>775</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t="14.5" hidden="1" x14ac:dyDescent="0.35">
      <c r="A42" t="s">
        <v>779</v>
      </c>
      <c r="C42" t="s">
        <v>1141</v>
      </c>
    </row>
    <row r="43" spans="1:36" ht="14.5" hidden="1" x14ac:dyDescent="0.35">
      <c r="A43" t="s">
        <v>215</v>
      </c>
      <c r="C43" t="s">
        <v>1142</v>
      </c>
    </row>
    <row r="44" spans="1:36" ht="14.5" hidden="1" x14ac:dyDescent="0.35">
      <c r="A44" t="s">
        <v>713</v>
      </c>
      <c r="B44" t="s">
        <v>1143</v>
      </c>
      <c r="C44" t="s">
        <v>1144</v>
      </c>
      <c r="D44" t="s">
        <v>716</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t="14.5" hidden="1" x14ac:dyDescent="0.35">
      <c r="A45" t="s">
        <v>717</v>
      </c>
      <c r="B45" t="s">
        <v>1145</v>
      </c>
      <c r="C45" t="s">
        <v>1146</v>
      </c>
      <c r="D45" t="s">
        <v>716</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t="14.5" hidden="1" x14ac:dyDescent="0.35">
      <c r="A46" t="s">
        <v>720</v>
      </c>
      <c r="B46" t="s">
        <v>1147</v>
      </c>
      <c r="C46" t="s">
        <v>1148</v>
      </c>
      <c r="D46" t="s">
        <v>716</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t="14.5" hidden="1" x14ac:dyDescent="0.35">
      <c r="A47" t="s">
        <v>723</v>
      </c>
      <c r="B47" t="s">
        <v>1149</v>
      </c>
      <c r="C47" t="s">
        <v>1150</v>
      </c>
      <c r="D47" t="s">
        <v>716</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t="14.5" hidden="1" x14ac:dyDescent="0.35">
      <c r="A48" t="s">
        <v>726</v>
      </c>
      <c r="B48" t="s">
        <v>1151</v>
      </c>
      <c r="C48" t="s">
        <v>1152</v>
      </c>
      <c r="D48" t="s">
        <v>716</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t="14.5" hidden="1" x14ac:dyDescent="0.35">
      <c r="A49" t="s">
        <v>729</v>
      </c>
      <c r="B49" t="s">
        <v>1153</v>
      </c>
      <c r="C49" t="s">
        <v>1154</v>
      </c>
      <c r="D49" t="s">
        <v>716</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t="14.5" hidden="1" x14ac:dyDescent="0.35">
      <c r="A50" t="s">
        <v>732</v>
      </c>
      <c r="B50" t="s">
        <v>1155</v>
      </c>
      <c r="C50" t="s">
        <v>1156</v>
      </c>
      <c r="D50" t="s">
        <v>716</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t="14.5" hidden="1" x14ac:dyDescent="0.35">
      <c r="A51" t="s">
        <v>735</v>
      </c>
      <c r="B51" t="s">
        <v>1157</v>
      </c>
      <c r="C51" t="s">
        <v>1158</v>
      </c>
      <c r="D51" t="s">
        <v>716</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t="14.5" hidden="1" x14ac:dyDescent="0.35">
      <c r="A52" t="s">
        <v>796</v>
      </c>
      <c r="B52" t="s">
        <v>1159</v>
      </c>
      <c r="C52" t="s">
        <v>1160</v>
      </c>
      <c r="D52" t="s">
        <v>716</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t="14.5" hidden="1" x14ac:dyDescent="0.35">
      <c r="A53" t="s">
        <v>275</v>
      </c>
      <c r="C53" t="s">
        <v>1161</v>
      </c>
    </row>
    <row r="54" spans="1:36" ht="14.5" hidden="1" x14ac:dyDescent="0.35">
      <c r="A54" t="s">
        <v>744</v>
      </c>
      <c r="B54" t="s">
        <v>1162</v>
      </c>
      <c r="C54" t="s">
        <v>1163</v>
      </c>
      <c r="D54" t="s">
        <v>716</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t="14.5" hidden="1" x14ac:dyDescent="0.35">
      <c r="A55" t="s">
        <v>747</v>
      </c>
      <c r="B55" t="s">
        <v>1164</v>
      </c>
      <c r="C55" t="s">
        <v>1165</v>
      </c>
      <c r="D55" t="s">
        <v>716</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t="14.5" hidden="1" x14ac:dyDescent="0.35">
      <c r="A56" t="s">
        <v>750</v>
      </c>
      <c r="B56" t="s">
        <v>1166</v>
      </c>
      <c r="C56" t="s">
        <v>1167</v>
      </c>
      <c r="D56" t="s">
        <v>716</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t="14.5" hidden="1" x14ac:dyDescent="0.35">
      <c r="A57" t="s">
        <v>753</v>
      </c>
      <c r="B57" t="s">
        <v>1168</v>
      </c>
      <c r="C57" t="s">
        <v>1169</v>
      </c>
      <c r="D57" t="s">
        <v>716</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t="14.5" hidden="1" x14ac:dyDescent="0.35">
      <c r="A58" t="s">
        <v>756</v>
      </c>
      <c r="B58" t="s">
        <v>1170</v>
      </c>
      <c r="C58" t="s">
        <v>1171</v>
      </c>
      <c r="D58" t="s">
        <v>716</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t="14.5" hidden="1" x14ac:dyDescent="0.35">
      <c r="A59" t="s">
        <v>759</v>
      </c>
      <c r="B59" t="s">
        <v>1172</v>
      </c>
      <c r="C59" t="s">
        <v>1173</v>
      </c>
      <c r="D59" t="s">
        <v>716</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t="14.5" hidden="1" x14ac:dyDescent="0.35">
      <c r="A60" t="s">
        <v>732</v>
      </c>
      <c r="B60" t="s">
        <v>1174</v>
      </c>
      <c r="C60" t="s">
        <v>1175</v>
      </c>
      <c r="D60" t="s">
        <v>716</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t="14.5" hidden="1" x14ac:dyDescent="0.35">
      <c r="A61" t="s">
        <v>735</v>
      </c>
      <c r="B61" t="s">
        <v>1176</v>
      </c>
      <c r="C61" t="s">
        <v>1177</v>
      </c>
      <c r="D61" t="s">
        <v>716</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t="14.5" hidden="1" x14ac:dyDescent="0.35">
      <c r="A62" t="s">
        <v>815</v>
      </c>
      <c r="B62" t="s">
        <v>1178</v>
      </c>
      <c r="C62" t="s">
        <v>1179</v>
      </c>
      <c r="D62" t="s">
        <v>716</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t="14.5" hidden="1" x14ac:dyDescent="0.35">
      <c r="A63" t="s">
        <v>818</v>
      </c>
      <c r="C63" t="s">
        <v>1180</v>
      </c>
    </row>
    <row r="64" spans="1:36" ht="14.5" hidden="1" x14ac:dyDescent="0.35">
      <c r="A64" t="s">
        <v>711</v>
      </c>
      <c r="C64" t="s">
        <v>1181</v>
      </c>
    </row>
    <row r="65" spans="1:36" ht="14.5" hidden="1" x14ac:dyDescent="0.35">
      <c r="A65" t="s">
        <v>772</v>
      </c>
      <c r="B65" t="s">
        <v>1182</v>
      </c>
      <c r="C65" t="s">
        <v>1183</v>
      </c>
      <c r="D65" t="s">
        <v>716</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t="14.5" hidden="1" x14ac:dyDescent="0.35">
      <c r="A66" t="s">
        <v>776</v>
      </c>
      <c r="B66" t="s">
        <v>1184</v>
      </c>
      <c r="C66" t="s">
        <v>1185</v>
      </c>
      <c r="D66" t="s">
        <v>716</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t="14.5" hidden="1" x14ac:dyDescent="0.35">
      <c r="A67" t="s">
        <v>823</v>
      </c>
      <c r="C67" t="s">
        <v>1186</v>
      </c>
    </row>
    <row r="68" spans="1:36" ht="14.5" hidden="1" x14ac:dyDescent="0.35">
      <c r="A68" t="s">
        <v>772</v>
      </c>
      <c r="B68" t="s">
        <v>1187</v>
      </c>
      <c r="C68" t="s">
        <v>1188</v>
      </c>
      <c r="D68" t="s">
        <v>716</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t="14.5" hidden="1" x14ac:dyDescent="0.35">
      <c r="A69" t="s">
        <v>776</v>
      </c>
      <c r="B69" t="s">
        <v>1189</v>
      </c>
      <c r="C69" t="s">
        <v>1190</v>
      </c>
      <c r="D69" t="s">
        <v>716</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thickBot="1" x14ac:dyDescent="0.4">
      <c r="A70" s="31" t="s">
        <v>826</v>
      </c>
      <c r="C70" t="s">
        <v>1191</v>
      </c>
    </row>
    <row r="71" spans="1:36" thickTop="1" x14ac:dyDescent="0.35">
      <c r="A71" s="32" t="s">
        <v>772</v>
      </c>
      <c r="C71" t="s">
        <v>1192</v>
      </c>
    </row>
    <row r="72" spans="1:36" ht="14.5" x14ac:dyDescent="0.35">
      <c r="A72" t="s">
        <v>713</v>
      </c>
      <c r="B72" t="s">
        <v>1193</v>
      </c>
      <c r="C72" t="s">
        <v>1194</v>
      </c>
      <c r="D72" t="s">
        <v>262</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ht="14.5" x14ac:dyDescent="0.35">
      <c r="A73" t="s">
        <v>717</v>
      </c>
      <c r="B73" t="s">
        <v>1195</v>
      </c>
      <c r="C73" t="s">
        <v>1196</v>
      </c>
      <c r="D73" t="s">
        <v>262</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ht="14.5" x14ac:dyDescent="0.35">
      <c r="A74" t="s">
        <v>720</v>
      </c>
      <c r="B74" t="s">
        <v>1197</v>
      </c>
      <c r="C74" t="s">
        <v>1198</v>
      </c>
      <c r="D74" t="s">
        <v>262</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ht="14.5" x14ac:dyDescent="0.35">
      <c r="A75" t="s">
        <v>723</v>
      </c>
      <c r="B75" t="s">
        <v>1199</v>
      </c>
      <c r="C75" t="s">
        <v>1200</v>
      </c>
      <c r="D75" t="s">
        <v>262</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ht="14.5" x14ac:dyDescent="0.35">
      <c r="A76" t="s">
        <v>726</v>
      </c>
      <c r="B76" t="s">
        <v>1201</v>
      </c>
      <c r="C76" t="s">
        <v>1202</v>
      </c>
      <c r="D76" t="s">
        <v>262</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ht="14.5" x14ac:dyDescent="0.35">
      <c r="A77" t="s">
        <v>729</v>
      </c>
      <c r="B77" t="s">
        <v>1203</v>
      </c>
      <c r="C77" t="s">
        <v>1204</v>
      </c>
      <c r="D77" t="s">
        <v>262</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ht="14.5" x14ac:dyDescent="0.35">
      <c r="A78" t="s">
        <v>732</v>
      </c>
      <c r="B78" t="s">
        <v>1205</v>
      </c>
      <c r="C78" t="s">
        <v>1206</v>
      </c>
      <c r="D78" t="s">
        <v>262</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ht="14.5" x14ac:dyDescent="0.35">
      <c r="A79" t="s">
        <v>735</v>
      </c>
      <c r="B79" t="s">
        <v>1207</v>
      </c>
      <c r="C79" t="s">
        <v>1208</v>
      </c>
      <c r="D79" t="s">
        <v>262</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ht="14.5" x14ac:dyDescent="0.35">
      <c r="A80" s="32" t="s">
        <v>776</v>
      </c>
      <c r="C80" t="s">
        <v>1209</v>
      </c>
    </row>
    <row r="81" spans="1:36" ht="14.5" x14ac:dyDescent="0.35">
      <c r="A81" t="s">
        <v>744</v>
      </c>
      <c r="B81" t="s">
        <v>1210</v>
      </c>
      <c r="C81" t="s">
        <v>1211</v>
      </c>
      <c r="D81" t="s">
        <v>262</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ht="14.5" x14ac:dyDescent="0.35">
      <c r="A82" t="s">
        <v>747</v>
      </c>
      <c r="B82" t="s">
        <v>1212</v>
      </c>
      <c r="C82" t="s">
        <v>1213</v>
      </c>
      <c r="D82" t="s">
        <v>262</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ht="14.5" x14ac:dyDescent="0.35">
      <c r="A83" t="s">
        <v>750</v>
      </c>
      <c r="B83" t="s">
        <v>1214</v>
      </c>
      <c r="C83" t="s">
        <v>1215</v>
      </c>
      <c r="D83" t="s">
        <v>262</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ht="14.5" x14ac:dyDescent="0.35">
      <c r="A84" t="s">
        <v>753</v>
      </c>
      <c r="B84" t="s">
        <v>1216</v>
      </c>
      <c r="C84" t="s">
        <v>1217</v>
      </c>
      <c r="D84" t="s">
        <v>262</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ht="14.5" x14ac:dyDescent="0.35">
      <c r="A85" t="s">
        <v>756</v>
      </c>
      <c r="B85" t="s">
        <v>1218</v>
      </c>
      <c r="C85" t="s">
        <v>1219</v>
      </c>
      <c r="D85" t="s">
        <v>262</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ht="14.5" x14ac:dyDescent="0.35">
      <c r="A86" t="s">
        <v>759</v>
      </c>
      <c r="B86" t="s">
        <v>1220</v>
      </c>
      <c r="C86" t="s">
        <v>1221</v>
      </c>
      <c r="D86" t="s">
        <v>262</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ht="14.5" x14ac:dyDescent="0.35">
      <c r="A87" t="s">
        <v>732</v>
      </c>
      <c r="B87" t="s">
        <v>1222</v>
      </c>
      <c r="C87" t="s">
        <v>1223</v>
      </c>
      <c r="D87" t="s">
        <v>262</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ht="14.5" x14ac:dyDescent="0.35">
      <c r="A88" t="s">
        <v>735</v>
      </c>
      <c r="B88" t="s">
        <v>1224</v>
      </c>
      <c r="C88" t="s">
        <v>1225</v>
      </c>
      <c r="D88" t="s">
        <v>262</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ht="14.5" x14ac:dyDescent="0.35">
      <c r="A89" s="32" t="s">
        <v>859</v>
      </c>
      <c r="C89" t="s">
        <v>1226</v>
      </c>
    </row>
    <row r="90" spans="1:36" ht="14.5" x14ac:dyDescent="0.35">
      <c r="A90" s="32" t="s">
        <v>204</v>
      </c>
      <c r="C90" t="s">
        <v>1227</v>
      </c>
    </row>
    <row r="91" spans="1:36" ht="14.5" x14ac:dyDescent="0.35">
      <c r="A91" t="s">
        <v>713</v>
      </c>
      <c r="B91" t="s">
        <v>1228</v>
      </c>
      <c r="C91" t="s">
        <v>1229</v>
      </c>
      <c r="D91" t="s">
        <v>862</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ht="14.5" x14ac:dyDescent="0.35">
      <c r="A92" t="s">
        <v>717</v>
      </c>
      <c r="B92" t="s">
        <v>1230</v>
      </c>
      <c r="C92" t="s">
        <v>1231</v>
      </c>
      <c r="D92" t="s">
        <v>862</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ht="14.5" x14ac:dyDescent="0.35">
      <c r="A93" t="s">
        <v>720</v>
      </c>
      <c r="B93" t="s">
        <v>1232</v>
      </c>
      <c r="C93" t="s">
        <v>1233</v>
      </c>
      <c r="D93" t="s">
        <v>862</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ht="14.5" x14ac:dyDescent="0.35">
      <c r="A94" t="s">
        <v>723</v>
      </c>
      <c r="B94" t="s">
        <v>1234</v>
      </c>
      <c r="C94" t="s">
        <v>1235</v>
      </c>
      <c r="D94" t="s">
        <v>862</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ht="14.5" x14ac:dyDescent="0.35">
      <c r="A95" t="s">
        <v>726</v>
      </c>
      <c r="B95" t="s">
        <v>1236</v>
      </c>
      <c r="C95" t="s">
        <v>1237</v>
      </c>
      <c r="D95" t="s">
        <v>862</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ht="14.5" x14ac:dyDescent="0.35">
      <c r="A96" t="s">
        <v>729</v>
      </c>
      <c r="B96" t="s">
        <v>1238</v>
      </c>
      <c r="C96" t="s">
        <v>1239</v>
      </c>
      <c r="D96" t="s">
        <v>862</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ht="14.5" x14ac:dyDescent="0.35">
      <c r="A97" t="s">
        <v>732</v>
      </c>
      <c r="B97" t="s">
        <v>1240</v>
      </c>
      <c r="C97" t="s">
        <v>1241</v>
      </c>
      <c r="D97" t="s">
        <v>862</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ht="14.5" x14ac:dyDescent="0.35">
      <c r="A98" t="s">
        <v>735</v>
      </c>
      <c r="B98" t="s">
        <v>1242</v>
      </c>
      <c r="C98" t="s">
        <v>1243</v>
      </c>
      <c r="D98" t="s">
        <v>862</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ht="14.5" x14ac:dyDescent="0.35">
      <c r="A99" t="s">
        <v>738</v>
      </c>
      <c r="B99" t="s">
        <v>1244</v>
      </c>
      <c r="C99" t="s">
        <v>1245</v>
      </c>
      <c r="D99" t="s">
        <v>862</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ht="14.5" x14ac:dyDescent="0.35">
      <c r="A100" t="s">
        <v>267</v>
      </c>
      <c r="C100" t="s">
        <v>1246</v>
      </c>
    </row>
    <row r="101" spans="1:36" ht="14.5" x14ac:dyDescent="0.35">
      <c r="A101" t="s">
        <v>744</v>
      </c>
      <c r="B101" t="s">
        <v>1247</v>
      </c>
      <c r="C101" t="s">
        <v>1248</v>
      </c>
      <c r="D101" t="s">
        <v>862</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ht="14.5" x14ac:dyDescent="0.35">
      <c r="A102" t="s">
        <v>747</v>
      </c>
      <c r="B102" t="s">
        <v>1249</v>
      </c>
      <c r="C102" t="s">
        <v>1250</v>
      </c>
      <c r="D102" t="s">
        <v>862</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ht="14.5" x14ac:dyDescent="0.35">
      <c r="A103" t="s">
        <v>750</v>
      </c>
      <c r="B103" t="s">
        <v>1251</v>
      </c>
      <c r="C103" t="s">
        <v>1252</v>
      </c>
      <c r="D103" t="s">
        <v>862</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ht="14.5" x14ac:dyDescent="0.35">
      <c r="A104" t="s">
        <v>753</v>
      </c>
      <c r="B104" t="s">
        <v>1253</v>
      </c>
      <c r="C104" t="s">
        <v>1254</v>
      </c>
      <c r="D104" t="s">
        <v>862</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ht="14.5" x14ac:dyDescent="0.35">
      <c r="A105" t="s">
        <v>756</v>
      </c>
      <c r="B105" t="s">
        <v>1255</v>
      </c>
      <c r="C105" t="s">
        <v>1256</v>
      </c>
      <c r="D105" t="s">
        <v>862</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ht="14.5" x14ac:dyDescent="0.35">
      <c r="A106" t="s">
        <v>759</v>
      </c>
      <c r="B106" t="s">
        <v>1257</v>
      </c>
      <c r="C106" t="s">
        <v>1258</v>
      </c>
      <c r="D106" t="s">
        <v>862</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ht="14.5" x14ac:dyDescent="0.35">
      <c r="A107" t="s">
        <v>732</v>
      </c>
      <c r="B107" t="s">
        <v>1259</v>
      </c>
      <c r="C107" t="s">
        <v>1260</v>
      </c>
      <c r="D107" t="s">
        <v>862</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ht="14.5" x14ac:dyDescent="0.35">
      <c r="A108" t="s">
        <v>735</v>
      </c>
      <c r="B108" t="s">
        <v>1261</v>
      </c>
      <c r="C108" t="s">
        <v>1262</v>
      </c>
      <c r="D108" t="s">
        <v>862</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ht="14.5" x14ac:dyDescent="0.35">
      <c r="A109" t="s">
        <v>766</v>
      </c>
      <c r="B109" t="s">
        <v>1263</v>
      </c>
      <c r="C109" t="s">
        <v>1264</v>
      </c>
      <c r="D109" t="s">
        <v>862</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ht="14.5" x14ac:dyDescent="0.35">
      <c r="A110" t="s">
        <v>897</v>
      </c>
      <c r="C110" t="s">
        <v>1265</v>
      </c>
    </row>
    <row r="111" spans="1:36" ht="14.5" x14ac:dyDescent="0.35">
      <c r="A111" t="s">
        <v>204</v>
      </c>
      <c r="C111" t="s">
        <v>1266</v>
      </c>
    </row>
    <row r="112" spans="1:36" ht="14.5" x14ac:dyDescent="0.35">
      <c r="A112" t="s">
        <v>713</v>
      </c>
      <c r="B112" t="s">
        <v>1267</v>
      </c>
      <c r="C112" t="s">
        <v>1268</v>
      </c>
      <c r="D112" t="s">
        <v>900</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ht="14.5" x14ac:dyDescent="0.35">
      <c r="A113" t="s">
        <v>717</v>
      </c>
      <c r="B113" t="s">
        <v>1269</v>
      </c>
      <c r="C113" t="s">
        <v>1270</v>
      </c>
      <c r="D113" t="s">
        <v>900</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ht="14.5" x14ac:dyDescent="0.35">
      <c r="A114" t="s">
        <v>720</v>
      </c>
      <c r="B114" t="s">
        <v>1271</v>
      </c>
      <c r="C114" t="s">
        <v>1272</v>
      </c>
      <c r="D114" t="s">
        <v>900</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ht="14.5" x14ac:dyDescent="0.35">
      <c r="A115" t="s">
        <v>723</v>
      </c>
      <c r="B115" t="s">
        <v>1273</v>
      </c>
      <c r="C115" t="s">
        <v>1274</v>
      </c>
      <c r="D115" t="s">
        <v>900</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ht="14.5" x14ac:dyDescent="0.35">
      <c r="A116" t="s">
        <v>726</v>
      </c>
      <c r="B116" t="s">
        <v>1275</v>
      </c>
      <c r="C116" t="s">
        <v>1276</v>
      </c>
      <c r="D116" t="s">
        <v>900</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ht="14.5" x14ac:dyDescent="0.35">
      <c r="A117" t="s">
        <v>729</v>
      </c>
      <c r="B117" t="s">
        <v>1277</v>
      </c>
      <c r="C117" t="s">
        <v>1278</v>
      </c>
      <c r="D117" t="s">
        <v>900</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ht="14.5" x14ac:dyDescent="0.35">
      <c r="A118" t="s">
        <v>732</v>
      </c>
      <c r="B118" t="s">
        <v>1279</v>
      </c>
      <c r="C118" t="s">
        <v>1280</v>
      </c>
      <c r="D118" t="s">
        <v>900</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ht="14.5" x14ac:dyDescent="0.35">
      <c r="A119" t="s">
        <v>735</v>
      </c>
      <c r="B119" t="s">
        <v>1281</v>
      </c>
      <c r="C119" t="s">
        <v>1282</v>
      </c>
      <c r="D119" t="s">
        <v>900</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ht="14.5" x14ac:dyDescent="0.35">
      <c r="A120" t="s">
        <v>738</v>
      </c>
      <c r="B120" t="s">
        <v>1283</v>
      </c>
      <c r="C120" t="s">
        <v>1284</v>
      </c>
      <c r="D120" t="s">
        <v>900</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ht="14.5" x14ac:dyDescent="0.35">
      <c r="A121" t="s">
        <v>267</v>
      </c>
      <c r="C121" t="s">
        <v>1285</v>
      </c>
    </row>
    <row r="122" spans="1:36" ht="14.5" x14ac:dyDescent="0.35">
      <c r="A122" t="s">
        <v>744</v>
      </c>
      <c r="B122" t="s">
        <v>1286</v>
      </c>
      <c r="C122" t="s">
        <v>1287</v>
      </c>
      <c r="D122" t="s">
        <v>900</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ht="14.5" x14ac:dyDescent="0.35">
      <c r="A123" t="s">
        <v>747</v>
      </c>
      <c r="B123" t="s">
        <v>1288</v>
      </c>
      <c r="C123" t="s">
        <v>1289</v>
      </c>
      <c r="D123" t="s">
        <v>900</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ht="14.5" x14ac:dyDescent="0.35">
      <c r="A124" t="s">
        <v>750</v>
      </c>
      <c r="B124" t="s">
        <v>1290</v>
      </c>
      <c r="C124" t="s">
        <v>1291</v>
      </c>
      <c r="D124" t="s">
        <v>900</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ht="14.5" x14ac:dyDescent="0.35">
      <c r="A125" t="s">
        <v>753</v>
      </c>
      <c r="B125" t="s">
        <v>1292</v>
      </c>
      <c r="C125" t="s">
        <v>1293</v>
      </c>
      <c r="D125" t="s">
        <v>900</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ht="14.5" x14ac:dyDescent="0.35">
      <c r="A126" t="s">
        <v>756</v>
      </c>
      <c r="B126" t="s">
        <v>1294</v>
      </c>
      <c r="C126" t="s">
        <v>1295</v>
      </c>
      <c r="D126" t="s">
        <v>900</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ht="14.5" x14ac:dyDescent="0.35">
      <c r="A127" t="s">
        <v>759</v>
      </c>
      <c r="B127" t="s">
        <v>1296</v>
      </c>
      <c r="C127" t="s">
        <v>1297</v>
      </c>
      <c r="D127" t="s">
        <v>900</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ht="14.5" x14ac:dyDescent="0.35">
      <c r="A128" t="s">
        <v>732</v>
      </c>
      <c r="B128" t="s">
        <v>1298</v>
      </c>
      <c r="C128" t="s">
        <v>1299</v>
      </c>
      <c r="D128" t="s">
        <v>900</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ht="14.5" x14ac:dyDescent="0.35">
      <c r="A129" t="s">
        <v>735</v>
      </c>
      <c r="B129" t="s">
        <v>1300</v>
      </c>
      <c r="C129" t="s">
        <v>1301</v>
      </c>
      <c r="D129" t="s">
        <v>900</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ht="14.5" x14ac:dyDescent="0.35">
      <c r="A130" t="s">
        <v>766</v>
      </c>
      <c r="B130" t="s">
        <v>1302</v>
      </c>
      <c r="C130" t="s">
        <v>1303</v>
      </c>
      <c r="D130" t="s">
        <v>900</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ht="14.5" x14ac:dyDescent="0.35">
      <c r="A131" t="s">
        <v>935</v>
      </c>
      <c r="C131" t="s">
        <v>1304</v>
      </c>
    </row>
    <row r="132" spans="1:36" ht="14.5" x14ac:dyDescent="0.35">
      <c r="A132" t="s">
        <v>204</v>
      </c>
      <c r="B132" t="s">
        <v>1305</v>
      </c>
      <c r="C132" t="s">
        <v>1306</v>
      </c>
      <c r="D132" t="s">
        <v>900</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ht="14.5" x14ac:dyDescent="0.35">
      <c r="A133" t="s">
        <v>267</v>
      </c>
      <c r="B133" t="s">
        <v>1307</v>
      </c>
      <c r="C133" t="s">
        <v>1308</v>
      </c>
      <c r="D133" t="s">
        <v>900</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election activeCell="D10" sqref="D10"/>
    </sheetView>
  </sheetViews>
  <sheetFormatPr defaultColWidth="9.1796875" defaultRowHeight="14.5" x14ac:dyDescent="0.35"/>
  <sheetData>
    <row r="1" spans="1:35" x14ac:dyDescent="0.35">
      <c r="A1" t="s">
        <v>1309</v>
      </c>
    </row>
    <row r="2" spans="1:35" x14ac:dyDescent="0.35">
      <c r="A2" t="s">
        <v>1310</v>
      </c>
    </row>
    <row r="3" spans="1:35" x14ac:dyDescent="0.35">
      <c r="A3" t="s">
        <v>1311</v>
      </c>
    </row>
    <row r="4" spans="1:35" x14ac:dyDescent="0.35">
      <c r="A4" t="s">
        <v>198</v>
      </c>
    </row>
    <row r="5" spans="1:35" x14ac:dyDescent="0.3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35">
      <c r="A6" t="s">
        <v>203</v>
      </c>
    </row>
    <row r="7" spans="1:35" x14ac:dyDescent="0.35">
      <c r="A7" t="s">
        <v>204</v>
      </c>
      <c r="D7" t="s">
        <v>208</v>
      </c>
    </row>
    <row r="8" spans="1:35" x14ac:dyDescent="0.35">
      <c r="A8" t="s">
        <v>205</v>
      </c>
      <c r="B8" t="s">
        <v>1312</v>
      </c>
      <c r="C8" t="s">
        <v>1313</v>
      </c>
      <c r="D8" t="s">
        <v>208</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35">
      <c r="A9" t="s">
        <v>209</v>
      </c>
      <c r="B9" t="s">
        <v>1314</v>
      </c>
      <c r="C9" t="s">
        <v>1315</v>
      </c>
      <c r="D9" t="s">
        <v>208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235</v>
      </c>
    </row>
    <row r="10" spans="1:35" x14ac:dyDescent="0.35">
      <c r="A10" t="s">
        <v>212</v>
      </c>
      <c r="B10" t="s">
        <v>1316</v>
      </c>
      <c r="C10" t="s">
        <v>1317</v>
      </c>
      <c r="D10" t="s">
        <v>208</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35">
      <c r="A11" t="s">
        <v>215</v>
      </c>
    </row>
    <row r="12" spans="1:35" x14ac:dyDescent="0.35">
      <c r="A12" t="s">
        <v>216</v>
      </c>
      <c r="B12" t="s">
        <v>1318</v>
      </c>
      <c r="C12" t="s">
        <v>1319</v>
      </c>
      <c r="D12" t="s">
        <v>208</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35">
      <c r="A13" t="s">
        <v>219</v>
      </c>
      <c r="B13" t="s">
        <v>1320</v>
      </c>
      <c r="C13" t="s">
        <v>221</v>
      </c>
      <c r="D13" t="s">
        <v>208</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35">
      <c r="A14" t="s">
        <v>222</v>
      </c>
      <c r="B14" t="s">
        <v>1321</v>
      </c>
      <c r="C14" t="s">
        <v>221</v>
      </c>
      <c r="D14" t="s">
        <v>208</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35">
      <c r="A15" t="s">
        <v>224</v>
      </c>
      <c r="B15" t="s">
        <v>1322</v>
      </c>
      <c r="C15" t="s">
        <v>221</v>
      </c>
      <c r="D15" t="s">
        <v>208</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35">
      <c r="A16" t="s">
        <v>226</v>
      </c>
      <c r="B16" t="s">
        <v>1323</v>
      </c>
      <c r="C16" t="s">
        <v>1324</v>
      </c>
      <c r="D16" t="s">
        <v>208</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35">
      <c r="A17" t="s">
        <v>229</v>
      </c>
      <c r="B17" t="s">
        <v>1325</v>
      </c>
      <c r="C17" t="s">
        <v>1326</v>
      </c>
      <c r="D17" t="s">
        <v>208</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35">
      <c r="A18" t="s">
        <v>232</v>
      </c>
      <c r="B18" t="s">
        <v>1327</v>
      </c>
      <c r="C18" t="s">
        <v>1328</v>
      </c>
      <c r="D18" t="s">
        <v>208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235</v>
      </c>
    </row>
    <row r="19" spans="1:35" x14ac:dyDescent="0.35">
      <c r="A19" t="s">
        <v>236</v>
      </c>
      <c r="B19" t="s">
        <v>1329</v>
      </c>
      <c r="C19" t="s">
        <v>1330</v>
      </c>
      <c r="D19" t="s">
        <v>208</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35">
      <c r="A20" t="s">
        <v>239</v>
      </c>
      <c r="B20" t="s">
        <v>1331</v>
      </c>
      <c r="C20" t="s">
        <v>1332</v>
      </c>
      <c r="D20" t="s">
        <v>208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235</v>
      </c>
    </row>
    <row r="21" spans="1:35" x14ac:dyDescent="0.35">
      <c r="A21" t="s">
        <v>242</v>
      </c>
      <c r="B21" t="s">
        <v>1333</v>
      </c>
      <c r="C21" t="s">
        <v>1334</v>
      </c>
      <c r="D21" t="s">
        <v>208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235</v>
      </c>
    </row>
    <row r="22" spans="1:35" x14ac:dyDescent="0.35">
      <c r="A22" t="s">
        <v>245</v>
      </c>
      <c r="B22" t="s">
        <v>1335</v>
      </c>
      <c r="C22" t="s">
        <v>1336</v>
      </c>
      <c r="D22" t="s">
        <v>208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235</v>
      </c>
    </row>
    <row r="23" spans="1:35" x14ac:dyDescent="0.35">
      <c r="A23" t="s">
        <v>248</v>
      </c>
      <c r="B23" t="s">
        <v>1337</v>
      </c>
      <c r="C23" t="s">
        <v>1338</v>
      </c>
      <c r="D23" t="s">
        <v>208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235</v>
      </c>
    </row>
    <row r="24" spans="1:35" x14ac:dyDescent="0.35">
      <c r="A24" t="s">
        <v>250</v>
      </c>
      <c r="B24" t="s">
        <v>1339</v>
      </c>
      <c r="C24" t="s">
        <v>1340</v>
      </c>
      <c r="D24" t="s">
        <v>208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235</v>
      </c>
    </row>
    <row r="25" spans="1:35" x14ac:dyDescent="0.35">
      <c r="A25" t="s">
        <v>253</v>
      </c>
      <c r="B25" t="s">
        <v>1341</v>
      </c>
      <c r="C25" t="s">
        <v>1342</v>
      </c>
      <c r="D25" t="s">
        <v>208</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35">
      <c r="A26" t="s">
        <v>256</v>
      </c>
      <c r="B26" t="s">
        <v>1343</v>
      </c>
      <c r="C26" t="s">
        <v>1344</v>
      </c>
      <c r="D26" t="s">
        <v>208</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35">
      <c r="A27" t="s">
        <v>259</v>
      </c>
      <c r="B27" t="s">
        <v>1345</v>
      </c>
      <c r="C27" t="s">
        <v>1346</v>
      </c>
      <c r="D27" t="s">
        <v>262</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35">
      <c r="A28" t="s">
        <v>263</v>
      </c>
      <c r="B28" t="s">
        <v>1347</v>
      </c>
      <c r="C28" t="s">
        <v>1348</v>
      </c>
      <c r="D28" t="s">
        <v>208</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35">
      <c r="A29" t="s">
        <v>266</v>
      </c>
    </row>
    <row r="30" spans="1:35" x14ac:dyDescent="0.35">
      <c r="A30" t="s">
        <v>267</v>
      </c>
    </row>
    <row r="31" spans="1:35" x14ac:dyDescent="0.35">
      <c r="A31" t="s">
        <v>205</v>
      </c>
      <c r="B31" t="s">
        <v>1349</v>
      </c>
      <c r="C31" t="s">
        <v>1350</v>
      </c>
      <c r="D31" t="s">
        <v>208</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35">
      <c r="A32" t="s">
        <v>209</v>
      </c>
      <c r="B32" t="s">
        <v>1351</v>
      </c>
      <c r="C32" t="s">
        <v>1352</v>
      </c>
      <c r="D32" t="s">
        <v>208</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35">
      <c r="A33" t="s">
        <v>272</v>
      </c>
      <c r="B33" t="s">
        <v>1353</v>
      </c>
      <c r="C33" t="s">
        <v>1354</v>
      </c>
      <c r="D33" t="s">
        <v>208</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35">
      <c r="A34" t="s">
        <v>275</v>
      </c>
    </row>
    <row r="35" spans="1:35" x14ac:dyDescent="0.35">
      <c r="A35" t="s">
        <v>216</v>
      </c>
      <c r="B35" t="s">
        <v>1355</v>
      </c>
      <c r="C35" t="s">
        <v>1356</v>
      </c>
      <c r="D35" t="s">
        <v>208</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35">
      <c r="A36" t="s">
        <v>219</v>
      </c>
      <c r="B36" t="s">
        <v>1357</v>
      </c>
      <c r="C36" t="s">
        <v>221</v>
      </c>
      <c r="D36" t="s">
        <v>208</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235</v>
      </c>
    </row>
    <row r="37" spans="1:35" x14ac:dyDescent="0.35">
      <c r="A37" t="s">
        <v>222</v>
      </c>
      <c r="B37" t="s">
        <v>1358</v>
      </c>
      <c r="C37" t="s">
        <v>221</v>
      </c>
      <c r="D37" t="s">
        <v>208</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35">
      <c r="A38" t="s">
        <v>224</v>
      </c>
      <c r="B38" t="s">
        <v>1359</v>
      </c>
      <c r="C38" t="s">
        <v>221</v>
      </c>
      <c r="D38" t="s">
        <v>208</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35">
      <c r="A39" t="s">
        <v>226</v>
      </c>
      <c r="B39" t="s">
        <v>1360</v>
      </c>
      <c r="C39" t="s">
        <v>1361</v>
      </c>
      <c r="D39" t="s">
        <v>208</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35">
      <c r="A40" t="s">
        <v>229</v>
      </c>
      <c r="B40" t="s">
        <v>1362</v>
      </c>
      <c r="C40" t="s">
        <v>1363</v>
      </c>
      <c r="D40" t="s">
        <v>208</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35">
      <c r="A41" t="s">
        <v>232</v>
      </c>
      <c r="B41" t="s">
        <v>1364</v>
      </c>
      <c r="C41" t="s">
        <v>1365</v>
      </c>
      <c r="D41" t="s">
        <v>208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235</v>
      </c>
    </row>
    <row r="42" spans="1:35" x14ac:dyDescent="0.35">
      <c r="A42" t="s">
        <v>236</v>
      </c>
      <c r="B42" t="s">
        <v>1366</v>
      </c>
      <c r="C42" t="s">
        <v>1367</v>
      </c>
      <c r="D42" t="s">
        <v>208</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35">
      <c r="A43" t="s">
        <v>239</v>
      </c>
      <c r="B43" t="s">
        <v>1368</v>
      </c>
      <c r="C43" t="s">
        <v>1369</v>
      </c>
      <c r="D43" t="s">
        <v>208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235</v>
      </c>
    </row>
    <row r="44" spans="1:35" x14ac:dyDescent="0.35">
      <c r="A44" t="s">
        <v>242</v>
      </c>
      <c r="B44" t="s">
        <v>1370</v>
      </c>
      <c r="C44" t="s">
        <v>1371</v>
      </c>
      <c r="D44" t="s">
        <v>208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235</v>
      </c>
    </row>
    <row r="45" spans="1:35" x14ac:dyDescent="0.35">
      <c r="A45" t="s">
        <v>245</v>
      </c>
      <c r="B45" t="s">
        <v>1372</v>
      </c>
      <c r="C45" t="s">
        <v>1373</v>
      </c>
      <c r="D45" t="s">
        <v>208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235</v>
      </c>
    </row>
    <row r="46" spans="1:35" x14ac:dyDescent="0.35">
      <c r="A46" t="s">
        <v>248</v>
      </c>
      <c r="B46" t="s">
        <v>1374</v>
      </c>
      <c r="C46" t="s">
        <v>1375</v>
      </c>
      <c r="D46" t="s">
        <v>208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235</v>
      </c>
    </row>
    <row r="47" spans="1:35" x14ac:dyDescent="0.35">
      <c r="A47" t="s">
        <v>250</v>
      </c>
      <c r="B47" t="s">
        <v>1376</v>
      </c>
      <c r="C47" t="s">
        <v>1377</v>
      </c>
      <c r="D47" t="s">
        <v>208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235</v>
      </c>
    </row>
    <row r="48" spans="1:35" x14ac:dyDescent="0.35">
      <c r="A48" t="s">
        <v>253</v>
      </c>
      <c r="B48" t="s">
        <v>1378</v>
      </c>
      <c r="C48" t="s">
        <v>1379</v>
      </c>
      <c r="D48" t="s">
        <v>208</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35">
      <c r="A49" t="s">
        <v>301</v>
      </c>
      <c r="B49" t="s">
        <v>1380</v>
      </c>
      <c r="C49" t="s">
        <v>1381</v>
      </c>
      <c r="D49" t="s">
        <v>208</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35">
      <c r="A50" t="s">
        <v>304</v>
      </c>
      <c r="B50" t="s">
        <v>1382</v>
      </c>
      <c r="C50" t="s">
        <v>1383</v>
      </c>
      <c r="D50" t="s">
        <v>262</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35">
      <c r="A51" t="s">
        <v>307</v>
      </c>
      <c r="B51" t="s">
        <v>1384</v>
      </c>
      <c r="C51" t="s">
        <v>1385</v>
      </c>
      <c r="D51" t="s">
        <v>208</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35">
      <c r="A52" t="s">
        <v>1386</v>
      </c>
      <c r="B52" t="s">
        <v>1387</v>
      </c>
      <c r="C52" t="s">
        <v>1388</v>
      </c>
      <c r="D52" t="s">
        <v>208</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35">
      <c r="A53" t="s">
        <v>1389</v>
      </c>
    </row>
    <row r="54" spans="1:35" x14ac:dyDescent="0.35">
      <c r="A54" t="s">
        <v>1390</v>
      </c>
      <c r="B54" t="s">
        <v>1391</v>
      </c>
      <c r="C54" t="s">
        <v>1392</v>
      </c>
      <c r="D54" t="s">
        <v>208</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35">
      <c r="A55" t="s">
        <v>177</v>
      </c>
      <c r="B55" t="s">
        <v>1393</v>
      </c>
      <c r="C55" t="s">
        <v>1394</v>
      </c>
      <c r="D55" t="s">
        <v>208</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35">
      <c r="A56" t="s">
        <v>1395</v>
      </c>
      <c r="B56" t="s">
        <v>1396</v>
      </c>
      <c r="C56" t="s">
        <v>1397</v>
      </c>
      <c r="D56" t="s">
        <v>208</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235</v>
      </c>
    </row>
    <row r="57" spans="1:35" x14ac:dyDescent="0.35">
      <c r="A57" t="s">
        <v>1398</v>
      </c>
      <c r="B57" t="s">
        <v>1399</v>
      </c>
      <c r="C57" t="s">
        <v>1400</v>
      </c>
      <c r="D57" t="s">
        <v>208</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235</v>
      </c>
    </row>
    <row r="58" spans="1:35" x14ac:dyDescent="0.35">
      <c r="A58" t="s">
        <v>1401</v>
      </c>
      <c r="B58" t="s">
        <v>1402</v>
      </c>
      <c r="C58" t="s">
        <v>1403</v>
      </c>
      <c r="D58" t="s">
        <v>208</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35">
      <c r="A59" t="s">
        <v>330</v>
      </c>
      <c r="B59" t="s">
        <v>1404</v>
      </c>
      <c r="C59" t="s">
        <v>1405</v>
      </c>
      <c r="D59" t="s">
        <v>208</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235</v>
      </c>
    </row>
    <row r="60" spans="1:35" x14ac:dyDescent="0.35">
      <c r="A60" t="s">
        <v>1406</v>
      </c>
      <c r="B60" t="s">
        <v>1407</v>
      </c>
      <c r="C60" t="s">
        <v>1408</v>
      </c>
      <c r="D60" t="s">
        <v>208</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235</v>
      </c>
    </row>
    <row r="61" spans="1:35" x14ac:dyDescent="0.35">
      <c r="A61" t="s">
        <v>1409</v>
      </c>
      <c r="B61" t="s">
        <v>1410</v>
      </c>
      <c r="C61" t="s">
        <v>1411</v>
      </c>
      <c r="D61" t="s">
        <v>208</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235</v>
      </c>
    </row>
    <row r="62" spans="1:35" x14ac:dyDescent="0.35">
      <c r="A62" t="s">
        <v>342</v>
      </c>
      <c r="B62" t="s">
        <v>1412</v>
      </c>
      <c r="C62" t="s">
        <v>1413</v>
      </c>
      <c r="D62" t="s">
        <v>208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235</v>
      </c>
    </row>
    <row r="63" spans="1:35" x14ac:dyDescent="0.35">
      <c r="A63" t="s">
        <v>1414</v>
      </c>
      <c r="B63" t="s">
        <v>1415</v>
      </c>
      <c r="C63" t="s">
        <v>1416</v>
      </c>
      <c r="D63" t="s">
        <v>208</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D10" sqref="D10"/>
    </sheetView>
  </sheetViews>
  <sheetFormatPr defaultColWidth="9.1796875" defaultRowHeight="14.5" x14ac:dyDescent="0.35"/>
  <cols>
    <col min="1" max="1" width="21.453125" hidden="1" customWidth="1"/>
    <col min="2" max="2" width="46.7265625" customWidth="1"/>
    <col min="32" max="32" width="8.7265625" style="79"/>
  </cols>
  <sheetData>
    <row r="1" spans="1:32" ht="15" customHeight="1" thickBot="1" x14ac:dyDescent="0.4">
      <c r="B1" s="63" t="s">
        <v>356</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8"/>
    </row>
    <row r="2" spans="1:32" ht="15" customHeight="1" thickTop="1" x14ac:dyDescent="0.35"/>
    <row r="3" spans="1:32" ht="15" customHeight="1" x14ac:dyDescent="0.35">
      <c r="C3" s="64"/>
      <c r="D3" s="64"/>
      <c r="E3" s="65"/>
      <c r="F3" s="65"/>
      <c r="G3" s="65"/>
    </row>
    <row r="4" spans="1:32" ht="15" customHeight="1" x14ac:dyDescent="0.35">
      <c r="C4" s="64"/>
      <c r="D4" s="64"/>
      <c r="E4" s="65"/>
      <c r="F4" s="65"/>
      <c r="G4" s="64"/>
    </row>
    <row r="5" spans="1:32" ht="15" customHeight="1" x14ac:dyDescent="0.35">
      <c r="C5" s="64"/>
      <c r="D5" s="64"/>
      <c r="E5" s="65"/>
      <c r="F5" s="65"/>
      <c r="G5" s="65"/>
    </row>
    <row r="6" spans="1:32" ht="15" customHeight="1" x14ac:dyDescent="0.35">
      <c r="C6" s="64"/>
      <c r="D6" s="65"/>
      <c r="E6" s="64"/>
      <c r="F6" s="65"/>
      <c r="G6" s="65"/>
    </row>
    <row r="7" spans="1:32" ht="12" customHeight="1" x14ac:dyDescent="0.35"/>
    <row r="8" spans="1:32" ht="12" customHeight="1" x14ac:dyDescent="0.35"/>
    <row r="9" spans="1:32" ht="12" customHeight="1" x14ac:dyDescent="0.35"/>
    <row r="10" spans="1:32" ht="15" customHeight="1" x14ac:dyDescent="0.35">
      <c r="A10" s="66" t="s">
        <v>1417</v>
      </c>
      <c r="B10" s="67" t="s">
        <v>1418</v>
      </c>
      <c r="AF10" s="80" t="s">
        <v>368</v>
      </c>
    </row>
    <row r="11" spans="1:32" ht="15" customHeight="1" x14ac:dyDescent="0.35">
      <c r="B11" s="63" t="s">
        <v>369</v>
      </c>
      <c r="AF11" s="80" t="s">
        <v>370</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0" t="s">
        <v>371</v>
      </c>
    </row>
    <row r="13" spans="1:32" ht="15" customHeight="1" thickBot="1" x14ac:dyDescent="0.4">
      <c r="B13" s="31" t="s">
        <v>372</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1" t="s">
        <v>373</v>
      </c>
    </row>
    <row r="14" spans="1:32" ht="15" customHeight="1" thickTop="1" x14ac:dyDescent="0.35"/>
    <row r="15" spans="1:32" ht="15" customHeight="1" x14ac:dyDescent="0.35">
      <c r="B15" s="32" t="s">
        <v>374</v>
      </c>
    </row>
    <row r="16" spans="1:32" ht="15" customHeight="1" x14ac:dyDescent="0.35">
      <c r="B16" s="32" t="s">
        <v>375</v>
      </c>
    </row>
    <row r="17" spans="1:32" ht="15" customHeight="1" x14ac:dyDescent="0.35">
      <c r="A17" s="66" t="s">
        <v>1419</v>
      </c>
      <c r="B17" s="70" t="s">
        <v>377</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3">
        <f>'AEO 2023 Table 44 Raw'!AI8</f>
        <v>-0.01</v>
      </c>
    </row>
    <row r="18" spans="1:32" ht="15" customHeight="1" x14ac:dyDescent="0.35">
      <c r="A18" s="66" t="s">
        <v>1420</v>
      </c>
      <c r="B18" s="70" t="s">
        <v>379</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3" t="str">
        <f>'AEO 2023 Table 44 Raw'!AI9</f>
        <v>- -</v>
      </c>
    </row>
    <row r="19" spans="1:32" ht="15" customHeight="1" x14ac:dyDescent="0.35">
      <c r="A19" s="66" t="s">
        <v>1421</v>
      </c>
      <c r="B19" s="70" t="s">
        <v>381</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3">
        <f>'AEO 2023 Table 44 Raw'!AI10</f>
        <v>-0.01</v>
      </c>
    </row>
    <row r="20" spans="1:32" ht="15" customHeight="1" x14ac:dyDescent="0.3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3"/>
    </row>
    <row r="21" spans="1:32" ht="15" customHeight="1" x14ac:dyDescent="0.35">
      <c r="B21" s="32" t="s">
        <v>382</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3"/>
    </row>
    <row r="22" spans="1:32" ht="15" customHeight="1" x14ac:dyDescent="0.35">
      <c r="A22" s="66" t="s">
        <v>1422</v>
      </c>
      <c r="B22" s="70" t="s">
        <v>384</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3">
        <f>'AEO 2023 Table 44 Raw'!AI12</f>
        <v>0</v>
      </c>
    </row>
    <row r="23" spans="1:32" ht="15" customHeight="1" x14ac:dyDescent="0.35">
      <c r="A23" s="66" t="s">
        <v>1423</v>
      </c>
      <c r="B23" s="70" t="s">
        <v>386</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3">
        <f>'AEO 2023 Table 44 Raw'!AI13</f>
        <v>5.8000000000000003E-2</v>
      </c>
    </row>
    <row r="24" spans="1:32" ht="15" customHeight="1" x14ac:dyDescent="0.35">
      <c r="A24" s="66" t="s">
        <v>1424</v>
      </c>
      <c r="B24" s="70" t="s">
        <v>388</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3">
        <f>'AEO 2023 Table 44 Raw'!AI14</f>
        <v>0.122</v>
      </c>
    </row>
    <row r="25" spans="1:32" ht="15" customHeight="1" x14ac:dyDescent="0.35">
      <c r="A25" s="66" t="s">
        <v>1425</v>
      </c>
      <c r="B25" s="70" t="s">
        <v>390</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3">
        <f>'AEO 2023 Table 44 Raw'!AI15</f>
        <v>5.8999999999999997E-2</v>
      </c>
    </row>
    <row r="26" spans="1:32" ht="15" customHeight="1" x14ac:dyDescent="0.35">
      <c r="A26" s="66" t="s">
        <v>1426</v>
      </c>
      <c r="B26" s="70" t="s">
        <v>392</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3">
        <f>'AEO 2023 Table 44 Raw'!AI16</f>
        <v>5.5E-2</v>
      </c>
    </row>
    <row r="27" spans="1:32" ht="15" customHeight="1" x14ac:dyDescent="0.35">
      <c r="A27" s="66" t="s">
        <v>1427</v>
      </c>
      <c r="B27" s="70" t="s">
        <v>394</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3">
        <f>'AEO 2023 Table 44 Raw'!AI17</f>
        <v>9.5000000000000001E-2</v>
      </c>
    </row>
    <row r="28" spans="1:32" ht="15" customHeight="1" x14ac:dyDescent="0.35">
      <c r="A28" s="66" t="s">
        <v>1428</v>
      </c>
      <c r="B28" s="70" t="s">
        <v>396</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3" t="str">
        <f>'AEO 2023 Table 44 Raw'!AI18</f>
        <v>- -</v>
      </c>
    </row>
    <row r="29" spans="1:32" ht="15" customHeight="1" x14ac:dyDescent="0.35">
      <c r="A29" s="66" t="s">
        <v>1429</v>
      </c>
      <c r="B29" s="70" t="s">
        <v>398</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3">
        <f>'AEO 2023 Table 44 Raw'!AI19</f>
        <v>2.9000000000000001E-2</v>
      </c>
    </row>
    <row r="30" spans="1:32" ht="15" customHeight="1" x14ac:dyDescent="0.35">
      <c r="A30" s="66" t="s">
        <v>1430</v>
      </c>
      <c r="B30" s="70" t="s">
        <v>400</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3" t="str">
        <f>'AEO 2023 Table 44 Raw'!AI20</f>
        <v>- -</v>
      </c>
    </row>
    <row r="31" spans="1:32" ht="15" customHeight="1" x14ac:dyDescent="0.35">
      <c r="A31" s="66" t="s">
        <v>1431</v>
      </c>
      <c r="B31" s="70" t="s">
        <v>402</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3" t="str">
        <f>'AEO 2023 Table 44 Raw'!AI21</f>
        <v>- -</v>
      </c>
    </row>
    <row r="32" spans="1:32" ht="15" customHeight="1" x14ac:dyDescent="0.35">
      <c r="A32" s="66" t="s">
        <v>1432</v>
      </c>
      <c r="B32" s="70" t="s">
        <v>404</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3" t="str">
        <f>'AEO 2023 Table 44 Raw'!AI22</f>
        <v>- -</v>
      </c>
    </row>
    <row r="33" spans="1:32" ht="15" customHeight="1" x14ac:dyDescent="0.35">
      <c r="A33" s="66" t="s">
        <v>1433</v>
      </c>
      <c r="B33" s="70" t="s">
        <v>406</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3" t="str">
        <f>'AEO 2023 Table 44 Raw'!AI23</f>
        <v>- -</v>
      </c>
    </row>
    <row r="34" spans="1:32" ht="15" customHeight="1" x14ac:dyDescent="0.35">
      <c r="A34" s="66" t="s">
        <v>1434</v>
      </c>
      <c r="B34" s="70" t="s">
        <v>408</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3" t="str">
        <f>'AEO 2023 Table 44 Raw'!AI24</f>
        <v>- -</v>
      </c>
    </row>
    <row r="35" spans="1:32" ht="15" customHeight="1" x14ac:dyDescent="0.35">
      <c r="A35" s="66" t="s">
        <v>1435</v>
      </c>
      <c r="B35" s="70" t="s">
        <v>410</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3">
        <f>'AEO 2023 Table 44 Raw'!AI25</f>
        <v>0.122</v>
      </c>
    </row>
    <row r="36" spans="1:32" ht="15" customHeight="1" x14ac:dyDescent="0.35">
      <c r="A36" s="66" t="s">
        <v>1436</v>
      </c>
      <c r="B36" s="70" t="s">
        <v>412</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3">
        <f>'AEO 2023 Table 44 Raw'!AI26</f>
        <v>4.2999999999999997E-2</v>
      </c>
    </row>
    <row r="37" spans="1:32" ht="15" customHeight="1" x14ac:dyDescent="0.3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3"/>
    </row>
    <row r="38" spans="1:32" ht="15" customHeight="1" x14ac:dyDescent="0.35">
      <c r="A38" s="66" t="s">
        <v>1437</v>
      </c>
      <c r="B38" s="70" t="s">
        <v>1438</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3">
        <f>'AEO 2023 Table 44 Raw'!AI27</f>
        <v>4.2999999999999997E-2</v>
      </c>
    </row>
    <row r="39" spans="1:32" ht="12" customHeight="1" x14ac:dyDescent="0.35">
      <c r="A39" s="66" t="s">
        <v>1439</v>
      </c>
      <c r="B39" s="70" t="s">
        <v>1440</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3">
        <f>'AEO 2023 Table 44 Raw'!AI28</f>
        <v>0</v>
      </c>
    </row>
    <row r="40" spans="1:32" ht="12" customHeight="1" x14ac:dyDescent="0.3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3"/>
    </row>
    <row r="41" spans="1:32" ht="12" customHeight="1" x14ac:dyDescent="0.35">
      <c r="B41" s="32" t="s">
        <v>1441</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3"/>
    </row>
    <row r="42" spans="1:32" ht="12" customHeight="1" x14ac:dyDescent="0.35">
      <c r="B42" s="32" t="s">
        <v>416</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3"/>
    </row>
    <row r="43" spans="1:32" ht="12" customHeight="1" x14ac:dyDescent="0.35">
      <c r="A43" s="66" t="s">
        <v>1442</v>
      </c>
      <c r="B43" s="70" t="s">
        <v>377</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3">
        <f>'AEO 2023 Table 44 Raw'!AI31</f>
        <v>5.0000000000000001E-3</v>
      </c>
    </row>
    <row r="44" spans="1:32" ht="12" customHeight="1" x14ac:dyDescent="0.35">
      <c r="A44" s="66" t="s">
        <v>1443</v>
      </c>
      <c r="B44" s="70" t="s">
        <v>379</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3">
        <f>'AEO 2023 Table 44 Raw'!AI32</f>
        <v>1.2E-2</v>
      </c>
    </row>
    <row r="45" spans="1:32" ht="12" customHeight="1" x14ac:dyDescent="0.35">
      <c r="A45" s="66" t="s">
        <v>1444</v>
      </c>
      <c r="B45" s="70" t="s">
        <v>420</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3">
        <f>'AEO 2023 Table 44 Raw'!AI33</f>
        <v>5.0000000000000001E-3</v>
      </c>
    </row>
    <row r="46" spans="1:32" ht="12" customHeight="1" x14ac:dyDescent="0.3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3"/>
    </row>
    <row r="47" spans="1:32" ht="12" customHeight="1" x14ac:dyDescent="0.35">
      <c r="B47" s="32" t="s">
        <v>421</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3"/>
    </row>
    <row r="48" spans="1:32" ht="12" customHeight="1" x14ac:dyDescent="0.35">
      <c r="A48" s="66" t="s">
        <v>1445</v>
      </c>
      <c r="B48" s="70" t="s">
        <v>384</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3">
        <f>'AEO 2023 Table 44 Raw'!AI35</f>
        <v>1.2E-2</v>
      </c>
    </row>
    <row r="49" spans="1:32" ht="12" customHeight="1" x14ac:dyDescent="0.35">
      <c r="A49" s="66" t="s">
        <v>1446</v>
      </c>
      <c r="B49" s="70" t="s">
        <v>386</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3" t="str">
        <f>'AEO 2023 Table 44 Raw'!AI36</f>
        <v>- -</v>
      </c>
    </row>
    <row r="50" spans="1:32" ht="15" customHeight="1" x14ac:dyDescent="0.35">
      <c r="A50" s="66" t="s">
        <v>1447</v>
      </c>
      <c r="B50" s="70" t="s">
        <v>388</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3">
        <f>'AEO 2023 Table 44 Raw'!AI37</f>
        <v>0.13400000000000001</v>
      </c>
    </row>
    <row r="51" spans="1:32" ht="15" customHeight="1" x14ac:dyDescent="0.35">
      <c r="A51" s="66" t="s">
        <v>1448</v>
      </c>
      <c r="B51" s="70" t="s">
        <v>390</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3">
        <f>'AEO 2023 Table 44 Raw'!AI38</f>
        <v>9.1999999999999998E-2</v>
      </c>
    </row>
    <row r="52" spans="1:32" ht="15" customHeight="1" x14ac:dyDescent="0.35">
      <c r="A52" s="66" t="s">
        <v>1449</v>
      </c>
      <c r="B52" s="70" t="s">
        <v>392</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3">
        <f>'AEO 2023 Table 44 Raw'!AI39</f>
        <v>0.03</v>
      </c>
    </row>
    <row r="53" spans="1:32" ht="15" customHeight="1" x14ac:dyDescent="0.35">
      <c r="A53" s="66" t="s">
        <v>1450</v>
      </c>
      <c r="B53" s="70" t="s">
        <v>394</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3">
        <f>'AEO 2023 Table 44 Raw'!AI40</f>
        <v>0.13400000000000001</v>
      </c>
    </row>
    <row r="54" spans="1:32" ht="15" customHeight="1" x14ac:dyDescent="0.35">
      <c r="A54" s="66" t="s">
        <v>1451</v>
      </c>
      <c r="B54" s="70" t="s">
        <v>396</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3" t="str">
        <f>'AEO 2023 Table 44 Raw'!AI41</f>
        <v>- -</v>
      </c>
    </row>
    <row r="55" spans="1:32" ht="15" customHeight="1" x14ac:dyDescent="0.35">
      <c r="A55" s="66" t="s">
        <v>1452</v>
      </c>
      <c r="B55" s="70" t="s">
        <v>398</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3">
        <f>'AEO 2023 Table 44 Raw'!AI42</f>
        <v>2.1000000000000001E-2</v>
      </c>
    </row>
    <row r="56" spans="1:32" ht="15" customHeight="1" x14ac:dyDescent="0.35">
      <c r="A56" s="66" t="s">
        <v>1453</v>
      </c>
      <c r="B56" s="70" t="s">
        <v>400</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3" t="str">
        <f>'AEO 2023 Table 44 Raw'!AI43</f>
        <v>- -</v>
      </c>
    </row>
    <row r="57" spans="1:32" ht="15" customHeight="1" x14ac:dyDescent="0.35">
      <c r="A57" s="66" t="s">
        <v>1454</v>
      </c>
      <c r="B57" s="70" t="s">
        <v>402</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3" t="str">
        <f>'AEO 2023 Table 44 Raw'!AI44</f>
        <v>- -</v>
      </c>
    </row>
    <row r="58" spans="1:32" ht="15" customHeight="1" x14ac:dyDescent="0.35">
      <c r="A58" s="66" t="s">
        <v>1455</v>
      </c>
      <c r="B58" s="70" t="s">
        <v>404</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3" t="str">
        <f>'AEO 2023 Table 44 Raw'!AI45</f>
        <v>- -</v>
      </c>
    </row>
    <row r="59" spans="1:32" ht="15" customHeight="1" x14ac:dyDescent="0.35">
      <c r="A59" s="66" t="s">
        <v>1456</v>
      </c>
      <c r="B59" s="70" t="s">
        <v>406</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3" t="str">
        <f>'AEO 2023 Table 44 Raw'!AI46</f>
        <v>- -</v>
      </c>
    </row>
    <row r="60" spans="1:32" ht="15" customHeight="1" x14ac:dyDescent="0.35">
      <c r="A60" s="66" t="s">
        <v>1457</v>
      </c>
      <c r="B60" s="70" t="s">
        <v>408</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3" t="str">
        <f>'AEO 2023 Table 44 Raw'!AI47</f>
        <v>- -</v>
      </c>
    </row>
    <row r="61" spans="1:32" ht="15" customHeight="1" x14ac:dyDescent="0.35">
      <c r="A61" s="66" t="s">
        <v>1458</v>
      </c>
      <c r="B61" s="70" t="s">
        <v>410</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3">
        <f>'AEO 2023 Table 44 Raw'!AI48</f>
        <v>0.13900000000000001</v>
      </c>
    </row>
    <row r="62" spans="1:32" ht="15" customHeight="1" x14ac:dyDescent="0.35">
      <c r="A62" s="66" t="s">
        <v>1459</v>
      </c>
      <c r="B62" s="70" t="s">
        <v>437</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3">
        <f>'AEO 2023 Table 44 Raw'!AI49</f>
        <v>3.4000000000000002E-2</v>
      </c>
    </row>
    <row r="63" spans="1:32" ht="15" customHeight="1" x14ac:dyDescent="0.3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3"/>
    </row>
    <row r="64" spans="1:32" ht="15" customHeight="1" x14ac:dyDescent="0.35">
      <c r="A64" s="66" t="s">
        <v>1460</v>
      </c>
      <c r="B64" s="70" t="s">
        <v>1461</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3">
        <f>'AEO 2023 Table 44 Raw'!AI50</f>
        <v>2.4E-2</v>
      </c>
    </row>
    <row r="65" spans="1:32" ht="15" customHeight="1" x14ac:dyDescent="0.35">
      <c r="A65" s="66" t="s">
        <v>1462</v>
      </c>
      <c r="B65" s="70" t="s">
        <v>1463</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3">
        <f>'AEO 2023 Table 44 Raw'!AI51</f>
        <v>0.01</v>
      </c>
    </row>
    <row r="66" spans="1:32" ht="15" customHeight="1" x14ac:dyDescent="0.3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3"/>
    </row>
    <row r="67" spans="1:32" ht="15" customHeight="1" x14ac:dyDescent="0.35">
      <c r="A67" s="66" t="s">
        <v>1464</v>
      </c>
      <c r="B67" s="32" t="s">
        <v>1386</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3">
        <f>'AEO 2023 Table 44 Raw'!AI52</f>
        <v>6.0000000000000001E-3</v>
      </c>
    </row>
    <row r="68" spans="1:32" ht="15" customHeight="1" x14ac:dyDescent="0.3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3"/>
    </row>
    <row r="69" spans="1:32" ht="15" customHeight="1" x14ac:dyDescent="0.35">
      <c r="B69" s="32" t="s">
        <v>1465</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3"/>
    </row>
    <row r="70" spans="1:32" ht="12" customHeight="1" x14ac:dyDescent="0.35">
      <c r="A70" s="66" t="s">
        <v>1466</v>
      </c>
      <c r="B70" s="70" t="s">
        <v>1467</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3">
        <f>'AEO 2023 Table 44 Raw'!AI54</f>
        <v>-1E-3</v>
      </c>
    </row>
    <row r="71" spans="1:32" ht="15" customHeight="1" x14ac:dyDescent="0.35">
      <c r="A71" s="66" t="s">
        <v>1468</v>
      </c>
      <c r="B71" s="70" t="s">
        <v>1469</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3">
        <f>'AEO 2023 Table 44 Raw'!AI55</f>
        <v>4.0000000000000001E-3</v>
      </c>
    </row>
    <row r="72" spans="1:32" ht="15" customHeight="1" x14ac:dyDescent="0.35">
      <c r="A72" s="66" t="s">
        <v>1470</v>
      </c>
      <c r="B72" s="70" t="s">
        <v>1471</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3" t="str">
        <f>'AEO 2023 Table 44 Raw'!AI56</f>
        <v>- -</v>
      </c>
    </row>
    <row r="73" spans="1:32" ht="15" customHeight="1" x14ac:dyDescent="0.35">
      <c r="A73" s="66" t="s">
        <v>1472</v>
      </c>
      <c r="B73" s="70" t="s">
        <v>1473</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3" t="str">
        <f>'AEO 2023 Table 44 Raw'!AI57</f>
        <v>- -</v>
      </c>
    </row>
    <row r="74" spans="1:32" ht="15" customHeight="1" x14ac:dyDescent="0.35">
      <c r="A74" s="66" t="s">
        <v>1474</v>
      </c>
      <c r="B74" s="70" t="s">
        <v>1475</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3">
        <f>'AEO 2023 Table 44 Raw'!AI58</f>
        <v>4.5999999999999999E-2</v>
      </c>
    </row>
    <row r="75" spans="1:32" ht="15" customHeight="1" x14ac:dyDescent="0.35">
      <c r="A75" s="66" t="s">
        <v>1476</v>
      </c>
      <c r="B75" s="70" t="s">
        <v>451</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3" t="str">
        <f>'AEO 2023 Table 44 Raw'!AI59</f>
        <v>- -</v>
      </c>
    </row>
    <row r="76" spans="1:32" ht="15" customHeight="1" x14ac:dyDescent="0.35">
      <c r="A76" s="66" t="s">
        <v>1477</v>
      </c>
      <c r="B76" s="70" t="s">
        <v>1478</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3" t="str">
        <f>'AEO 2023 Table 44 Raw'!AI60</f>
        <v>- -</v>
      </c>
    </row>
    <row r="77" spans="1:32" ht="15" customHeight="1" x14ac:dyDescent="0.35">
      <c r="A77" s="66" t="s">
        <v>1479</v>
      </c>
      <c r="B77" s="70" t="s">
        <v>1480</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3" t="str">
        <f>'AEO 2023 Table 44 Raw'!AI61</f>
        <v>- -</v>
      </c>
    </row>
    <row r="78" spans="1:32" ht="15" customHeight="1" x14ac:dyDescent="0.35">
      <c r="A78" s="66" t="s">
        <v>1481</v>
      </c>
      <c r="B78" s="70" t="s">
        <v>459</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3" t="str">
        <f>'AEO 2023 Table 44 Raw'!AI62</f>
        <v>- -</v>
      </c>
    </row>
    <row r="79" spans="1:32" ht="15" customHeight="1" x14ac:dyDescent="0.35">
      <c r="A79" s="66" t="s">
        <v>1482</v>
      </c>
      <c r="B79" s="32" t="s">
        <v>1483</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3">
        <f>'AEO 2023 Table 44 Raw'!AI63</f>
        <v>5.0000000000000001E-3</v>
      </c>
    </row>
    <row r="80" spans="1:32" ht="15" customHeight="1" thickBot="1" x14ac:dyDescent="0.4"/>
    <row r="81" spans="2:33" ht="15" customHeight="1" x14ac:dyDescent="0.35">
      <c r="B81" s="204" t="s">
        <v>1484</v>
      </c>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c r="AD81" s="205"/>
      <c r="AE81" s="205"/>
      <c r="AF81" s="205"/>
      <c r="AG81" s="72"/>
    </row>
    <row r="82" spans="2:33" ht="15" customHeight="1" x14ac:dyDescent="0.35">
      <c r="B82" s="77" t="s">
        <v>1485</v>
      </c>
    </row>
    <row r="83" spans="2:33" ht="15" customHeight="1" x14ac:dyDescent="0.35">
      <c r="B83" s="77" t="s">
        <v>468</v>
      </c>
    </row>
    <row r="84" spans="2:33" ht="15" customHeight="1" x14ac:dyDescent="0.35">
      <c r="B84" s="77" t="s">
        <v>1486</v>
      </c>
    </row>
    <row r="85" spans="2:33" ht="15" customHeight="1" x14ac:dyDescent="0.35">
      <c r="B85" s="77" t="s">
        <v>472</v>
      </c>
    </row>
    <row r="86" spans="2:33" ht="15" customHeight="1" x14ac:dyDescent="0.35">
      <c r="B86" s="77" t="s">
        <v>473</v>
      </c>
    </row>
    <row r="87" spans="2:33" ht="15" customHeight="1" x14ac:dyDescent="0.35"/>
    <row r="88" spans="2:33" ht="15" customHeight="1" x14ac:dyDescent="0.35"/>
    <row r="89" spans="2:33" ht="15" customHeight="1" x14ac:dyDescent="0.35"/>
    <row r="90" spans="2:33" ht="12" customHeight="1" x14ac:dyDescent="0.35"/>
    <row r="91" spans="2:33" ht="15" customHeight="1" x14ac:dyDescent="0.35"/>
    <row r="92" spans="2:33" ht="15" customHeight="1" x14ac:dyDescent="0.35"/>
    <row r="93" spans="2:33" ht="15" customHeight="1" x14ac:dyDescent="0.35"/>
    <row r="94" spans="2:33" ht="15" customHeight="1" x14ac:dyDescent="0.35"/>
    <row r="95" spans="2:33" ht="12" customHeight="1" x14ac:dyDescent="0.35"/>
    <row r="96" spans="2:33"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2" ht="12" customHeight="1" x14ac:dyDescent="0.35"/>
    <row r="114" spans="2:32" ht="15" customHeight="1" x14ac:dyDescent="0.35"/>
    <row r="115" spans="2:32" ht="15" customHeight="1" x14ac:dyDescent="0.35"/>
    <row r="116" spans="2:32" ht="15" customHeight="1" x14ac:dyDescent="0.35">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c r="AA116" s="203"/>
      <c r="AB116" s="203"/>
      <c r="AC116" s="203"/>
      <c r="AD116" s="203"/>
      <c r="AE116" s="203"/>
      <c r="AF116" s="203"/>
    </row>
    <row r="117" spans="2:32" ht="15" customHeight="1" x14ac:dyDescent="0.35"/>
    <row r="118" spans="2:32" ht="15" customHeight="1" x14ac:dyDescent="0.35"/>
    <row r="119" spans="2:32" ht="15" customHeight="1" x14ac:dyDescent="0.35"/>
    <row r="120" spans="2:32" ht="15" customHeight="1" x14ac:dyDescent="0.35"/>
    <row r="121" spans="2:32" ht="15" customHeight="1" x14ac:dyDescent="0.35"/>
    <row r="122" spans="2:32" ht="15" customHeight="1" x14ac:dyDescent="0.35"/>
    <row r="123" spans="2:32" ht="15" customHeight="1" x14ac:dyDescent="0.35"/>
    <row r="124" spans="2:32" ht="15" customHeight="1" x14ac:dyDescent="0.35"/>
    <row r="125" spans="2:32" ht="15" customHeight="1" x14ac:dyDescent="0.35"/>
    <row r="126" spans="2:32" ht="15" customHeight="1" x14ac:dyDescent="0.35"/>
    <row r="127" spans="2:32" ht="15" customHeight="1" x14ac:dyDescent="0.35"/>
    <row r="128" spans="2:32"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c r="AA452" s="203"/>
      <c r="AB452" s="203"/>
      <c r="AC452" s="203"/>
      <c r="AD452" s="203"/>
      <c r="AE452" s="203"/>
      <c r="AF452" s="203"/>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c r="AA710" s="203"/>
      <c r="AB710" s="203"/>
      <c r="AC710" s="203"/>
      <c r="AD710" s="203"/>
      <c r="AE710" s="203"/>
      <c r="AF710" s="203"/>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c r="AA886" s="203"/>
      <c r="AB886" s="203"/>
      <c r="AC886" s="203"/>
      <c r="AD886" s="203"/>
      <c r="AE886" s="203"/>
      <c r="AF886" s="203"/>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c r="AA969" s="203"/>
      <c r="AB969" s="203"/>
      <c r="AC969" s="203"/>
      <c r="AD969" s="203"/>
      <c r="AE969" s="203"/>
      <c r="AF969" s="203"/>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203"/>
      <c r="C1071" s="203"/>
      <c r="D1071" s="203"/>
      <c r="E1071" s="203"/>
      <c r="F1071" s="203"/>
      <c r="G1071" s="203"/>
      <c r="H1071" s="203"/>
      <c r="I1071" s="203"/>
      <c r="J1071" s="203"/>
      <c r="K1071" s="203"/>
      <c r="L1071" s="203"/>
      <c r="M1071" s="203"/>
      <c r="N1071" s="203"/>
      <c r="O1071" s="203"/>
      <c r="P1071" s="203"/>
      <c r="Q1071" s="203"/>
      <c r="R1071" s="203"/>
      <c r="S1071" s="203"/>
      <c r="T1071" s="203"/>
      <c r="U1071" s="203"/>
      <c r="V1071" s="203"/>
      <c r="W1071" s="203"/>
      <c r="X1071" s="203"/>
      <c r="Y1071" s="203"/>
      <c r="Z1071" s="203"/>
      <c r="AA1071" s="203"/>
      <c r="AB1071" s="203"/>
      <c r="AC1071" s="203"/>
      <c r="AD1071" s="203"/>
      <c r="AE1071" s="203"/>
      <c r="AF1071" s="203"/>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203"/>
      <c r="C1169" s="203"/>
      <c r="D1169" s="203"/>
      <c r="E1169" s="203"/>
      <c r="F1169" s="203"/>
      <c r="G1169" s="203"/>
      <c r="H1169" s="203"/>
      <c r="I1169" s="203"/>
      <c r="J1169" s="203"/>
      <c r="K1169" s="203"/>
      <c r="L1169" s="203"/>
      <c r="M1169" s="203"/>
      <c r="N1169" s="203"/>
      <c r="O1169" s="203"/>
      <c r="P1169" s="203"/>
      <c r="Q1169" s="203"/>
      <c r="R1169" s="203"/>
      <c r="S1169" s="203"/>
      <c r="T1169" s="203"/>
      <c r="U1169" s="203"/>
      <c r="V1169" s="203"/>
      <c r="W1169" s="203"/>
      <c r="X1169" s="203"/>
      <c r="Y1169" s="203"/>
      <c r="Z1169" s="203"/>
      <c r="AA1169" s="203"/>
      <c r="AB1169" s="203"/>
      <c r="AC1169" s="203"/>
      <c r="AD1169" s="203"/>
      <c r="AE1169" s="203"/>
      <c r="AF1169" s="203"/>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203"/>
      <c r="C1269" s="203"/>
      <c r="D1269" s="203"/>
      <c r="E1269" s="203"/>
      <c r="F1269" s="203"/>
      <c r="G1269" s="203"/>
      <c r="H1269" s="203"/>
      <c r="I1269" s="203"/>
      <c r="J1269" s="203"/>
      <c r="K1269" s="203"/>
      <c r="L1269" s="203"/>
      <c r="M1269" s="203"/>
      <c r="N1269" s="203"/>
      <c r="O1269" s="203"/>
      <c r="P1269" s="203"/>
      <c r="Q1269" s="203"/>
      <c r="R1269" s="203"/>
      <c r="S1269" s="203"/>
      <c r="T1269" s="203"/>
      <c r="U1269" s="203"/>
      <c r="V1269" s="203"/>
      <c r="W1269" s="203"/>
      <c r="X1269" s="203"/>
      <c r="Y1269" s="203"/>
      <c r="Z1269" s="203"/>
      <c r="AA1269" s="203"/>
      <c r="AB1269" s="203"/>
      <c r="AC1269" s="203"/>
      <c r="AD1269" s="203"/>
      <c r="AE1269" s="203"/>
      <c r="AF1269" s="203"/>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203"/>
      <c r="C1484" s="203"/>
      <c r="D1484" s="203"/>
      <c r="E1484" s="203"/>
      <c r="F1484" s="203"/>
      <c r="G1484" s="203"/>
      <c r="H1484" s="203"/>
      <c r="I1484" s="203"/>
      <c r="J1484" s="203"/>
      <c r="K1484" s="203"/>
      <c r="L1484" s="203"/>
      <c r="M1484" s="203"/>
      <c r="N1484" s="203"/>
      <c r="O1484" s="203"/>
      <c r="P1484" s="203"/>
      <c r="Q1484" s="203"/>
      <c r="R1484" s="203"/>
      <c r="S1484" s="203"/>
      <c r="T1484" s="203"/>
      <c r="U1484" s="203"/>
      <c r="V1484" s="203"/>
      <c r="W1484" s="203"/>
      <c r="X1484" s="203"/>
      <c r="Y1484" s="203"/>
      <c r="Z1484" s="203"/>
      <c r="AA1484" s="203"/>
      <c r="AB1484" s="203"/>
      <c r="AC1484" s="203"/>
      <c r="AD1484" s="203"/>
      <c r="AE1484" s="203"/>
      <c r="AF1484" s="203"/>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203"/>
      <c r="C1713" s="203"/>
      <c r="D1713" s="203"/>
      <c r="E1713" s="203"/>
      <c r="F1713" s="203"/>
      <c r="G1713" s="203"/>
      <c r="H1713" s="203"/>
      <c r="I1713" s="203"/>
      <c r="J1713" s="203"/>
      <c r="K1713" s="203"/>
      <c r="L1713" s="203"/>
      <c r="M1713" s="203"/>
      <c r="N1713" s="203"/>
      <c r="O1713" s="203"/>
      <c r="P1713" s="203"/>
      <c r="Q1713" s="203"/>
      <c r="R1713" s="203"/>
      <c r="S1713" s="203"/>
      <c r="T1713" s="203"/>
      <c r="U1713" s="203"/>
      <c r="V1713" s="203"/>
      <c r="W1713" s="203"/>
      <c r="X1713" s="203"/>
      <c r="Y1713" s="203"/>
      <c r="Z1713" s="203"/>
      <c r="AA1713" s="203"/>
      <c r="AB1713" s="203"/>
      <c r="AC1713" s="203"/>
      <c r="AD1713" s="203"/>
      <c r="AE1713" s="203"/>
      <c r="AF1713" s="203"/>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203"/>
      <c r="C1990" s="203"/>
      <c r="D1990" s="203"/>
      <c r="E1990" s="203"/>
      <c r="F1990" s="203"/>
      <c r="G1990" s="203"/>
      <c r="H1990" s="203"/>
      <c r="I1990" s="203"/>
      <c r="J1990" s="203"/>
      <c r="K1990" s="203"/>
      <c r="L1990" s="203"/>
      <c r="M1990" s="203"/>
      <c r="N1990" s="203"/>
      <c r="O1990" s="203"/>
      <c r="P1990" s="203"/>
      <c r="Q1990" s="203"/>
      <c r="R1990" s="203"/>
      <c r="S1990" s="203"/>
      <c r="T1990" s="203"/>
      <c r="U1990" s="203"/>
      <c r="V1990" s="203"/>
      <c r="W1990" s="203"/>
      <c r="X1990" s="203"/>
      <c r="Y1990" s="203"/>
      <c r="Z1990" s="203"/>
      <c r="AA1990" s="203"/>
      <c r="AB1990" s="203"/>
      <c r="AC1990" s="203"/>
      <c r="AD1990" s="203"/>
      <c r="AE1990" s="203"/>
      <c r="AF1990" s="203"/>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203"/>
      <c r="C2325" s="203"/>
      <c r="D2325" s="203"/>
      <c r="E2325" s="203"/>
      <c r="F2325" s="203"/>
      <c r="G2325" s="203"/>
      <c r="H2325" s="203"/>
      <c r="I2325" s="203"/>
      <c r="J2325" s="203"/>
      <c r="K2325" s="203"/>
      <c r="L2325" s="203"/>
      <c r="M2325" s="203"/>
      <c r="N2325" s="203"/>
      <c r="O2325" s="203"/>
      <c r="P2325" s="203"/>
      <c r="Q2325" s="203"/>
      <c r="R2325" s="203"/>
      <c r="S2325" s="203"/>
      <c r="T2325" s="203"/>
      <c r="U2325" s="203"/>
      <c r="V2325" s="203"/>
      <c r="W2325" s="203"/>
      <c r="X2325" s="203"/>
      <c r="Y2325" s="203"/>
      <c r="Z2325" s="203"/>
      <c r="AA2325" s="203"/>
      <c r="AB2325" s="203"/>
      <c r="AC2325" s="203"/>
      <c r="AD2325" s="203"/>
      <c r="AE2325" s="203"/>
      <c r="AF2325" s="203"/>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203"/>
      <c r="C2645" s="203"/>
      <c r="D2645" s="203"/>
      <c r="E2645" s="203"/>
      <c r="F2645" s="203"/>
      <c r="G2645" s="203"/>
      <c r="H2645" s="203"/>
      <c r="I2645" s="203"/>
      <c r="J2645" s="203"/>
      <c r="K2645" s="203"/>
      <c r="L2645" s="203"/>
      <c r="M2645" s="203"/>
      <c r="N2645" s="203"/>
      <c r="O2645" s="203"/>
      <c r="P2645" s="203"/>
      <c r="Q2645" s="203"/>
      <c r="R2645" s="203"/>
      <c r="S2645" s="203"/>
      <c r="T2645" s="203"/>
      <c r="U2645" s="203"/>
      <c r="V2645" s="203"/>
      <c r="W2645" s="203"/>
      <c r="X2645" s="203"/>
      <c r="Y2645" s="203"/>
      <c r="Z2645" s="203"/>
      <c r="AA2645" s="203"/>
      <c r="AB2645" s="203"/>
      <c r="AC2645" s="203"/>
      <c r="AD2645" s="203"/>
      <c r="AE2645" s="203"/>
      <c r="AF2645" s="203"/>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203"/>
      <c r="C2971" s="203"/>
      <c r="D2971" s="203"/>
      <c r="E2971" s="203"/>
      <c r="F2971" s="203"/>
      <c r="G2971" s="203"/>
      <c r="H2971" s="203"/>
      <c r="I2971" s="203"/>
      <c r="J2971" s="203"/>
      <c r="K2971" s="203"/>
      <c r="L2971" s="203"/>
      <c r="M2971" s="203"/>
      <c r="N2971" s="203"/>
      <c r="O2971" s="203"/>
      <c r="P2971" s="203"/>
      <c r="Q2971" s="203"/>
      <c r="R2971" s="203"/>
      <c r="S2971" s="203"/>
      <c r="T2971" s="203"/>
      <c r="U2971" s="203"/>
      <c r="V2971" s="203"/>
      <c r="W2971" s="203"/>
      <c r="X2971" s="203"/>
      <c r="Y2971" s="203"/>
      <c r="Z2971" s="203"/>
      <c r="AA2971" s="203"/>
      <c r="AB2971" s="203"/>
      <c r="AC2971" s="203"/>
      <c r="AD2971" s="203"/>
      <c r="AE2971" s="203"/>
      <c r="AF2971" s="203"/>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203"/>
      <c r="C3293" s="203"/>
      <c r="D3293" s="203"/>
      <c r="E3293" s="203"/>
      <c r="F3293" s="203"/>
      <c r="G3293" s="203"/>
      <c r="H3293" s="203"/>
      <c r="I3293" s="203"/>
      <c r="J3293" s="203"/>
      <c r="K3293" s="203"/>
      <c r="L3293" s="203"/>
      <c r="M3293" s="203"/>
      <c r="N3293" s="203"/>
      <c r="O3293" s="203"/>
      <c r="P3293" s="203"/>
      <c r="Q3293" s="203"/>
      <c r="R3293" s="203"/>
      <c r="S3293" s="203"/>
      <c r="T3293" s="203"/>
      <c r="U3293" s="203"/>
      <c r="V3293" s="203"/>
      <c r="W3293" s="203"/>
      <c r="X3293" s="203"/>
      <c r="Y3293" s="203"/>
      <c r="Z3293" s="203"/>
      <c r="AA3293" s="203"/>
      <c r="AB3293" s="203"/>
      <c r="AC3293" s="203"/>
      <c r="AD3293" s="203"/>
      <c r="AE3293" s="203"/>
      <c r="AF3293" s="203"/>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203"/>
      <c r="C3402" s="203"/>
      <c r="D3402" s="203"/>
      <c r="E3402" s="203"/>
      <c r="F3402" s="203"/>
      <c r="G3402" s="203"/>
      <c r="H3402" s="203"/>
      <c r="I3402" s="203"/>
      <c r="J3402" s="203"/>
      <c r="K3402" s="203"/>
      <c r="L3402" s="203"/>
      <c r="M3402" s="203"/>
      <c r="N3402" s="203"/>
      <c r="O3402" s="203"/>
      <c r="P3402" s="203"/>
      <c r="Q3402" s="203"/>
      <c r="R3402" s="203"/>
      <c r="S3402" s="203"/>
      <c r="T3402" s="203"/>
      <c r="U3402" s="203"/>
      <c r="V3402" s="203"/>
      <c r="W3402" s="203"/>
      <c r="X3402" s="203"/>
      <c r="Y3402" s="203"/>
      <c r="Z3402" s="203"/>
      <c r="AA3402" s="203"/>
      <c r="AB3402" s="203"/>
      <c r="AC3402" s="203"/>
      <c r="AD3402" s="203"/>
      <c r="AE3402" s="203"/>
      <c r="AF3402" s="203"/>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203"/>
      <c r="C3527" s="203"/>
      <c r="D3527" s="203"/>
      <c r="E3527" s="203"/>
      <c r="F3527" s="203"/>
      <c r="G3527" s="203"/>
      <c r="H3527" s="203"/>
      <c r="I3527" s="203"/>
      <c r="J3527" s="203"/>
      <c r="K3527" s="203"/>
      <c r="L3527" s="203"/>
      <c r="M3527" s="203"/>
      <c r="N3527" s="203"/>
      <c r="O3527" s="203"/>
      <c r="P3527" s="203"/>
      <c r="Q3527" s="203"/>
      <c r="R3527" s="203"/>
      <c r="S3527" s="203"/>
      <c r="T3527" s="203"/>
      <c r="U3527" s="203"/>
      <c r="V3527" s="203"/>
      <c r="W3527" s="203"/>
      <c r="X3527" s="203"/>
      <c r="Y3527" s="203"/>
      <c r="Z3527" s="203"/>
      <c r="AA3527" s="203"/>
      <c r="AB3527" s="203"/>
      <c r="AC3527" s="203"/>
      <c r="AD3527" s="203"/>
      <c r="AE3527" s="203"/>
      <c r="AF3527" s="203"/>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203"/>
      <c r="C3652" s="203"/>
      <c r="D3652" s="203"/>
      <c r="E3652" s="203"/>
      <c r="F3652" s="203"/>
      <c r="G3652" s="203"/>
      <c r="H3652" s="203"/>
      <c r="I3652" s="203"/>
      <c r="J3652" s="203"/>
      <c r="K3652" s="203"/>
      <c r="L3652" s="203"/>
      <c r="M3652" s="203"/>
      <c r="N3652" s="203"/>
      <c r="O3652" s="203"/>
      <c r="P3652" s="203"/>
      <c r="Q3652" s="203"/>
      <c r="R3652" s="203"/>
      <c r="S3652" s="203"/>
      <c r="T3652" s="203"/>
      <c r="U3652" s="203"/>
      <c r="V3652" s="203"/>
      <c r="W3652" s="203"/>
      <c r="X3652" s="203"/>
      <c r="Y3652" s="203"/>
      <c r="Z3652" s="203"/>
      <c r="AA3652" s="203"/>
      <c r="AB3652" s="203"/>
      <c r="AC3652" s="203"/>
      <c r="AD3652" s="203"/>
      <c r="AE3652" s="203"/>
      <c r="AF3652" s="203"/>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203"/>
      <c r="C3777" s="203"/>
      <c r="D3777" s="203"/>
      <c r="E3777" s="203"/>
      <c r="F3777" s="203"/>
      <c r="G3777" s="203"/>
      <c r="H3777" s="203"/>
      <c r="I3777" s="203"/>
      <c r="J3777" s="203"/>
      <c r="K3777" s="203"/>
      <c r="L3777" s="203"/>
      <c r="M3777" s="203"/>
      <c r="N3777" s="203"/>
      <c r="O3777" s="203"/>
      <c r="P3777" s="203"/>
      <c r="Q3777" s="203"/>
      <c r="R3777" s="203"/>
      <c r="S3777" s="203"/>
      <c r="T3777" s="203"/>
      <c r="U3777" s="203"/>
      <c r="V3777" s="203"/>
      <c r="W3777" s="203"/>
      <c r="X3777" s="203"/>
      <c r="Y3777" s="203"/>
      <c r="Z3777" s="203"/>
      <c r="AA3777" s="203"/>
      <c r="AB3777" s="203"/>
      <c r="AC3777" s="203"/>
      <c r="AD3777" s="203"/>
      <c r="AE3777" s="203"/>
      <c r="AF3777" s="203"/>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203"/>
      <c r="C3902" s="203"/>
      <c r="D3902" s="203"/>
      <c r="E3902" s="203"/>
      <c r="F3902" s="203"/>
      <c r="G3902" s="203"/>
      <c r="H3902" s="203"/>
      <c r="I3902" s="203"/>
      <c r="J3902" s="203"/>
      <c r="K3902" s="203"/>
      <c r="L3902" s="203"/>
      <c r="M3902" s="203"/>
      <c r="N3902" s="203"/>
      <c r="O3902" s="203"/>
      <c r="P3902" s="203"/>
      <c r="Q3902" s="203"/>
      <c r="R3902" s="203"/>
      <c r="S3902" s="203"/>
      <c r="T3902" s="203"/>
      <c r="U3902" s="203"/>
      <c r="V3902" s="203"/>
      <c r="W3902" s="203"/>
      <c r="X3902" s="203"/>
      <c r="Y3902" s="203"/>
      <c r="Z3902" s="203"/>
      <c r="AA3902" s="203"/>
      <c r="AB3902" s="203"/>
      <c r="AC3902" s="203"/>
      <c r="AD3902" s="203"/>
      <c r="AE3902" s="203"/>
      <c r="AF3902" s="203"/>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203"/>
      <c r="C4027" s="203"/>
      <c r="D4027" s="203"/>
      <c r="E4027" s="203"/>
      <c r="F4027" s="203"/>
      <c r="G4027" s="203"/>
      <c r="H4027" s="203"/>
      <c r="I4027" s="203"/>
      <c r="J4027" s="203"/>
      <c r="K4027" s="203"/>
      <c r="L4027" s="203"/>
      <c r="M4027" s="203"/>
      <c r="N4027" s="203"/>
      <c r="O4027" s="203"/>
      <c r="P4027" s="203"/>
      <c r="Q4027" s="203"/>
      <c r="R4027" s="203"/>
      <c r="S4027" s="203"/>
      <c r="T4027" s="203"/>
      <c r="U4027" s="203"/>
      <c r="V4027" s="203"/>
      <c r="W4027" s="203"/>
      <c r="X4027" s="203"/>
      <c r="Y4027" s="203"/>
      <c r="Z4027" s="203"/>
      <c r="AA4027" s="203"/>
      <c r="AB4027" s="203"/>
      <c r="AC4027" s="203"/>
      <c r="AD4027" s="203"/>
      <c r="AE4027" s="203"/>
      <c r="AF4027" s="203"/>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203"/>
      <c r="C4152" s="203"/>
      <c r="D4152" s="203"/>
      <c r="E4152" s="203"/>
      <c r="F4152" s="203"/>
      <c r="G4152" s="203"/>
      <c r="H4152" s="203"/>
      <c r="I4152" s="203"/>
      <c r="J4152" s="203"/>
      <c r="K4152" s="203"/>
      <c r="L4152" s="203"/>
      <c r="M4152" s="203"/>
      <c r="N4152" s="203"/>
      <c r="O4152" s="203"/>
      <c r="P4152" s="203"/>
      <c r="Q4152" s="203"/>
      <c r="R4152" s="203"/>
      <c r="S4152" s="203"/>
      <c r="T4152" s="203"/>
      <c r="U4152" s="203"/>
      <c r="V4152" s="203"/>
      <c r="W4152" s="203"/>
      <c r="X4152" s="203"/>
      <c r="Y4152" s="203"/>
      <c r="Z4152" s="203"/>
      <c r="AA4152" s="203"/>
      <c r="AB4152" s="203"/>
      <c r="AC4152" s="203"/>
      <c r="AD4152" s="203"/>
      <c r="AE4152" s="203"/>
      <c r="AF4152" s="203"/>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203"/>
      <c r="C4277" s="203"/>
      <c r="D4277" s="203"/>
      <c r="E4277" s="203"/>
      <c r="F4277" s="203"/>
      <c r="G4277" s="203"/>
      <c r="H4277" s="203"/>
      <c r="I4277" s="203"/>
      <c r="J4277" s="203"/>
      <c r="K4277" s="203"/>
      <c r="L4277" s="203"/>
      <c r="M4277" s="203"/>
      <c r="N4277" s="203"/>
      <c r="O4277" s="203"/>
      <c r="P4277" s="203"/>
      <c r="Q4277" s="203"/>
      <c r="R4277" s="203"/>
      <c r="S4277" s="203"/>
      <c r="T4277" s="203"/>
      <c r="U4277" s="203"/>
      <c r="V4277" s="203"/>
      <c r="W4277" s="203"/>
      <c r="X4277" s="203"/>
      <c r="Y4277" s="203"/>
      <c r="Z4277" s="203"/>
      <c r="AA4277" s="203"/>
      <c r="AB4277" s="203"/>
      <c r="AC4277" s="203"/>
      <c r="AD4277" s="203"/>
      <c r="AE4277" s="203"/>
      <c r="AF4277" s="203"/>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203"/>
      <c r="C4402" s="203"/>
      <c r="D4402" s="203"/>
      <c r="E4402" s="203"/>
      <c r="F4402" s="203"/>
      <c r="G4402" s="203"/>
      <c r="H4402" s="203"/>
      <c r="I4402" s="203"/>
      <c r="J4402" s="203"/>
      <c r="K4402" s="203"/>
      <c r="L4402" s="203"/>
      <c r="M4402" s="203"/>
      <c r="N4402" s="203"/>
      <c r="O4402" s="203"/>
      <c r="P4402" s="203"/>
      <c r="Q4402" s="203"/>
      <c r="R4402" s="203"/>
      <c r="S4402" s="203"/>
      <c r="T4402" s="203"/>
      <c r="U4402" s="203"/>
      <c r="V4402" s="203"/>
      <c r="W4402" s="203"/>
      <c r="X4402" s="203"/>
      <c r="Y4402" s="203"/>
      <c r="Z4402" s="203"/>
      <c r="AA4402" s="203"/>
      <c r="AB4402" s="203"/>
      <c r="AC4402" s="203"/>
      <c r="AD4402" s="203"/>
      <c r="AE4402" s="203"/>
      <c r="AF4402" s="203"/>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D10" sqref="D10"/>
    </sheetView>
  </sheetViews>
  <sheetFormatPr defaultColWidth="9.1796875" defaultRowHeight="14.5" x14ac:dyDescent="0.35"/>
  <cols>
    <col min="1" max="1" width="33.81640625" customWidth="1"/>
  </cols>
  <sheetData>
    <row r="1" spans="1:36" x14ac:dyDescent="0.35">
      <c r="A1" t="s">
        <v>1309</v>
      </c>
    </row>
    <row r="2" spans="1:36" x14ac:dyDescent="0.35">
      <c r="A2" t="s">
        <v>1487</v>
      </c>
    </row>
    <row r="3" spans="1:36" x14ac:dyDescent="0.35">
      <c r="A3" t="s">
        <v>1488</v>
      </c>
    </row>
    <row r="4" spans="1:36" x14ac:dyDescent="0.35">
      <c r="A4" t="s">
        <v>198</v>
      </c>
    </row>
    <row r="5" spans="1:36" x14ac:dyDescent="0.35">
      <c r="B5" t="s">
        <v>199</v>
      </c>
      <c r="C5" t="s">
        <v>200</v>
      </c>
      <c r="D5" t="s">
        <v>201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619</v>
      </c>
    </row>
    <row r="6" spans="1:36" x14ac:dyDescent="0.35">
      <c r="A6" t="s">
        <v>203</v>
      </c>
      <c r="C6" t="s">
        <v>1489</v>
      </c>
    </row>
    <row r="7" spans="1:36" x14ac:dyDescent="0.35">
      <c r="A7" t="s">
        <v>204</v>
      </c>
      <c r="C7" t="s">
        <v>1490</v>
      </c>
      <c r="D7" t="s">
        <v>208</v>
      </c>
    </row>
    <row r="8" spans="1:36" x14ac:dyDescent="0.35">
      <c r="A8" t="s">
        <v>205</v>
      </c>
      <c r="B8" t="s">
        <v>1491</v>
      </c>
      <c r="C8" t="s">
        <v>1492</v>
      </c>
      <c r="D8" t="s">
        <v>208</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35">
      <c r="A9" t="s">
        <v>209</v>
      </c>
      <c r="B9" t="s">
        <v>1493</v>
      </c>
      <c r="C9" t="s">
        <v>1494</v>
      </c>
      <c r="D9" t="s">
        <v>208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235</v>
      </c>
    </row>
    <row r="10" spans="1:36" x14ac:dyDescent="0.35">
      <c r="A10" t="s">
        <v>212</v>
      </c>
      <c r="B10" t="s">
        <v>1495</v>
      </c>
      <c r="C10" t="s">
        <v>1496</v>
      </c>
      <c r="D10" t="s">
        <v>208</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35">
      <c r="A11" t="s">
        <v>215</v>
      </c>
      <c r="C11" t="s">
        <v>1497</v>
      </c>
    </row>
    <row r="12" spans="1:36" x14ac:dyDescent="0.35">
      <c r="A12" t="s">
        <v>216</v>
      </c>
      <c r="B12" t="s">
        <v>1498</v>
      </c>
      <c r="C12" t="s">
        <v>1499</v>
      </c>
      <c r="D12" t="s">
        <v>208</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35">
      <c r="A13" t="s">
        <v>631</v>
      </c>
      <c r="B13" t="s">
        <v>1500</v>
      </c>
      <c r="C13" t="s">
        <v>1501</v>
      </c>
      <c r="D13" t="s">
        <v>208</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35">
      <c r="A14" t="s">
        <v>634</v>
      </c>
      <c r="B14" t="s">
        <v>1502</v>
      </c>
      <c r="C14" t="s">
        <v>1503</v>
      </c>
      <c r="D14" t="s">
        <v>208</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35">
      <c r="A15" t="s">
        <v>637</v>
      </c>
      <c r="B15" t="s">
        <v>1504</v>
      </c>
      <c r="C15" t="s">
        <v>1505</v>
      </c>
      <c r="D15" t="s">
        <v>208</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35">
      <c r="A16" t="s">
        <v>226</v>
      </c>
      <c r="B16" t="s">
        <v>1506</v>
      </c>
      <c r="C16" t="s">
        <v>1507</v>
      </c>
      <c r="D16" t="s">
        <v>208</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35">
      <c r="A17" t="s">
        <v>229</v>
      </c>
      <c r="B17" t="s">
        <v>1508</v>
      </c>
      <c r="C17" t="s">
        <v>1509</v>
      </c>
      <c r="D17" t="s">
        <v>208</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35">
      <c r="A18" t="s">
        <v>232</v>
      </c>
      <c r="B18" t="s">
        <v>1510</v>
      </c>
      <c r="C18" t="s">
        <v>1511</v>
      </c>
      <c r="D18" t="s">
        <v>208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235</v>
      </c>
    </row>
    <row r="19" spans="1:36" x14ac:dyDescent="0.35">
      <c r="A19" t="s">
        <v>236</v>
      </c>
      <c r="B19" t="s">
        <v>1512</v>
      </c>
      <c r="C19" t="s">
        <v>1513</v>
      </c>
      <c r="D19" t="s">
        <v>208</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35">
      <c r="A20" t="s">
        <v>239</v>
      </c>
      <c r="B20" t="s">
        <v>1514</v>
      </c>
      <c r="C20" t="s">
        <v>1515</v>
      </c>
      <c r="D20" t="s">
        <v>208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235</v>
      </c>
    </row>
    <row r="21" spans="1:36" x14ac:dyDescent="0.35">
      <c r="A21" t="s">
        <v>242</v>
      </c>
      <c r="B21" t="s">
        <v>1516</v>
      </c>
      <c r="C21" t="s">
        <v>1517</v>
      </c>
      <c r="D21" t="s">
        <v>208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235</v>
      </c>
    </row>
    <row r="22" spans="1:36" x14ac:dyDescent="0.35">
      <c r="A22" t="s">
        <v>245</v>
      </c>
      <c r="B22" t="s">
        <v>1518</v>
      </c>
      <c r="C22" t="s">
        <v>1519</v>
      </c>
      <c r="D22" t="s">
        <v>208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235</v>
      </c>
    </row>
    <row r="23" spans="1:36" x14ac:dyDescent="0.35">
      <c r="A23" t="s">
        <v>248</v>
      </c>
      <c r="B23" t="s">
        <v>1520</v>
      </c>
      <c r="C23" t="s">
        <v>1521</v>
      </c>
      <c r="D23" t="s">
        <v>208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235</v>
      </c>
    </row>
    <row r="24" spans="1:36" x14ac:dyDescent="0.35">
      <c r="A24" t="s">
        <v>250</v>
      </c>
      <c r="B24" t="s">
        <v>1522</v>
      </c>
      <c r="C24" t="s">
        <v>1523</v>
      </c>
      <c r="D24" t="s">
        <v>208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235</v>
      </c>
    </row>
    <row r="25" spans="1:36" x14ac:dyDescent="0.35">
      <c r="A25" t="s">
        <v>253</v>
      </c>
      <c r="B25" t="s">
        <v>1524</v>
      </c>
      <c r="C25" t="s">
        <v>1525</v>
      </c>
      <c r="D25" t="s">
        <v>208</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35">
      <c r="A26" t="s">
        <v>256</v>
      </c>
      <c r="B26" t="s">
        <v>1526</v>
      </c>
      <c r="C26" t="s">
        <v>1527</v>
      </c>
      <c r="D26" t="s">
        <v>208</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35">
      <c r="A27" t="s">
        <v>259</v>
      </c>
      <c r="B27" t="s">
        <v>1528</v>
      </c>
      <c r="C27" t="s">
        <v>1529</v>
      </c>
      <c r="D27" t="s">
        <v>262</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35">
      <c r="A28" t="s">
        <v>263</v>
      </c>
      <c r="B28" t="s">
        <v>1530</v>
      </c>
      <c r="C28" t="s">
        <v>1531</v>
      </c>
      <c r="D28" t="s">
        <v>208</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35">
      <c r="A29" t="s">
        <v>266</v>
      </c>
      <c r="C29" t="s">
        <v>1532</v>
      </c>
    </row>
    <row r="30" spans="1:36" x14ac:dyDescent="0.35">
      <c r="A30" t="s">
        <v>267</v>
      </c>
      <c r="C30" t="s">
        <v>1533</v>
      </c>
    </row>
    <row r="31" spans="1:36" x14ac:dyDescent="0.35">
      <c r="A31" t="s">
        <v>205</v>
      </c>
      <c r="B31" t="s">
        <v>1534</v>
      </c>
      <c r="C31" t="s">
        <v>1535</v>
      </c>
      <c r="D31" t="s">
        <v>208</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35">
      <c r="A32" t="s">
        <v>209</v>
      </c>
      <c r="B32" t="s">
        <v>1536</v>
      </c>
      <c r="C32" t="s">
        <v>1537</v>
      </c>
      <c r="D32" t="s">
        <v>208</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35">
      <c r="A33" t="s">
        <v>272</v>
      </c>
      <c r="B33" t="s">
        <v>1538</v>
      </c>
      <c r="C33" t="s">
        <v>1539</v>
      </c>
      <c r="D33" t="s">
        <v>208</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35">
      <c r="A34" t="s">
        <v>275</v>
      </c>
      <c r="C34" t="s">
        <v>1540</v>
      </c>
    </row>
    <row r="35" spans="1:36" x14ac:dyDescent="0.35">
      <c r="A35" t="s">
        <v>216</v>
      </c>
      <c r="B35" t="s">
        <v>1541</v>
      </c>
      <c r="C35" t="s">
        <v>1542</v>
      </c>
      <c r="D35" t="s">
        <v>208</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35">
      <c r="A36" t="s">
        <v>631</v>
      </c>
      <c r="B36" t="s">
        <v>1543</v>
      </c>
      <c r="C36" t="s">
        <v>1544</v>
      </c>
      <c r="D36" t="s">
        <v>208</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235</v>
      </c>
    </row>
    <row r="37" spans="1:36" x14ac:dyDescent="0.35">
      <c r="A37" t="s">
        <v>634</v>
      </c>
      <c r="B37" t="s">
        <v>1545</v>
      </c>
      <c r="C37" t="s">
        <v>1546</v>
      </c>
      <c r="D37" t="s">
        <v>208</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35">
      <c r="A38" t="s">
        <v>637</v>
      </c>
      <c r="B38" t="s">
        <v>1547</v>
      </c>
      <c r="C38" t="s">
        <v>1548</v>
      </c>
      <c r="D38" t="s">
        <v>208</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35">
      <c r="A39" t="s">
        <v>226</v>
      </c>
      <c r="B39" t="s">
        <v>1549</v>
      </c>
      <c r="C39" t="s">
        <v>1550</v>
      </c>
      <c r="D39" t="s">
        <v>208</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35">
      <c r="A40" t="s">
        <v>229</v>
      </c>
      <c r="B40" t="s">
        <v>1551</v>
      </c>
      <c r="C40" t="s">
        <v>1552</v>
      </c>
      <c r="D40" t="s">
        <v>208</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35">
      <c r="A41" t="s">
        <v>232</v>
      </c>
      <c r="B41" t="s">
        <v>1553</v>
      </c>
      <c r="C41" t="s">
        <v>1554</v>
      </c>
      <c r="D41" t="s">
        <v>208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235</v>
      </c>
    </row>
    <row r="42" spans="1:36" x14ac:dyDescent="0.35">
      <c r="A42" t="s">
        <v>236</v>
      </c>
      <c r="B42" t="s">
        <v>1555</v>
      </c>
      <c r="C42" t="s">
        <v>1556</v>
      </c>
      <c r="D42" t="s">
        <v>208</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35">
      <c r="A43" t="s">
        <v>239</v>
      </c>
      <c r="B43" t="s">
        <v>1557</v>
      </c>
      <c r="C43" t="s">
        <v>1558</v>
      </c>
      <c r="D43" t="s">
        <v>208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235</v>
      </c>
    </row>
    <row r="44" spans="1:36" x14ac:dyDescent="0.35">
      <c r="A44" t="s">
        <v>242</v>
      </c>
      <c r="B44" t="s">
        <v>1559</v>
      </c>
      <c r="C44" t="s">
        <v>1560</v>
      </c>
      <c r="D44" t="s">
        <v>208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235</v>
      </c>
    </row>
    <row r="45" spans="1:36" x14ac:dyDescent="0.35">
      <c r="A45" t="s">
        <v>245</v>
      </c>
      <c r="B45" t="s">
        <v>1561</v>
      </c>
      <c r="C45" t="s">
        <v>1562</v>
      </c>
      <c r="D45" t="s">
        <v>208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235</v>
      </c>
    </row>
    <row r="46" spans="1:36" x14ac:dyDescent="0.35">
      <c r="A46" t="s">
        <v>248</v>
      </c>
      <c r="B46" t="s">
        <v>1563</v>
      </c>
      <c r="C46" t="s">
        <v>1564</v>
      </c>
      <c r="D46" t="s">
        <v>208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235</v>
      </c>
    </row>
    <row r="47" spans="1:36" x14ac:dyDescent="0.35">
      <c r="A47" t="s">
        <v>250</v>
      </c>
      <c r="B47" t="s">
        <v>1565</v>
      </c>
      <c r="C47" t="s">
        <v>1566</v>
      </c>
      <c r="D47" t="s">
        <v>208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235</v>
      </c>
    </row>
    <row r="48" spans="1:36" x14ac:dyDescent="0.35">
      <c r="A48" t="s">
        <v>253</v>
      </c>
      <c r="B48" t="s">
        <v>1567</v>
      </c>
      <c r="C48" t="s">
        <v>1568</v>
      </c>
      <c r="D48" t="s">
        <v>208</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235</v>
      </c>
    </row>
    <row r="49" spans="1:36" x14ac:dyDescent="0.35">
      <c r="A49" t="s">
        <v>301</v>
      </c>
      <c r="B49" t="s">
        <v>1569</v>
      </c>
      <c r="C49" t="s">
        <v>1570</v>
      </c>
      <c r="D49" t="s">
        <v>208</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35">
      <c r="A50" t="s">
        <v>304</v>
      </c>
      <c r="B50" t="s">
        <v>1571</v>
      </c>
      <c r="C50" t="s">
        <v>1572</v>
      </c>
      <c r="D50" t="s">
        <v>262</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35">
      <c r="A51" t="s">
        <v>307</v>
      </c>
      <c r="B51" t="s">
        <v>1573</v>
      </c>
      <c r="C51" t="s">
        <v>1574</v>
      </c>
      <c r="D51" t="s">
        <v>208</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35">
      <c r="A52" t="s">
        <v>1386</v>
      </c>
      <c r="B52" t="s">
        <v>1575</v>
      </c>
      <c r="C52" t="s">
        <v>1576</v>
      </c>
      <c r="D52" t="s">
        <v>208</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35">
      <c r="A53" t="s">
        <v>1389</v>
      </c>
      <c r="C53" t="s">
        <v>1577</v>
      </c>
    </row>
    <row r="54" spans="1:36" x14ac:dyDescent="0.35">
      <c r="A54" t="s">
        <v>1390</v>
      </c>
      <c r="B54" t="s">
        <v>1578</v>
      </c>
      <c r="C54" t="s">
        <v>1579</v>
      </c>
      <c r="D54" t="s">
        <v>208</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35">
      <c r="A55" t="s">
        <v>177</v>
      </c>
      <c r="B55" t="s">
        <v>1580</v>
      </c>
      <c r="C55" t="s">
        <v>1581</v>
      </c>
      <c r="D55" t="s">
        <v>208</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35">
      <c r="A56" t="s">
        <v>1395</v>
      </c>
      <c r="B56" t="s">
        <v>1582</v>
      </c>
      <c r="C56" t="s">
        <v>1583</v>
      </c>
      <c r="D56" t="s">
        <v>208</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35">
      <c r="A57" t="s">
        <v>1398</v>
      </c>
      <c r="B57" t="s">
        <v>1584</v>
      </c>
      <c r="C57" t="s">
        <v>1585</v>
      </c>
      <c r="D57" t="s">
        <v>208</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35">
      <c r="A58" t="s">
        <v>1401</v>
      </c>
      <c r="B58" t="s">
        <v>1586</v>
      </c>
      <c r="C58" t="s">
        <v>1587</v>
      </c>
      <c r="D58" t="s">
        <v>208</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35">
      <c r="A59" t="s">
        <v>330</v>
      </c>
      <c r="B59" t="s">
        <v>1588</v>
      </c>
      <c r="C59" t="s">
        <v>1589</v>
      </c>
      <c r="D59" t="s">
        <v>208</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35">
      <c r="A60" t="s">
        <v>1406</v>
      </c>
      <c r="B60" t="s">
        <v>1590</v>
      </c>
      <c r="C60" t="s">
        <v>1591</v>
      </c>
      <c r="D60" t="s">
        <v>208</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35">
      <c r="A61" t="s">
        <v>1409</v>
      </c>
      <c r="B61" t="s">
        <v>1592</v>
      </c>
      <c r="C61" t="s">
        <v>1593</v>
      </c>
      <c r="D61" t="s">
        <v>208</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35">
      <c r="A62" t="s">
        <v>342</v>
      </c>
      <c r="B62" t="s">
        <v>1594</v>
      </c>
      <c r="C62" t="s">
        <v>1595</v>
      </c>
      <c r="D62" t="s">
        <v>208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235</v>
      </c>
    </row>
    <row r="63" spans="1:36" x14ac:dyDescent="0.35">
      <c r="A63" t="s">
        <v>1414</v>
      </c>
      <c r="B63" t="s">
        <v>1596</v>
      </c>
      <c r="C63" t="s">
        <v>1597</v>
      </c>
      <c r="D63" t="s">
        <v>208</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D10" sqref="D10"/>
    </sheetView>
  </sheetViews>
  <sheetFormatPr defaultColWidth="9.1796875" defaultRowHeight="14.5" x14ac:dyDescent="0.35"/>
  <cols>
    <col min="1" max="1" width="37.1796875" customWidth="1"/>
  </cols>
  <sheetData>
    <row r="1" spans="1:35" x14ac:dyDescent="0.35">
      <c r="A1" t="s">
        <v>1598</v>
      </c>
    </row>
    <row r="2" spans="1:35" x14ac:dyDescent="0.35">
      <c r="A2" t="s">
        <v>1599</v>
      </c>
    </row>
    <row r="3" spans="1:35" x14ac:dyDescent="0.35">
      <c r="A3" t="s">
        <v>1600</v>
      </c>
    </row>
    <row r="4" spans="1:35" x14ac:dyDescent="0.35">
      <c r="A4" t="s">
        <v>198</v>
      </c>
    </row>
    <row r="5" spans="1:35" x14ac:dyDescent="0.3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35">
      <c r="A6" t="s">
        <v>1601</v>
      </c>
    </row>
    <row r="7" spans="1:35" x14ac:dyDescent="0.35">
      <c r="A7" t="s">
        <v>1602</v>
      </c>
    </row>
    <row r="8" spans="1:35" x14ac:dyDescent="0.35">
      <c r="A8" t="s">
        <v>1603</v>
      </c>
    </row>
    <row r="9" spans="1:35" x14ac:dyDescent="0.35">
      <c r="A9" t="s">
        <v>177</v>
      </c>
      <c r="B9" t="s">
        <v>1604</v>
      </c>
      <c r="C9" t="s">
        <v>1605</v>
      </c>
      <c r="D9" t="s">
        <v>1606</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35">
      <c r="A10" t="s">
        <v>1390</v>
      </c>
      <c r="B10" t="s">
        <v>1607</v>
      </c>
      <c r="C10" t="s">
        <v>1608</v>
      </c>
      <c r="D10" t="s">
        <v>1606</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35">
      <c r="A11" t="s">
        <v>1395</v>
      </c>
      <c r="B11" t="s">
        <v>1609</v>
      </c>
      <c r="C11" t="s">
        <v>1610</v>
      </c>
      <c r="D11" t="s">
        <v>1606</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35">
      <c r="A12" t="s">
        <v>1398</v>
      </c>
      <c r="B12" t="s">
        <v>1611</v>
      </c>
      <c r="C12" t="s">
        <v>1612</v>
      </c>
      <c r="D12" t="s">
        <v>1606</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35">
      <c r="A13" t="s">
        <v>1401</v>
      </c>
      <c r="B13" t="s">
        <v>1613</v>
      </c>
      <c r="C13" t="s">
        <v>1614</v>
      </c>
      <c r="D13" t="s">
        <v>1606</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35">
      <c r="A14" t="s">
        <v>330</v>
      </c>
      <c r="B14" t="s">
        <v>1615</v>
      </c>
      <c r="C14" t="s">
        <v>1616</v>
      </c>
      <c r="D14" t="s">
        <v>1606</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35">
      <c r="A15" t="s">
        <v>1409</v>
      </c>
      <c r="B15" t="s">
        <v>1617</v>
      </c>
      <c r="C15" t="s">
        <v>1618</v>
      </c>
      <c r="D15" t="s">
        <v>1606</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235</v>
      </c>
    </row>
    <row r="16" spans="1:35" x14ac:dyDescent="0.35">
      <c r="A16" t="s">
        <v>1406</v>
      </c>
      <c r="B16" t="s">
        <v>1619</v>
      </c>
      <c r="C16" t="s">
        <v>1620</v>
      </c>
      <c r="D16" t="s">
        <v>1606</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235</v>
      </c>
    </row>
    <row r="17" spans="1:35" x14ac:dyDescent="0.35">
      <c r="A17" t="s">
        <v>342</v>
      </c>
      <c r="B17" t="s">
        <v>1621</v>
      </c>
      <c r="C17" t="s">
        <v>1622</v>
      </c>
      <c r="D17" t="s">
        <v>1606</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235</v>
      </c>
    </row>
    <row r="18" spans="1:35" x14ac:dyDescent="0.35">
      <c r="A18" t="s">
        <v>1623</v>
      </c>
      <c r="B18" t="s">
        <v>1624</v>
      </c>
      <c r="C18" t="s">
        <v>1625</v>
      </c>
      <c r="D18" t="s">
        <v>1606</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35">
      <c r="A19" t="s">
        <v>1626</v>
      </c>
    </row>
    <row r="20" spans="1:35" x14ac:dyDescent="0.35">
      <c r="A20" t="s">
        <v>177</v>
      </c>
      <c r="B20" t="s">
        <v>1627</v>
      </c>
      <c r="C20" t="s">
        <v>1628</v>
      </c>
      <c r="D20" t="s">
        <v>1606</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35">
      <c r="A21" t="s">
        <v>1390</v>
      </c>
      <c r="B21" t="s">
        <v>1629</v>
      </c>
      <c r="C21" t="s">
        <v>1630</v>
      </c>
      <c r="D21" t="s">
        <v>1606</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35">
      <c r="A22" t="s">
        <v>1395</v>
      </c>
      <c r="B22" t="s">
        <v>1631</v>
      </c>
      <c r="C22" t="s">
        <v>1632</v>
      </c>
      <c r="D22" t="s">
        <v>1606</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35">
      <c r="A23" t="s">
        <v>1398</v>
      </c>
      <c r="B23" t="s">
        <v>1633</v>
      </c>
      <c r="C23" t="s">
        <v>1634</v>
      </c>
      <c r="D23" t="s">
        <v>1606</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35">
      <c r="A24" t="s">
        <v>1401</v>
      </c>
      <c r="B24" t="s">
        <v>1635</v>
      </c>
      <c r="C24" t="s">
        <v>1636</v>
      </c>
      <c r="D24" t="s">
        <v>1606</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35">
      <c r="A25" t="s">
        <v>330</v>
      </c>
      <c r="B25" t="s">
        <v>1637</v>
      </c>
      <c r="C25" t="s">
        <v>1638</v>
      </c>
      <c r="D25" t="s">
        <v>1606</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35">
      <c r="A26" t="s">
        <v>1409</v>
      </c>
      <c r="B26" t="s">
        <v>1639</v>
      </c>
      <c r="C26" t="s">
        <v>1640</v>
      </c>
      <c r="D26" t="s">
        <v>1606</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235</v>
      </c>
    </row>
    <row r="27" spans="1:35" x14ac:dyDescent="0.35">
      <c r="A27" t="s">
        <v>1406</v>
      </c>
      <c r="B27" t="s">
        <v>1641</v>
      </c>
      <c r="C27" t="s">
        <v>1642</v>
      </c>
      <c r="D27" t="s">
        <v>1606</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235</v>
      </c>
    </row>
    <row r="28" spans="1:35" x14ac:dyDescent="0.35">
      <c r="A28" t="s">
        <v>342</v>
      </c>
      <c r="B28" t="s">
        <v>1643</v>
      </c>
      <c r="C28" t="s">
        <v>1644</v>
      </c>
      <c r="D28" t="s">
        <v>1606</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235</v>
      </c>
    </row>
    <row r="29" spans="1:35" x14ac:dyDescent="0.35">
      <c r="A29" t="s">
        <v>1645</v>
      </c>
      <c r="B29" t="s">
        <v>1646</v>
      </c>
      <c r="C29" t="s">
        <v>1647</v>
      </c>
      <c r="D29" t="s">
        <v>1606</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35">
      <c r="A30" t="s">
        <v>1648</v>
      </c>
    </row>
    <row r="31" spans="1:35" x14ac:dyDescent="0.35">
      <c r="A31" t="s">
        <v>177</v>
      </c>
      <c r="B31" t="s">
        <v>1649</v>
      </c>
      <c r="C31" t="s">
        <v>1650</v>
      </c>
      <c r="D31" t="s">
        <v>1606</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35">
      <c r="A32" t="s">
        <v>1390</v>
      </c>
      <c r="B32" t="s">
        <v>1651</v>
      </c>
      <c r="C32" t="s">
        <v>1652</v>
      </c>
      <c r="D32" t="s">
        <v>1606</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35">
      <c r="A33" t="s">
        <v>1395</v>
      </c>
      <c r="B33" t="s">
        <v>1653</v>
      </c>
      <c r="C33" t="s">
        <v>1654</v>
      </c>
      <c r="D33" t="s">
        <v>1606</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35">
      <c r="A34" t="s">
        <v>1398</v>
      </c>
      <c r="B34" t="s">
        <v>1655</v>
      </c>
      <c r="C34" t="s">
        <v>1656</v>
      </c>
      <c r="D34" t="s">
        <v>1606</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35">
      <c r="A35" t="s">
        <v>1401</v>
      </c>
      <c r="B35" t="s">
        <v>1657</v>
      </c>
      <c r="C35" t="s">
        <v>1658</v>
      </c>
      <c r="D35" t="s">
        <v>1606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235</v>
      </c>
    </row>
    <row r="36" spans="1:35" x14ac:dyDescent="0.35">
      <c r="A36" t="s">
        <v>330</v>
      </c>
      <c r="B36" t="s">
        <v>1659</v>
      </c>
      <c r="C36" t="s">
        <v>1660</v>
      </c>
      <c r="D36" t="s">
        <v>1606</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35">
      <c r="A37" t="s">
        <v>1409</v>
      </c>
      <c r="B37" t="s">
        <v>1661</v>
      </c>
      <c r="C37" t="s">
        <v>1662</v>
      </c>
      <c r="D37" t="s">
        <v>1606</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235</v>
      </c>
    </row>
    <row r="38" spans="1:35" x14ac:dyDescent="0.35">
      <c r="A38" t="s">
        <v>1406</v>
      </c>
      <c r="B38" t="s">
        <v>1663</v>
      </c>
      <c r="C38" t="s">
        <v>1664</v>
      </c>
      <c r="D38" t="s">
        <v>1606</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235</v>
      </c>
    </row>
    <row r="39" spans="1:35" x14ac:dyDescent="0.35">
      <c r="A39" t="s">
        <v>342</v>
      </c>
      <c r="B39" t="s">
        <v>1665</v>
      </c>
      <c r="C39" t="s">
        <v>1666</v>
      </c>
      <c r="D39" t="s">
        <v>1606</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235</v>
      </c>
    </row>
    <row r="40" spans="1:35" x14ac:dyDescent="0.35">
      <c r="A40" t="s">
        <v>1667</v>
      </c>
      <c r="B40" t="s">
        <v>1668</v>
      </c>
      <c r="C40" t="s">
        <v>1669</v>
      </c>
      <c r="D40" t="s">
        <v>1606</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35">
      <c r="A41" t="s">
        <v>1670</v>
      </c>
      <c r="B41" t="s">
        <v>1671</v>
      </c>
      <c r="C41" t="s">
        <v>1672</v>
      </c>
      <c r="D41" t="s">
        <v>1606</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35">
      <c r="A42" t="s">
        <v>1673</v>
      </c>
    </row>
    <row r="43" spans="1:35" x14ac:dyDescent="0.35">
      <c r="A43" t="s">
        <v>1603</v>
      </c>
    </row>
    <row r="44" spans="1:35" x14ac:dyDescent="0.35">
      <c r="A44" t="s">
        <v>177</v>
      </c>
      <c r="B44" t="s">
        <v>1674</v>
      </c>
      <c r="C44" t="s">
        <v>1675</v>
      </c>
      <c r="D44" t="s">
        <v>1676</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35">
      <c r="A45" t="s">
        <v>1390</v>
      </c>
      <c r="B45" t="s">
        <v>1677</v>
      </c>
      <c r="C45" t="s">
        <v>1678</v>
      </c>
      <c r="D45" t="s">
        <v>1676</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35">
      <c r="A46" t="s">
        <v>1395</v>
      </c>
      <c r="B46" t="s">
        <v>1679</v>
      </c>
      <c r="C46" t="s">
        <v>1680</v>
      </c>
      <c r="D46" t="s">
        <v>1676</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35">
      <c r="A47" t="s">
        <v>1398</v>
      </c>
      <c r="B47" t="s">
        <v>1681</v>
      </c>
      <c r="C47" t="s">
        <v>1682</v>
      </c>
      <c r="D47" t="s">
        <v>1676</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35">
      <c r="A48" t="s">
        <v>1401</v>
      </c>
      <c r="B48" t="s">
        <v>1683</v>
      </c>
      <c r="C48" t="s">
        <v>1684</v>
      </c>
      <c r="D48" t="s">
        <v>1676</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35">
      <c r="A49" t="s">
        <v>330</v>
      </c>
      <c r="B49" t="s">
        <v>1685</v>
      </c>
      <c r="C49" t="s">
        <v>1686</v>
      </c>
      <c r="D49" t="s">
        <v>1676</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35">
      <c r="A50" t="s">
        <v>1409</v>
      </c>
      <c r="B50" t="s">
        <v>1687</v>
      </c>
      <c r="C50" t="s">
        <v>1688</v>
      </c>
      <c r="D50" t="s">
        <v>1676</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235</v>
      </c>
    </row>
    <row r="51" spans="1:35" x14ac:dyDescent="0.35">
      <c r="A51" t="s">
        <v>1406</v>
      </c>
      <c r="B51" t="s">
        <v>1689</v>
      </c>
      <c r="C51" t="s">
        <v>1690</v>
      </c>
      <c r="D51" t="s">
        <v>1676</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235</v>
      </c>
    </row>
    <row r="52" spans="1:35" x14ac:dyDescent="0.35">
      <c r="A52" t="s">
        <v>342</v>
      </c>
      <c r="B52" t="s">
        <v>1691</v>
      </c>
      <c r="C52" t="s">
        <v>1692</v>
      </c>
      <c r="D52" t="s">
        <v>1676</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235</v>
      </c>
    </row>
    <row r="53" spans="1:35" x14ac:dyDescent="0.35">
      <c r="A53" t="s">
        <v>1623</v>
      </c>
      <c r="B53" t="s">
        <v>1693</v>
      </c>
      <c r="C53" t="s">
        <v>1694</v>
      </c>
      <c r="D53" t="s">
        <v>1676</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35">
      <c r="A54" t="s">
        <v>1626</v>
      </c>
    </row>
    <row r="55" spans="1:35" x14ac:dyDescent="0.35">
      <c r="A55" t="s">
        <v>177</v>
      </c>
      <c r="B55" t="s">
        <v>1695</v>
      </c>
      <c r="C55" t="s">
        <v>1696</v>
      </c>
      <c r="D55" t="s">
        <v>1676</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35">
      <c r="A56" t="s">
        <v>1390</v>
      </c>
      <c r="B56" t="s">
        <v>1697</v>
      </c>
      <c r="C56" t="s">
        <v>1698</v>
      </c>
      <c r="D56" t="s">
        <v>1676</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35">
      <c r="A57" t="s">
        <v>1395</v>
      </c>
      <c r="B57" t="s">
        <v>1699</v>
      </c>
      <c r="C57" t="s">
        <v>1700</v>
      </c>
      <c r="D57" t="s">
        <v>1676</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35">
      <c r="A58" t="s">
        <v>1398</v>
      </c>
      <c r="B58" t="s">
        <v>1701</v>
      </c>
      <c r="C58" t="s">
        <v>1702</v>
      </c>
      <c r="D58" t="s">
        <v>1676</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35">
      <c r="A59" t="s">
        <v>1401</v>
      </c>
      <c r="B59" t="s">
        <v>1703</v>
      </c>
      <c r="C59" t="s">
        <v>1704</v>
      </c>
      <c r="D59" t="s">
        <v>1676</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35">
      <c r="A60" t="s">
        <v>330</v>
      </c>
      <c r="B60" t="s">
        <v>1705</v>
      </c>
      <c r="C60" t="s">
        <v>1706</v>
      </c>
      <c r="D60" t="s">
        <v>1676</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35">
      <c r="A61" t="s">
        <v>1409</v>
      </c>
      <c r="B61" t="s">
        <v>1707</v>
      </c>
      <c r="C61" t="s">
        <v>1708</v>
      </c>
      <c r="D61" t="s">
        <v>1676</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235</v>
      </c>
    </row>
    <row r="62" spans="1:35" x14ac:dyDescent="0.35">
      <c r="A62" t="s">
        <v>1406</v>
      </c>
      <c r="B62" t="s">
        <v>1709</v>
      </c>
      <c r="C62" t="s">
        <v>1710</v>
      </c>
      <c r="D62" t="s">
        <v>1676</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235</v>
      </c>
    </row>
    <row r="63" spans="1:35" x14ac:dyDescent="0.35">
      <c r="A63" t="s">
        <v>342</v>
      </c>
      <c r="B63" t="s">
        <v>1711</v>
      </c>
      <c r="C63" t="s">
        <v>1712</v>
      </c>
      <c r="D63" t="s">
        <v>1676</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235</v>
      </c>
    </row>
    <row r="64" spans="1:35" x14ac:dyDescent="0.35">
      <c r="A64" t="s">
        <v>1645</v>
      </c>
      <c r="B64" t="s">
        <v>1713</v>
      </c>
      <c r="C64" t="s">
        <v>1714</v>
      </c>
      <c r="D64" t="s">
        <v>1676</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35">
      <c r="A65" t="s">
        <v>1648</v>
      </c>
    </row>
    <row r="66" spans="1:35" x14ac:dyDescent="0.35">
      <c r="A66" t="s">
        <v>177</v>
      </c>
      <c r="B66" t="s">
        <v>1715</v>
      </c>
      <c r="C66" t="s">
        <v>1716</v>
      </c>
      <c r="D66" t="s">
        <v>1676</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35">
      <c r="A67" t="s">
        <v>1390</v>
      </c>
      <c r="B67" t="s">
        <v>1717</v>
      </c>
      <c r="C67" t="s">
        <v>1718</v>
      </c>
      <c r="D67" t="s">
        <v>1676</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35">
      <c r="A68" t="s">
        <v>1395</v>
      </c>
      <c r="B68" t="s">
        <v>1719</v>
      </c>
      <c r="C68" t="s">
        <v>1720</v>
      </c>
      <c r="D68" t="s">
        <v>1676</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35">
      <c r="A69" t="s">
        <v>1398</v>
      </c>
      <c r="B69" t="s">
        <v>1721</v>
      </c>
      <c r="C69" t="s">
        <v>1722</v>
      </c>
      <c r="D69" t="s">
        <v>1676</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35">
      <c r="A70" t="s">
        <v>1401</v>
      </c>
      <c r="B70" t="s">
        <v>1723</v>
      </c>
      <c r="C70" t="s">
        <v>1724</v>
      </c>
      <c r="D70" t="s">
        <v>1676</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235</v>
      </c>
    </row>
    <row r="71" spans="1:35" x14ac:dyDescent="0.35">
      <c r="A71" t="s">
        <v>330</v>
      </c>
      <c r="B71" t="s">
        <v>1725</v>
      </c>
      <c r="C71" t="s">
        <v>1726</v>
      </c>
      <c r="D71" t="s">
        <v>1676</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35">
      <c r="A72" t="s">
        <v>1409</v>
      </c>
      <c r="B72" t="s">
        <v>1727</v>
      </c>
      <c r="C72" t="s">
        <v>1728</v>
      </c>
      <c r="D72" t="s">
        <v>1676</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235</v>
      </c>
    </row>
    <row r="73" spans="1:35" x14ac:dyDescent="0.35">
      <c r="A73" t="s">
        <v>1406</v>
      </c>
      <c r="B73" t="s">
        <v>1729</v>
      </c>
      <c r="C73" t="s">
        <v>1730</v>
      </c>
      <c r="D73" t="s">
        <v>1676</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235</v>
      </c>
    </row>
    <row r="74" spans="1:35" x14ac:dyDescent="0.35">
      <c r="A74" t="s">
        <v>342</v>
      </c>
      <c r="B74" t="s">
        <v>1731</v>
      </c>
      <c r="C74" t="s">
        <v>1732</v>
      </c>
      <c r="D74" t="s">
        <v>1676</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235</v>
      </c>
    </row>
    <row r="75" spans="1:35" x14ac:dyDescent="0.35">
      <c r="A75" t="s">
        <v>1667</v>
      </c>
      <c r="B75" t="s">
        <v>1733</v>
      </c>
      <c r="C75" t="s">
        <v>1734</v>
      </c>
      <c r="D75" t="s">
        <v>1676</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35">
      <c r="A76" t="s">
        <v>1603</v>
      </c>
      <c r="B76" t="s">
        <v>1735</v>
      </c>
      <c r="C76" t="s">
        <v>1736</v>
      </c>
    </row>
    <row r="77" spans="1:35" x14ac:dyDescent="0.35">
      <c r="A77" t="s">
        <v>177</v>
      </c>
      <c r="B77" t="s">
        <v>1737</v>
      </c>
      <c r="C77" t="s">
        <v>1738</v>
      </c>
      <c r="D77" t="s">
        <v>1676</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35">
      <c r="A78" t="s">
        <v>1390</v>
      </c>
      <c r="B78" t="s">
        <v>1739</v>
      </c>
      <c r="C78" t="s">
        <v>1740</v>
      </c>
      <c r="D78" t="s">
        <v>1676</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35">
      <c r="A79" t="s">
        <v>1395</v>
      </c>
      <c r="B79" t="s">
        <v>1741</v>
      </c>
      <c r="C79" t="s">
        <v>1742</v>
      </c>
      <c r="D79" t="s">
        <v>1676</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35">
      <c r="A80" t="s">
        <v>1398</v>
      </c>
      <c r="B80" t="s">
        <v>1743</v>
      </c>
      <c r="C80" t="s">
        <v>1744</v>
      </c>
      <c r="D80" t="s">
        <v>1676</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35">
      <c r="A81" t="s">
        <v>1401</v>
      </c>
      <c r="B81" t="s">
        <v>1745</v>
      </c>
      <c r="C81" t="s">
        <v>1746</v>
      </c>
      <c r="D81" t="s">
        <v>1676</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35">
      <c r="A82" t="s">
        <v>330</v>
      </c>
      <c r="B82" t="s">
        <v>1747</v>
      </c>
      <c r="C82" t="s">
        <v>1748</v>
      </c>
      <c r="D82" t="s">
        <v>1676</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35">
      <c r="A83" t="s">
        <v>1409</v>
      </c>
      <c r="B83" t="s">
        <v>1749</v>
      </c>
      <c r="C83" t="s">
        <v>1750</v>
      </c>
      <c r="D83" t="s">
        <v>1676</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235</v>
      </c>
    </row>
    <row r="84" spans="1:35" x14ac:dyDescent="0.35">
      <c r="A84" t="s">
        <v>1406</v>
      </c>
      <c r="B84" t="s">
        <v>1751</v>
      </c>
      <c r="C84" t="s">
        <v>1752</v>
      </c>
      <c r="D84" t="s">
        <v>1676</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235</v>
      </c>
    </row>
    <row r="85" spans="1:35" x14ac:dyDescent="0.35">
      <c r="A85" t="s">
        <v>342</v>
      </c>
      <c r="B85" t="s">
        <v>1753</v>
      </c>
      <c r="C85" t="s">
        <v>1754</v>
      </c>
      <c r="D85" t="s">
        <v>1676</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235</v>
      </c>
    </row>
    <row r="86" spans="1:35" x14ac:dyDescent="0.35">
      <c r="A86" t="s">
        <v>1755</v>
      </c>
      <c r="B86" t="s">
        <v>1756</v>
      </c>
      <c r="C86" t="s">
        <v>1757</v>
      </c>
      <c r="D86" t="s">
        <v>1676</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35">
      <c r="A87" t="s">
        <v>1758</v>
      </c>
    </row>
    <row r="88" spans="1:35" x14ac:dyDescent="0.35">
      <c r="A88" t="s">
        <v>1603</v>
      </c>
    </row>
    <row r="89" spans="1:35" x14ac:dyDescent="0.35">
      <c r="A89" t="s">
        <v>177</v>
      </c>
      <c r="B89" t="s">
        <v>1759</v>
      </c>
      <c r="C89" t="s">
        <v>1760</v>
      </c>
      <c r="D89" t="s">
        <v>1761</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35">
      <c r="A90" t="s">
        <v>1390</v>
      </c>
      <c r="B90" t="s">
        <v>1762</v>
      </c>
      <c r="C90" t="s">
        <v>1763</v>
      </c>
      <c r="D90" t="s">
        <v>1764</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35">
      <c r="A91" t="s">
        <v>1395</v>
      </c>
      <c r="B91" t="s">
        <v>1765</v>
      </c>
      <c r="C91" t="s">
        <v>1766</v>
      </c>
      <c r="D91" t="s">
        <v>1764</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35">
      <c r="A92" t="s">
        <v>1398</v>
      </c>
      <c r="B92" t="s">
        <v>1767</v>
      </c>
      <c r="C92" t="s">
        <v>1768</v>
      </c>
      <c r="D92" t="s">
        <v>1764</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35">
      <c r="A93" t="s">
        <v>1401</v>
      </c>
      <c r="B93" t="s">
        <v>1769</v>
      </c>
      <c r="C93" t="s">
        <v>1770</v>
      </c>
      <c r="D93" t="s">
        <v>1764</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35">
      <c r="A94" t="s">
        <v>330</v>
      </c>
      <c r="B94" t="s">
        <v>1771</v>
      </c>
      <c r="C94" t="s">
        <v>1772</v>
      </c>
      <c r="D94" t="s">
        <v>1761</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35">
      <c r="A95" t="s">
        <v>1409</v>
      </c>
      <c r="B95" t="s">
        <v>1773</v>
      </c>
      <c r="C95" t="s">
        <v>1774</v>
      </c>
      <c r="D95" t="s">
        <v>1761</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235</v>
      </c>
    </row>
    <row r="96" spans="1:35" x14ac:dyDescent="0.35">
      <c r="A96" t="s">
        <v>1406</v>
      </c>
      <c r="B96" t="s">
        <v>1775</v>
      </c>
      <c r="C96" t="s">
        <v>1776</v>
      </c>
      <c r="D96" t="s">
        <v>1764</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235</v>
      </c>
    </row>
    <row r="97" spans="1:35" x14ac:dyDescent="0.35">
      <c r="A97" t="s">
        <v>342</v>
      </c>
      <c r="B97" t="s">
        <v>1777</v>
      </c>
      <c r="C97" t="s">
        <v>1778</v>
      </c>
      <c r="D97" t="s">
        <v>1761</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235</v>
      </c>
    </row>
    <row r="98" spans="1:35" x14ac:dyDescent="0.35">
      <c r="A98" t="s">
        <v>1779</v>
      </c>
      <c r="B98" t="s">
        <v>1780</v>
      </c>
      <c r="C98" t="s">
        <v>1781</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35">
      <c r="A99" t="s">
        <v>1626</v>
      </c>
    </row>
    <row r="100" spans="1:35" x14ac:dyDescent="0.35">
      <c r="A100" t="s">
        <v>177</v>
      </c>
      <c r="B100" t="s">
        <v>1782</v>
      </c>
      <c r="C100" t="s">
        <v>1783</v>
      </c>
      <c r="D100" t="s">
        <v>1761</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35">
      <c r="A101" t="s">
        <v>1390</v>
      </c>
      <c r="B101" t="s">
        <v>1784</v>
      </c>
      <c r="C101" t="s">
        <v>1785</v>
      </c>
      <c r="D101" t="s">
        <v>1764</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35">
      <c r="A102" t="s">
        <v>1395</v>
      </c>
      <c r="B102" t="s">
        <v>1786</v>
      </c>
      <c r="C102" t="s">
        <v>1787</v>
      </c>
      <c r="D102" t="s">
        <v>1764</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35">
      <c r="A103" t="s">
        <v>1398</v>
      </c>
      <c r="B103" t="s">
        <v>1788</v>
      </c>
      <c r="C103" t="s">
        <v>1789</v>
      </c>
      <c r="D103" t="s">
        <v>1764</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35">
      <c r="A104" t="s">
        <v>1401</v>
      </c>
      <c r="B104" t="s">
        <v>1790</v>
      </c>
      <c r="C104" t="s">
        <v>1791</v>
      </c>
      <c r="D104" t="s">
        <v>716</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35">
      <c r="A105" t="s">
        <v>330</v>
      </c>
      <c r="B105" t="s">
        <v>1792</v>
      </c>
      <c r="C105" t="s">
        <v>1793</v>
      </c>
      <c r="D105" t="s">
        <v>1764</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35">
      <c r="A106" t="s">
        <v>1409</v>
      </c>
      <c r="B106" t="s">
        <v>1794</v>
      </c>
      <c r="C106" t="s">
        <v>1795</v>
      </c>
      <c r="D106" t="s">
        <v>1764</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235</v>
      </c>
    </row>
    <row r="107" spans="1:35" x14ac:dyDescent="0.35">
      <c r="A107" t="s">
        <v>1406</v>
      </c>
      <c r="B107" t="s">
        <v>1796</v>
      </c>
      <c r="C107" t="s">
        <v>1797</v>
      </c>
      <c r="D107" t="s">
        <v>1764</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235</v>
      </c>
    </row>
    <row r="108" spans="1:35" x14ac:dyDescent="0.35">
      <c r="A108" t="s">
        <v>342</v>
      </c>
      <c r="B108" t="s">
        <v>1798</v>
      </c>
      <c r="C108" t="s">
        <v>1799</v>
      </c>
      <c r="D108" t="s">
        <v>1764</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235</v>
      </c>
    </row>
    <row r="109" spans="1:35" x14ac:dyDescent="0.35">
      <c r="A109" t="s">
        <v>1800</v>
      </c>
      <c r="B109" t="s">
        <v>1801</v>
      </c>
      <c r="C109" t="s">
        <v>1802</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35">
      <c r="A110" t="s">
        <v>1648</v>
      </c>
    </row>
    <row r="111" spans="1:35" x14ac:dyDescent="0.35">
      <c r="A111" t="s">
        <v>177</v>
      </c>
      <c r="B111" t="s">
        <v>1803</v>
      </c>
      <c r="C111" t="s">
        <v>1804</v>
      </c>
      <c r="D111" t="s">
        <v>1761</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35">
      <c r="A112" t="s">
        <v>1390</v>
      </c>
      <c r="B112" t="s">
        <v>1805</v>
      </c>
      <c r="C112" t="s">
        <v>1806</v>
      </c>
      <c r="D112" t="s">
        <v>1764</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35">
      <c r="A113" t="s">
        <v>1395</v>
      </c>
      <c r="B113" t="s">
        <v>1807</v>
      </c>
      <c r="C113" t="s">
        <v>1808</v>
      </c>
      <c r="D113" t="s">
        <v>1764</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35">
      <c r="A114" t="s">
        <v>1398</v>
      </c>
      <c r="B114" t="s">
        <v>1809</v>
      </c>
      <c r="C114" t="s">
        <v>1810</v>
      </c>
      <c r="D114" t="s">
        <v>1761</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35">
      <c r="A115" t="s">
        <v>1401</v>
      </c>
      <c r="B115" t="s">
        <v>1811</v>
      </c>
      <c r="C115" t="s">
        <v>1812</v>
      </c>
      <c r="D115" t="s">
        <v>1764</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235</v>
      </c>
    </row>
    <row r="116" spans="1:35" x14ac:dyDescent="0.35">
      <c r="A116" t="s">
        <v>330</v>
      </c>
      <c r="B116" t="s">
        <v>1813</v>
      </c>
      <c r="C116" t="s">
        <v>1814</v>
      </c>
      <c r="D116" t="s">
        <v>1761</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35">
      <c r="A117" t="s">
        <v>1409</v>
      </c>
      <c r="B117" t="s">
        <v>1815</v>
      </c>
      <c r="C117" t="s">
        <v>1816</v>
      </c>
      <c r="D117" t="s">
        <v>1761</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235</v>
      </c>
    </row>
    <row r="118" spans="1:35" x14ac:dyDescent="0.35">
      <c r="A118" t="s">
        <v>1406</v>
      </c>
      <c r="B118" t="s">
        <v>1817</v>
      </c>
      <c r="C118" t="s">
        <v>1818</v>
      </c>
      <c r="D118" t="s">
        <v>1764</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235</v>
      </c>
    </row>
    <row r="119" spans="1:35" x14ac:dyDescent="0.35">
      <c r="A119" t="s">
        <v>342</v>
      </c>
      <c r="B119" t="s">
        <v>1819</v>
      </c>
      <c r="C119" t="s">
        <v>1820</v>
      </c>
      <c r="D119" t="s">
        <v>1761</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235</v>
      </c>
    </row>
    <row r="120" spans="1:35" x14ac:dyDescent="0.35">
      <c r="A120" t="s">
        <v>1821</v>
      </c>
      <c r="B120" t="s">
        <v>1822</v>
      </c>
      <c r="C120" t="s">
        <v>1823</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35">
      <c r="A121" t="s">
        <v>1824</v>
      </c>
      <c r="B121" t="s">
        <v>1825</v>
      </c>
      <c r="C121" t="s">
        <v>1826</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35">
      <c r="A122" t="s">
        <v>1827</v>
      </c>
    </row>
    <row r="123" spans="1:35" x14ac:dyDescent="0.35">
      <c r="A123" t="s">
        <v>1603</v>
      </c>
    </row>
    <row r="124" spans="1:35" x14ac:dyDescent="0.35">
      <c r="A124" t="s">
        <v>177</v>
      </c>
      <c r="B124" t="s">
        <v>1828</v>
      </c>
      <c r="C124" t="s">
        <v>1829</v>
      </c>
      <c r="D124" t="s">
        <v>480</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35">
      <c r="A125" t="s">
        <v>1390</v>
      </c>
      <c r="B125" t="s">
        <v>1830</v>
      </c>
      <c r="C125" t="s">
        <v>1831</v>
      </c>
      <c r="D125" t="s">
        <v>480</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35">
      <c r="A126" t="s">
        <v>1395</v>
      </c>
      <c r="B126" t="s">
        <v>1832</v>
      </c>
      <c r="C126" t="s">
        <v>1833</v>
      </c>
      <c r="D126" t="s">
        <v>480</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35">
      <c r="A127" t="s">
        <v>1398</v>
      </c>
      <c r="B127" t="s">
        <v>1834</v>
      </c>
      <c r="C127" t="s">
        <v>1835</v>
      </c>
      <c r="D127" t="s">
        <v>480</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35">
      <c r="A128" t="s">
        <v>1401</v>
      </c>
      <c r="B128" t="s">
        <v>1836</v>
      </c>
      <c r="C128" t="s">
        <v>1837</v>
      </c>
      <c r="D128" t="s">
        <v>480</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35">
      <c r="A129" t="s">
        <v>330</v>
      </c>
      <c r="B129" t="s">
        <v>1838</v>
      </c>
      <c r="C129" t="s">
        <v>1839</v>
      </c>
      <c r="D129" t="s">
        <v>480</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35">
      <c r="A130" t="s">
        <v>1409</v>
      </c>
      <c r="B130" t="s">
        <v>1840</v>
      </c>
      <c r="C130" t="s">
        <v>1841</v>
      </c>
      <c r="D130" t="s">
        <v>480</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235</v>
      </c>
    </row>
    <row r="131" spans="1:35" x14ac:dyDescent="0.35">
      <c r="A131" t="s">
        <v>1406</v>
      </c>
      <c r="B131" t="s">
        <v>1842</v>
      </c>
      <c r="C131" t="s">
        <v>1843</v>
      </c>
      <c r="D131" t="s">
        <v>480</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235</v>
      </c>
    </row>
    <row r="132" spans="1:35" x14ac:dyDescent="0.35">
      <c r="A132" t="s">
        <v>342</v>
      </c>
      <c r="B132" t="s">
        <v>1844</v>
      </c>
      <c r="C132" t="s">
        <v>1845</v>
      </c>
      <c r="D132" t="s">
        <v>480</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235</v>
      </c>
    </row>
    <row r="133" spans="1:35" x14ac:dyDescent="0.35">
      <c r="A133" t="s">
        <v>1623</v>
      </c>
      <c r="B133" t="s">
        <v>1846</v>
      </c>
      <c r="C133" t="s">
        <v>1847</v>
      </c>
      <c r="D133" t="s">
        <v>480</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35">
      <c r="A134" t="s">
        <v>1626</v>
      </c>
    </row>
    <row r="135" spans="1:35" x14ac:dyDescent="0.35">
      <c r="A135" t="s">
        <v>177</v>
      </c>
      <c r="B135" t="s">
        <v>1848</v>
      </c>
      <c r="C135" t="s">
        <v>1849</v>
      </c>
      <c r="D135" t="s">
        <v>480</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35">
      <c r="A136" t="s">
        <v>1390</v>
      </c>
      <c r="B136" t="s">
        <v>1850</v>
      </c>
      <c r="C136" t="s">
        <v>1851</v>
      </c>
      <c r="D136" t="s">
        <v>480</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35">
      <c r="A137" t="s">
        <v>1395</v>
      </c>
      <c r="B137" t="s">
        <v>1852</v>
      </c>
      <c r="C137" t="s">
        <v>1853</v>
      </c>
      <c r="D137" t="s">
        <v>480</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35">
      <c r="A138" t="s">
        <v>1398</v>
      </c>
      <c r="B138" t="s">
        <v>1854</v>
      </c>
      <c r="C138" t="s">
        <v>1855</v>
      </c>
      <c r="D138" t="s">
        <v>480</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35">
      <c r="A139" t="s">
        <v>1401</v>
      </c>
      <c r="B139" t="s">
        <v>1856</v>
      </c>
      <c r="C139" t="s">
        <v>1857</v>
      </c>
      <c r="D139" t="s">
        <v>480</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35">
      <c r="A140" t="s">
        <v>330</v>
      </c>
      <c r="B140" t="s">
        <v>1858</v>
      </c>
      <c r="C140" t="s">
        <v>1859</v>
      </c>
      <c r="D140" t="s">
        <v>480</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35">
      <c r="A141" t="s">
        <v>1409</v>
      </c>
      <c r="B141" t="s">
        <v>1860</v>
      </c>
      <c r="C141" t="s">
        <v>1861</v>
      </c>
      <c r="D141" t="s">
        <v>480</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235</v>
      </c>
    </row>
    <row r="142" spans="1:35" x14ac:dyDescent="0.35">
      <c r="A142" t="s">
        <v>1406</v>
      </c>
      <c r="B142" t="s">
        <v>1862</v>
      </c>
      <c r="C142" t="s">
        <v>1863</v>
      </c>
      <c r="D142" t="s">
        <v>480</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235</v>
      </c>
    </row>
    <row r="143" spans="1:35" x14ac:dyDescent="0.35">
      <c r="A143" t="s">
        <v>342</v>
      </c>
      <c r="B143" t="s">
        <v>1864</v>
      </c>
      <c r="C143" t="s">
        <v>1865</v>
      </c>
      <c r="D143" t="s">
        <v>480</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235</v>
      </c>
    </row>
    <row r="144" spans="1:35" x14ac:dyDescent="0.35">
      <c r="A144" t="s">
        <v>1645</v>
      </c>
      <c r="B144" t="s">
        <v>1866</v>
      </c>
      <c r="C144" t="s">
        <v>1867</v>
      </c>
      <c r="D144" t="s">
        <v>480</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35">
      <c r="A145" t="s">
        <v>1648</v>
      </c>
    </row>
    <row r="146" spans="1:35" x14ac:dyDescent="0.35">
      <c r="A146" t="s">
        <v>177</v>
      </c>
      <c r="B146" t="s">
        <v>1868</v>
      </c>
      <c r="C146" t="s">
        <v>1869</v>
      </c>
      <c r="D146" t="s">
        <v>480</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35">
      <c r="A147" t="s">
        <v>1390</v>
      </c>
      <c r="B147" t="s">
        <v>1870</v>
      </c>
      <c r="C147" t="s">
        <v>1871</v>
      </c>
      <c r="D147" t="s">
        <v>480</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35">
      <c r="A148" t="s">
        <v>1395</v>
      </c>
      <c r="B148" t="s">
        <v>1872</v>
      </c>
      <c r="C148" t="s">
        <v>1873</v>
      </c>
      <c r="D148" t="s">
        <v>480</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35">
      <c r="A149" t="s">
        <v>1398</v>
      </c>
      <c r="B149" t="s">
        <v>1874</v>
      </c>
      <c r="C149" t="s">
        <v>1875</v>
      </c>
      <c r="D149" t="s">
        <v>480</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35">
      <c r="A150" t="s">
        <v>1401</v>
      </c>
      <c r="B150" t="s">
        <v>1876</v>
      </c>
      <c r="C150" t="s">
        <v>1877</v>
      </c>
      <c r="D150" t="s">
        <v>480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235</v>
      </c>
    </row>
    <row r="151" spans="1:35" x14ac:dyDescent="0.35">
      <c r="A151" t="s">
        <v>330</v>
      </c>
      <c r="B151" t="s">
        <v>1878</v>
      </c>
      <c r="C151" t="s">
        <v>1879</v>
      </c>
      <c r="D151" t="s">
        <v>480</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35">
      <c r="A152" t="s">
        <v>1409</v>
      </c>
      <c r="B152" t="s">
        <v>1880</v>
      </c>
      <c r="C152" t="s">
        <v>1881</v>
      </c>
      <c r="D152" t="s">
        <v>480</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235</v>
      </c>
    </row>
    <row r="153" spans="1:35" x14ac:dyDescent="0.35">
      <c r="A153" t="s">
        <v>1406</v>
      </c>
      <c r="B153" t="s">
        <v>1882</v>
      </c>
      <c r="C153" t="s">
        <v>1883</v>
      </c>
      <c r="D153" t="s">
        <v>480</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235</v>
      </c>
    </row>
    <row r="154" spans="1:35" x14ac:dyDescent="0.35">
      <c r="A154" t="s">
        <v>342</v>
      </c>
      <c r="B154" t="s">
        <v>1884</v>
      </c>
      <c r="C154" t="s">
        <v>1885</v>
      </c>
      <c r="D154" t="s">
        <v>480</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235</v>
      </c>
    </row>
    <row r="155" spans="1:35" x14ac:dyDescent="0.35">
      <c r="A155" t="s">
        <v>1667</v>
      </c>
      <c r="B155" t="s">
        <v>1886</v>
      </c>
      <c r="C155" t="s">
        <v>1887</v>
      </c>
      <c r="D155" t="s">
        <v>480</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35">
      <c r="A156" t="s">
        <v>552</v>
      </c>
      <c r="B156" t="s">
        <v>1888</v>
      </c>
      <c r="C156" t="s">
        <v>1889</v>
      </c>
      <c r="D156" t="s">
        <v>480</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35">
      <c r="A157" t="s">
        <v>1890</v>
      </c>
    </row>
    <row r="158" spans="1:35" x14ac:dyDescent="0.35">
      <c r="A158" t="s">
        <v>1758</v>
      </c>
    </row>
    <row r="159" spans="1:35" x14ac:dyDescent="0.35">
      <c r="A159" t="s">
        <v>1603</v>
      </c>
    </row>
    <row r="160" spans="1:35" x14ac:dyDescent="0.35">
      <c r="A160" t="s">
        <v>177</v>
      </c>
      <c r="B160" t="s">
        <v>1891</v>
      </c>
      <c r="C160" t="s">
        <v>1892</v>
      </c>
      <c r="D160" t="s">
        <v>1761</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35">
      <c r="A161" t="s">
        <v>1390</v>
      </c>
      <c r="B161" t="s">
        <v>1893</v>
      </c>
      <c r="C161" t="s">
        <v>1894</v>
      </c>
      <c r="D161" t="s">
        <v>1764</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35">
      <c r="A162" t="s">
        <v>1395</v>
      </c>
      <c r="B162" t="s">
        <v>1895</v>
      </c>
      <c r="C162" t="s">
        <v>1896</v>
      </c>
      <c r="D162" t="s">
        <v>1764</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35">
      <c r="A163" t="s">
        <v>1398</v>
      </c>
      <c r="B163" t="s">
        <v>1897</v>
      </c>
      <c r="C163" t="s">
        <v>1898</v>
      </c>
      <c r="D163" t="s">
        <v>1764</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35">
      <c r="A164" t="s">
        <v>1401</v>
      </c>
      <c r="B164" t="s">
        <v>1899</v>
      </c>
      <c r="C164" t="s">
        <v>1900</v>
      </c>
      <c r="D164" t="s">
        <v>1764</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35">
      <c r="A165" t="s">
        <v>330</v>
      </c>
      <c r="B165" t="s">
        <v>1901</v>
      </c>
      <c r="C165" t="s">
        <v>1902</v>
      </c>
      <c r="D165" t="s">
        <v>1761</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35">
      <c r="A166" t="s">
        <v>1409</v>
      </c>
      <c r="B166" t="s">
        <v>1903</v>
      </c>
      <c r="C166" t="s">
        <v>1904</v>
      </c>
      <c r="D166" t="s">
        <v>1761</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235</v>
      </c>
    </row>
    <row r="167" spans="1:35" x14ac:dyDescent="0.35">
      <c r="A167" t="s">
        <v>1406</v>
      </c>
      <c r="B167" t="s">
        <v>1905</v>
      </c>
      <c r="C167" t="s">
        <v>1906</v>
      </c>
      <c r="D167" t="s">
        <v>1764</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235</v>
      </c>
    </row>
    <row r="168" spans="1:35" x14ac:dyDescent="0.35">
      <c r="A168" t="s">
        <v>342</v>
      </c>
      <c r="B168" t="s">
        <v>1907</v>
      </c>
      <c r="C168" t="s">
        <v>1908</v>
      </c>
      <c r="D168" t="s">
        <v>1761</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235</v>
      </c>
    </row>
    <row r="169" spans="1:35" x14ac:dyDescent="0.35">
      <c r="A169" t="s">
        <v>1779</v>
      </c>
      <c r="B169" t="s">
        <v>1909</v>
      </c>
      <c r="C169" t="s">
        <v>1910</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35">
      <c r="A170" t="s">
        <v>1626</v>
      </c>
    </row>
    <row r="171" spans="1:35" x14ac:dyDescent="0.35">
      <c r="A171" t="s">
        <v>177</v>
      </c>
      <c r="B171" t="s">
        <v>1911</v>
      </c>
      <c r="C171" t="s">
        <v>1912</v>
      </c>
      <c r="D171" t="s">
        <v>1761</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35">
      <c r="A172" t="s">
        <v>1390</v>
      </c>
      <c r="B172" t="s">
        <v>1913</v>
      </c>
      <c r="C172" t="s">
        <v>1914</v>
      </c>
      <c r="D172" t="s">
        <v>1764</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35">
      <c r="A173" t="s">
        <v>1395</v>
      </c>
      <c r="B173" t="s">
        <v>1915</v>
      </c>
      <c r="C173" t="s">
        <v>1916</v>
      </c>
      <c r="D173" t="s">
        <v>1764</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35">
      <c r="A174" t="s">
        <v>1398</v>
      </c>
      <c r="B174" t="s">
        <v>1917</v>
      </c>
      <c r="C174" t="s">
        <v>1918</v>
      </c>
      <c r="D174" t="s">
        <v>1764</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35">
      <c r="A175" t="s">
        <v>1401</v>
      </c>
      <c r="B175" t="s">
        <v>1919</v>
      </c>
      <c r="C175" t="s">
        <v>1920</v>
      </c>
      <c r="D175" t="s">
        <v>716</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35">
      <c r="A176" t="s">
        <v>330</v>
      </c>
      <c r="B176" t="s">
        <v>1921</v>
      </c>
      <c r="C176" t="s">
        <v>1922</v>
      </c>
      <c r="D176" t="s">
        <v>1764</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35">
      <c r="A177" t="s">
        <v>1409</v>
      </c>
      <c r="B177" t="s">
        <v>1923</v>
      </c>
      <c r="C177" t="s">
        <v>1924</v>
      </c>
      <c r="D177" t="s">
        <v>1764</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235</v>
      </c>
    </row>
    <row r="178" spans="1:35" x14ac:dyDescent="0.35">
      <c r="A178" t="s">
        <v>1406</v>
      </c>
      <c r="B178" t="s">
        <v>1925</v>
      </c>
      <c r="C178" t="s">
        <v>1926</v>
      </c>
      <c r="D178" t="s">
        <v>1764</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235</v>
      </c>
    </row>
    <row r="179" spans="1:35" x14ac:dyDescent="0.35">
      <c r="A179" t="s">
        <v>342</v>
      </c>
      <c r="B179" t="s">
        <v>1927</v>
      </c>
      <c r="C179" t="s">
        <v>1928</v>
      </c>
      <c r="D179" t="s">
        <v>1764</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235</v>
      </c>
    </row>
    <row r="180" spans="1:35" x14ac:dyDescent="0.35">
      <c r="A180" t="s">
        <v>1800</v>
      </c>
      <c r="B180" t="s">
        <v>1929</v>
      </c>
      <c r="C180" t="s">
        <v>1930</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35">
      <c r="A181" t="s">
        <v>1648</v>
      </c>
    </row>
    <row r="182" spans="1:35" x14ac:dyDescent="0.35">
      <c r="A182" t="s">
        <v>177</v>
      </c>
      <c r="B182" t="s">
        <v>1931</v>
      </c>
      <c r="C182" t="s">
        <v>1932</v>
      </c>
      <c r="D182" t="s">
        <v>1761</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35">
      <c r="A183" t="s">
        <v>1390</v>
      </c>
      <c r="B183" t="s">
        <v>1933</v>
      </c>
      <c r="C183" t="s">
        <v>1934</v>
      </c>
      <c r="D183" t="s">
        <v>1764</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35">
      <c r="A184" t="s">
        <v>1395</v>
      </c>
      <c r="B184" t="s">
        <v>1935</v>
      </c>
      <c r="C184" t="s">
        <v>1936</v>
      </c>
      <c r="D184" t="s">
        <v>1764</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35">
      <c r="A185" t="s">
        <v>1398</v>
      </c>
      <c r="B185" t="s">
        <v>1937</v>
      </c>
      <c r="C185" t="s">
        <v>1938</v>
      </c>
      <c r="D185" t="s">
        <v>1761</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35">
      <c r="A186" t="s">
        <v>1401</v>
      </c>
      <c r="B186" t="s">
        <v>1939</v>
      </c>
      <c r="C186" t="s">
        <v>1940</v>
      </c>
      <c r="D186" t="s">
        <v>1764</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235</v>
      </c>
    </row>
    <row r="187" spans="1:35" x14ac:dyDescent="0.35">
      <c r="A187" t="s">
        <v>330</v>
      </c>
      <c r="B187" t="s">
        <v>1941</v>
      </c>
      <c r="C187" t="s">
        <v>1942</v>
      </c>
      <c r="D187" t="s">
        <v>1761</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35">
      <c r="A188" t="s">
        <v>1409</v>
      </c>
      <c r="B188" t="s">
        <v>1943</v>
      </c>
      <c r="C188" t="s">
        <v>1944</v>
      </c>
      <c r="D188" t="s">
        <v>1761</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235</v>
      </c>
    </row>
    <row r="189" spans="1:35" x14ac:dyDescent="0.35">
      <c r="A189" t="s">
        <v>1406</v>
      </c>
      <c r="B189" t="s">
        <v>1945</v>
      </c>
      <c r="C189" t="s">
        <v>1946</v>
      </c>
      <c r="D189" t="s">
        <v>1764</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235</v>
      </c>
    </row>
    <row r="190" spans="1:35" x14ac:dyDescent="0.35">
      <c r="A190" t="s">
        <v>342</v>
      </c>
      <c r="B190" t="s">
        <v>1947</v>
      </c>
      <c r="C190" t="s">
        <v>1948</v>
      </c>
      <c r="D190" t="s">
        <v>1761</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235</v>
      </c>
    </row>
    <row r="191" spans="1:35" x14ac:dyDescent="0.35">
      <c r="A191" t="s">
        <v>1821</v>
      </c>
      <c r="B191" t="s">
        <v>1949</v>
      </c>
      <c r="C191" t="s">
        <v>1950</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35">
      <c r="A192" t="s">
        <v>1824</v>
      </c>
      <c r="B192" t="s">
        <v>1951</v>
      </c>
      <c r="C192" t="s">
        <v>1952</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35">
      <c r="A193" t="s">
        <v>1953</v>
      </c>
    </row>
    <row r="194" spans="1:35" x14ac:dyDescent="0.35">
      <c r="A194" t="s">
        <v>1603</v>
      </c>
    </row>
    <row r="195" spans="1:35" x14ac:dyDescent="0.35">
      <c r="A195" t="s">
        <v>177</v>
      </c>
      <c r="B195" t="s">
        <v>1954</v>
      </c>
      <c r="C195" t="s">
        <v>1955</v>
      </c>
      <c r="D195" t="s">
        <v>208</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35">
      <c r="A196" t="s">
        <v>1390</v>
      </c>
      <c r="B196" t="s">
        <v>1956</v>
      </c>
      <c r="C196" t="s">
        <v>1957</v>
      </c>
      <c r="D196" t="s">
        <v>208</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35">
      <c r="A197" t="s">
        <v>1395</v>
      </c>
      <c r="B197" t="s">
        <v>1958</v>
      </c>
      <c r="C197" t="s">
        <v>1959</v>
      </c>
      <c r="D197" t="s">
        <v>208</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235</v>
      </c>
    </row>
    <row r="198" spans="1:35" x14ac:dyDescent="0.35">
      <c r="A198" t="s">
        <v>1398</v>
      </c>
      <c r="B198" t="s">
        <v>1960</v>
      </c>
      <c r="C198" t="s">
        <v>1961</v>
      </c>
      <c r="D198" t="s">
        <v>208</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235</v>
      </c>
    </row>
    <row r="199" spans="1:35" x14ac:dyDescent="0.35">
      <c r="A199" t="s">
        <v>1401</v>
      </c>
      <c r="B199" t="s">
        <v>1962</v>
      </c>
      <c r="C199" t="s">
        <v>1963</v>
      </c>
      <c r="D199" t="s">
        <v>208</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35">
      <c r="A200" t="s">
        <v>330</v>
      </c>
      <c r="B200" t="s">
        <v>1964</v>
      </c>
      <c r="C200" t="s">
        <v>1965</v>
      </c>
      <c r="D200" t="s">
        <v>208</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235</v>
      </c>
    </row>
    <row r="201" spans="1:35" x14ac:dyDescent="0.35">
      <c r="A201" t="s">
        <v>1409</v>
      </c>
      <c r="B201" t="s">
        <v>1966</v>
      </c>
      <c r="C201" t="s">
        <v>1967</v>
      </c>
      <c r="D201" t="s">
        <v>208</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235</v>
      </c>
    </row>
    <row r="202" spans="1:35" x14ac:dyDescent="0.35">
      <c r="A202" t="s">
        <v>1406</v>
      </c>
      <c r="B202" t="s">
        <v>1968</v>
      </c>
      <c r="C202" t="s">
        <v>1969</v>
      </c>
      <c r="D202" t="s">
        <v>208</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235</v>
      </c>
    </row>
    <row r="203" spans="1:35" x14ac:dyDescent="0.35">
      <c r="A203" t="s">
        <v>342</v>
      </c>
      <c r="B203" t="s">
        <v>1970</v>
      </c>
      <c r="C203" t="s">
        <v>1971</v>
      </c>
      <c r="D203" t="s">
        <v>208</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235</v>
      </c>
    </row>
    <row r="204" spans="1:35" x14ac:dyDescent="0.35">
      <c r="A204" t="s">
        <v>1623</v>
      </c>
      <c r="B204" t="s">
        <v>1972</v>
      </c>
      <c r="C204" t="s">
        <v>1973</v>
      </c>
      <c r="D204" t="s">
        <v>208</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35">
      <c r="A205" t="s">
        <v>1626</v>
      </c>
    </row>
    <row r="206" spans="1:35" x14ac:dyDescent="0.35">
      <c r="A206" t="s">
        <v>177</v>
      </c>
      <c r="B206" t="s">
        <v>1974</v>
      </c>
      <c r="C206" t="s">
        <v>1975</v>
      </c>
      <c r="D206" t="s">
        <v>208</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35">
      <c r="A207" t="s">
        <v>1390</v>
      </c>
      <c r="B207" t="s">
        <v>1976</v>
      </c>
      <c r="C207" t="s">
        <v>1977</v>
      </c>
      <c r="D207" t="s">
        <v>208</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35">
      <c r="A208" t="s">
        <v>1395</v>
      </c>
      <c r="B208" t="s">
        <v>1978</v>
      </c>
      <c r="C208" t="s">
        <v>1979</v>
      </c>
      <c r="D208" t="s">
        <v>208</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35">
      <c r="A209" t="s">
        <v>1398</v>
      </c>
      <c r="B209" t="s">
        <v>1980</v>
      </c>
      <c r="C209" t="s">
        <v>1981</v>
      </c>
      <c r="D209" t="s">
        <v>208</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35">
      <c r="A210" t="s">
        <v>1401</v>
      </c>
      <c r="B210" t="s">
        <v>1982</v>
      </c>
      <c r="C210" t="s">
        <v>1983</v>
      </c>
      <c r="D210" t="s">
        <v>208</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35">
      <c r="A211" t="s">
        <v>330</v>
      </c>
      <c r="B211" t="s">
        <v>1984</v>
      </c>
      <c r="C211" t="s">
        <v>1985</v>
      </c>
      <c r="D211" t="s">
        <v>208</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35">
      <c r="A212" t="s">
        <v>1409</v>
      </c>
      <c r="B212" t="s">
        <v>1986</v>
      </c>
      <c r="C212" t="s">
        <v>1987</v>
      </c>
      <c r="D212" t="s">
        <v>208</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235</v>
      </c>
    </row>
    <row r="213" spans="1:35" x14ac:dyDescent="0.35">
      <c r="A213" t="s">
        <v>1406</v>
      </c>
      <c r="B213" t="s">
        <v>1988</v>
      </c>
      <c r="C213" t="s">
        <v>1989</v>
      </c>
      <c r="D213" t="s">
        <v>208</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235</v>
      </c>
    </row>
    <row r="214" spans="1:35" x14ac:dyDescent="0.35">
      <c r="A214" t="s">
        <v>342</v>
      </c>
      <c r="B214" t="s">
        <v>1990</v>
      </c>
      <c r="C214" t="s">
        <v>1991</v>
      </c>
      <c r="D214" t="s">
        <v>208</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235</v>
      </c>
    </row>
    <row r="215" spans="1:35" x14ac:dyDescent="0.35">
      <c r="A215" t="s">
        <v>1645</v>
      </c>
      <c r="B215" t="s">
        <v>1992</v>
      </c>
      <c r="C215" t="s">
        <v>1993</v>
      </c>
      <c r="D215" t="s">
        <v>208</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35">
      <c r="A216" t="s">
        <v>1648</v>
      </c>
    </row>
    <row r="217" spans="1:35" x14ac:dyDescent="0.35">
      <c r="A217" t="s">
        <v>177</v>
      </c>
      <c r="B217" t="s">
        <v>1994</v>
      </c>
      <c r="C217" t="s">
        <v>1995</v>
      </c>
      <c r="D217" t="s">
        <v>208</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35">
      <c r="A218" t="s">
        <v>1390</v>
      </c>
      <c r="B218" t="s">
        <v>1996</v>
      </c>
      <c r="C218" t="s">
        <v>1997</v>
      </c>
      <c r="D218" t="s">
        <v>208</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35">
      <c r="A219" t="s">
        <v>1395</v>
      </c>
      <c r="B219" t="s">
        <v>1998</v>
      </c>
      <c r="C219" t="s">
        <v>1999</v>
      </c>
      <c r="D219" t="s">
        <v>208</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35">
      <c r="A220" t="s">
        <v>1398</v>
      </c>
      <c r="B220" t="s">
        <v>2000</v>
      </c>
      <c r="C220" t="s">
        <v>2001</v>
      </c>
      <c r="D220" t="s">
        <v>208</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35">
      <c r="A221" t="s">
        <v>1401</v>
      </c>
      <c r="B221" t="s">
        <v>2002</v>
      </c>
      <c r="C221" t="s">
        <v>2003</v>
      </c>
      <c r="D221" t="s">
        <v>208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235</v>
      </c>
    </row>
    <row r="222" spans="1:35" x14ac:dyDescent="0.35">
      <c r="A222" t="s">
        <v>330</v>
      </c>
      <c r="B222" t="s">
        <v>2004</v>
      </c>
      <c r="C222" t="s">
        <v>2005</v>
      </c>
      <c r="D222" t="s">
        <v>208</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35">
      <c r="A223" t="s">
        <v>1409</v>
      </c>
      <c r="B223" t="s">
        <v>2006</v>
      </c>
      <c r="C223" t="s">
        <v>2007</v>
      </c>
      <c r="D223" t="s">
        <v>208</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235</v>
      </c>
    </row>
    <row r="224" spans="1:35" x14ac:dyDescent="0.35">
      <c r="A224" t="s">
        <v>1406</v>
      </c>
      <c r="B224" t="s">
        <v>2008</v>
      </c>
      <c r="C224" t="s">
        <v>2009</v>
      </c>
      <c r="D224" t="s">
        <v>208</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235</v>
      </c>
    </row>
    <row r="225" spans="1:35" x14ac:dyDescent="0.35">
      <c r="A225" t="s">
        <v>342</v>
      </c>
      <c r="B225" t="s">
        <v>2010</v>
      </c>
      <c r="C225" t="s">
        <v>2011</v>
      </c>
      <c r="D225" t="s">
        <v>208</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235</v>
      </c>
    </row>
    <row r="226" spans="1:35" x14ac:dyDescent="0.35">
      <c r="A226" t="s">
        <v>1667</v>
      </c>
      <c r="B226" t="s">
        <v>2012</v>
      </c>
      <c r="C226" t="s">
        <v>2013</v>
      </c>
      <c r="D226" t="s">
        <v>208</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35">
      <c r="A227" t="s">
        <v>319</v>
      </c>
      <c r="B227" t="s">
        <v>2014</v>
      </c>
      <c r="C227" t="s">
        <v>2015</v>
      </c>
      <c r="D227" t="s">
        <v>208</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35">
      <c r="A228" t="s">
        <v>2016</v>
      </c>
    </row>
    <row r="229" spans="1:35" x14ac:dyDescent="0.35">
      <c r="A229" t="s">
        <v>2017</v>
      </c>
      <c r="B229" t="s">
        <v>2018</v>
      </c>
      <c r="C229" t="s">
        <v>2019</v>
      </c>
      <c r="D229" t="s">
        <v>2020</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35">
      <c r="A230" t="s">
        <v>2021</v>
      </c>
      <c r="B230" t="s">
        <v>2022</v>
      </c>
      <c r="C230" t="s">
        <v>2023</v>
      </c>
      <c r="D230" t="s">
        <v>2024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35">
      <c r="A231" t="s">
        <v>2025</v>
      </c>
    </row>
    <row r="232" spans="1:35" x14ac:dyDescent="0.35">
      <c r="A232" t="s">
        <v>2026</v>
      </c>
      <c r="B232" t="s">
        <v>2027</v>
      </c>
      <c r="C232" t="s">
        <v>2028</v>
      </c>
      <c r="D232" t="s">
        <v>1676</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35">
      <c r="A233" t="s">
        <v>2029</v>
      </c>
      <c r="B233" t="s">
        <v>2030</v>
      </c>
      <c r="C233" t="s">
        <v>2031</v>
      </c>
      <c r="D233" t="s">
        <v>1676</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235</v>
      </c>
    </row>
    <row r="234" spans="1:35" x14ac:dyDescent="0.35">
      <c r="A234" t="s">
        <v>2032</v>
      </c>
      <c r="B234" t="s">
        <v>2033</v>
      </c>
      <c r="C234" t="s">
        <v>2034</v>
      </c>
      <c r="D234" t="s">
        <v>1676</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235</v>
      </c>
    </row>
    <row r="235" spans="1:35" x14ac:dyDescent="0.35">
      <c r="A235" t="s">
        <v>2035</v>
      </c>
      <c r="B235" t="s">
        <v>2036</v>
      </c>
      <c r="C235" t="s">
        <v>2037</v>
      </c>
      <c r="D235" t="s">
        <v>1676</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35">
      <c r="A236" t="s">
        <v>2038</v>
      </c>
    </row>
    <row r="237" spans="1:35" x14ac:dyDescent="0.35">
      <c r="A237" t="s">
        <v>2039</v>
      </c>
      <c r="B237" t="s">
        <v>2040</v>
      </c>
      <c r="C237" t="s">
        <v>2041</v>
      </c>
      <c r="D237" t="s">
        <v>2020</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35">
      <c r="A238" t="s">
        <v>2021</v>
      </c>
      <c r="B238" t="s">
        <v>2042</v>
      </c>
      <c r="C238" t="s">
        <v>2043</v>
      </c>
      <c r="D238" t="s">
        <v>2024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35">
      <c r="A239" t="s">
        <v>2025</v>
      </c>
    </row>
    <row r="240" spans="1:35" x14ac:dyDescent="0.35">
      <c r="A240" t="s">
        <v>2026</v>
      </c>
      <c r="B240" t="s">
        <v>2044</v>
      </c>
      <c r="C240" t="s">
        <v>2045</v>
      </c>
      <c r="D240" t="s">
        <v>1676</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35">
      <c r="A241" t="s">
        <v>2029</v>
      </c>
      <c r="B241" t="s">
        <v>2046</v>
      </c>
      <c r="C241" t="s">
        <v>2047</v>
      </c>
      <c r="D241" t="s">
        <v>1676</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35">
      <c r="A242" t="s">
        <v>2032</v>
      </c>
      <c r="B242" t="s">
        <v>2048</v>
      </c>
      <c r="C242" t="s">
        <v>2049</v>
      </c>
      <c r="D242" t="s">
        <v>1676</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235</v>
      </c>
    </row>
    <row r="243" spans="1:35" x14ac:dyDescent="0.35">
      <c r="A243" t="s">
        <v>2035</v>
      </c>
      <c r="B243" t="s">
        <v>2050</v>
      </c>
      <c r="C243" t="s">
        <v>2051</v>
      </c>
      <c r="D243" t="s">
        <v>1676</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35">
      <c r="A244" t="s">
        <v>2052</v>
      </c>
    </row>
    <row r="245" spans="1:35" x14ac:dyDescent="0.35">
      <c r="A245" t="s">
        <v>2053</v>
      </c>
      <c r="B245" t="s">
        <v>2054</v>
      </c>
      <c r="C245" t="s">
        <v>2055</v>
      </c>
      <c r="D245" t="s">
        <v>2056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35">
      <c r="A246" t="s">
        <v>2057</v>
      </c>
      <c r="B246" t="s">
        <v>2058</v>
      </c>
      <c r="C246" t="s">
        <v>2059</v>
      </c>
      <c r="D246" t="s">
        <v>2056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35">
      <c r="A247" t="s">
        <v>2060</v>
      </c>
      <c r="B247" t="s">
        <v>2061</v>
      </c>
      <c r="C247" t="s">
        <v>2062</v>
      </c>
      <c r="D247" t="s">
        <v>2056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35">
      <c r="A248" t="s">
        <v>2025</v>
      </c>
    </row>
    <row r="249" spans="1:35" x14ac:dyDescent="0.35">
      <c r="A249" t="s">
        <v>2026</v>
      </c>
      <c r="B249" t="s">
        <v>2063</v>
      </c>
      <c r="C249" t="s">
        <v>2064</v>
      </c>
      <c r="D249" t="s">
        <v>1676</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35">
      <c r="A250" t="s">
        <v>2029</v>
      </c>
      <c r="B250" t="s">
        <v>2065</v>
      </c>
      <c r="C250" t="s">
        <v>2066</v>
      </c>
      <c r="D250" t="s">
        <v>1676</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35">
      <c r="A251" t="s">
        <v>2032</v>
      </c>
      <c r="B251" t="s">
        <v>2067</v>
      </c>
      <c r="C251" t="s">
        <v>2068</v>
      </c>
      <c r="D251" t="s">
        <v>1676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235</v>
      </c>
    </row>
    <row r="252" spans="1:35" x14ac:dyDescent="0.35">
      <c r="A252" t="s">
        <v>2035</v>
      </c>
      <c r="B252" t="s">
        <v>2069</v>
      </c>
      <c r="C252" t="s">
        <v>2070</v>
      </c>
      <c r="D252" t="s">
        <v>1676</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D10" sqref="D10"/>
    </sheetView>
  </sheetViews>
  <sheetFormatPr defaultColWidth="9.1796875" defaultRowHeight="14.5" x14ac:dyDescent="0.35"/>
  <cols>
    <col min="1" max="1" width="21.453125" hidden="1" customWidth="1"/>
    <col min="2" max="2" width="46.7265625" customWidth="1"/>
    <col min="32" max="32" width="9.1796875" style="85"/>
  </cols>
  <sheetData>
    <row r="1" spans="1:32" ht="15" customHeight="1" thickBot="1" x14ac:dyDescent="0.4">
      <c r="B1" s="63" t="s">
        <v>356</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4"/>
    </row>
    <row r="2" spans="1:32" ht="15" customHeight="1" thickTop="1" x14ac:dyDescent="0.35"/>
    <row r="3" spans="1:32" ht="15" customHeight="1" x14ac:dyDescent="0.35">
      <c r="C3" s="64" t="s">
        <v>357</v>
      </c>
      <c r="D3" s="64" t="s">
        <v>358</v>
      </c>
      <c r="E3" s="65"/>
      <c r="F3" s="65"/>
      <c r="G3" s="65"/>
    </row>
    <row r="4" spans="1:32" ht="15" customHeight="1" x14ac:dyDescent="0.35">
      <c r="C4" s="64" t="s">
        <v>359</v>
      </c>
      <c r="D4" s="64" t="s">
        <v>360</v>
      </c>
      <c r="E4" s="65"/>
      <c r="F4" s="65"/>
      <c r="G4" s="64" t="s">
        <v>361</v>
      </c>
    </row>
    <row r="5" spans="1:32" ht="15" customHeight="1" x14ac:dyDescent="0.35">
      <c r="C5" s="64" t="s">
        <v>362</v>
      </c>
      <c r="D5" s="64" t="s">
        <v>363</v>
      </c>
      <c r="E5" s="65"/>
      <c r="F5" s="65"/>
      <c r="G5" s="65"/>
    </row>
    <row r="6" spans="1:32" ht="15" customHeight="1" x14ac:dyDescent="0.35">
      <c r="C6" s="64" t="s">
        <v>364</v>
      </c>
      <c r="D6" s="65"/>
      <c r="E6" s="64" t="s">
        <v>365</v>
      </c>
      <c r="F6" s="65"/>
      <c r="G6" s="65"/>
    </row>
    <row r="7" spans="1:32" ht="12" customHeight="1" x14ac:dyDescent="0.35"/>
    <row r="8" spans="1:32" ht="12" customHeight="1" x14ac:dyDescent="0.35"/>
    <row r="9" spans="1:32" ht="12" customHeight="1" x14ac:dyDescent="0.35"/>
    <row r="10" spans="1:32" ht="15" customHeight="1" x14ac:dyDescent="0.35">
      <c r="A10" s="66" t="s">
        <v>2071</v>
      </c>
      <c r="B10" s="67" t="s">
        <v>2072</v>
      </c>
      <c r="AF10" s="86" t="s">
        <v>368</v>
      </c>
    </row>
    <row r="11" spans="1:32" ht="15" customHeight="1" x14ac:dyDescent="0.35">
      <c r="B11" s="63"/>
      <c r="AF11" s="86" t="s">
        <v>370</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6" t="s">
        <v>371</v>
      </c>
    </row>
    <row r="13" spans="1:32" ht="15" customHeight="1" thickBot="1" x14ac:dyDescent="0.4">
      <c r="B13" s="31" t="s">
        <v>2073</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7" t="s">
        <v>373</v>
      </c>
    </row>
    <row r="14" spans="1:32" ht="15" customHeight="1" thickTop="1" x14ac:dyDescent="0.35"/>
    <row r="15" spans="1:32" ht="15" customHeight="1" x14ac:dyDescent="0.35">
      <c r="B15" s="32" t="s">
        <v>2074</v>
      </c>
    </row>
    <row r="16" spans="1:32" ht="15" customHeight="1" x14ac:dyDescent="0.35"/>
    <row r="17" spans="1:32" ht="15" customHeight="1" x14ac:dyDescent="0.35">
      <c r="B17" s="32" t="s">
        <v>2075</v>
      </c>
    </row>
    <row r="18" spans="1:32" ht="15" customHeight="1" x14ac:dyDescent="0.35">
      <c r="B18" s="32" t="s">
        <v>2076</v>
      </c>
    </row>
    <row r="19" spans="1:32" ht="15" customHeight="1" x14ac:dyDescent="0.35">
      <c r="A19" s="66" t="s">
        <v>2077</v>
      </c>
      <c r="B19" s="70" t="s">
        <v>2078</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6">
        <f>'AEO 2023 Table 49 Raw'!AI9</f>
        <v>1.0999999999999999E-2</v>
      </c>
    </row>
    <row r="20" spans="1:32" ht="15" customHeight="1" x14ac:dyDescent="0.35">
      <c r="A20" s="66" t="s">
        <v>2079</v>
      </c>
      <c r="B20" s="70" t="s">
        <v>2080</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6">
        <f>'AEO 2023 Table 49 Raw'!AI10</f>
        <v>3.4000000000000002E-2</v>
      </c>
    </row>
    <row r="21" spans="1:32" ht="15" customHeight="1" x14ac:dyDescent="0.35">
      <c r="A21" s="66" t="s">
        <v>2081</v>
      </c>
      <c r="B21" s="70" t="s">
        <v>2082</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6">
        <f>'AEO 2023 Table 49 Raw'!AI11</f>
        <v>0.24299999999999999</v>
      </c>
    </row>
    <row r="22" spans="1:32" ht="15" customHeight="1" x14ac:dyDescent="0.35">
      <c r="A22" s="66" t="s">
        <v>2083</v>
      </c>
      <c r="B22" s="70" t="s">
        <v>2084</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6">
        <f>'AEO 2023 Table 49 Raw'!AI12</f>
        <v>-0.113</v>
      </c>
    </row>
    <row r="23" spans="1:32" ht="15" customHeight="1" x14ac:dyDescent="0.35">
      <c r="A23" s="66" t="s">
        <v>2085</v>
      </c>
      <c r="B23" s="70" t="s">
        <v>2086</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6">
        <f>'AEO 2023 Table 49 Raw'!AI13</f>
        <v>6.0000000000000001E-3</v>
      </c>
    </row>
    <row r="24" spans="1:32" ht="15" customHeight="1" x14ac:dyDescent="0.35">
      <c r="A24" s="66" t="s">
        <v>2087</v>
      </c>
      <c r="B24" s="70" t="s">
        <v>2088</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6">
        <f>'AEO 2023 Table 49 Raw'!AI14</f>
        <v>-0.159</v>
      </c>
    </row>
    <row r="25" spans="1:32" ht="15" customHeight="1" x14ac:dyDescent="0.35">
      <c r="A25" s="66" t="s">
        <v>2089</v>
      </c>
      <c r="B25" s="70" t="s">
        <v>2090</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6" t="str">
        <f>'AEO 2023 Table 49 Raw'!AI15</f>
        <v>- -</v>
      </c>
    </row>
    <row r="26" spans="1:32" ht="15" customHeight="1" x14ac:dyDescent="0.35">
      <c r="A26" s="66" t="s">
        <v>2091</v>
      </c>
      <c r="B26" s="70" t="s">
        <v>2092</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6" t="str">
        <f>'AEO 2023 Table 49 Raw'!AI16</f>
        <v>- -</v>
      </c>
    </row>
    <row r="27" spans="1:32" ht="15" customHeight="1" x14ac:dyDescent="0.35">
      <c r="A27" s="66" t="s">
        <v>2093</v>
      </c>
      <c r="B27" s="70" t="s">
        <v>2094</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6" t="str">
        <f>'AEO 2023 Table 49 Raw'!AI17</f>
        <v>- -</v>
      </c>
    </row>
    <row r="28" spans="1:32" ht="15" customHeight="1" x14ac:dyDescent="0.35">
      <c r="A28" s="66" t="s">
        <v>2095</v>
      </c>
      <c r="B28" s="70" t="s">
        <v>2096</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6">
        <f>'AEO 2023 Table 49 Raw'!AI18</f>
        <v>1.7999999999999999E-2</v>
      </c>
    </row>
    <row r="29" spans="1:32" ht="15" customHeight="1" x14ac:dyDescent="0.35">
      <c r="B29" s="32" t="s">
        <v>2097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6"/>
    </row>
    <row r="30" spans="1:32" ht="15" customHeight="1" x14ac:dyDescent="0.35">
      <c r="A30" s="66" t="s">
        <v>2098</v>
      </c>
      <c r="B30" s="70" t="s">
        <v>2078</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6">
        <f>'AEO 2023 Table 49 Raw'!AI20</f>
        <v>1.2E-2</v>
      </c>
    </row>
    <row r="31" spans="1:32" ht="15" customHeight="1" x14ac:dyDescent="0.35">
      <c r="A31" s="66" t="s">
        <v>2099</v>
      </c>
      <c r="B31" s="70" t="s">
        <v>2080</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6">
        <f>'AEO 2023 Table 49 Raw'!AI21</f>
        <v>8.9999999999999993E-3</v>
      </c>
    </row>
    <row r="32" spans="1:32" ht="15" customHeight="1" x14ac:dyDescent="0.35">
      <c r="A32" s="66" t="s">
        <v>2100</v>
      </c>
      <c r="B32" s="70" t="s">
        <v>2082</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6">
        <f>'AEO 2023 Table 49 Raw'!AI22</f>
        <v>6.2E-2</v>
      </c>
    </row>
    <row r="33" spans="1:32" ht="15" customHeight="1" x14ac:dyDescent="0.35">
      <c r="A33" s="66" t="s">
        <v>2101</v>
      </c>
      <c r="B33" s="70" t="s">
        <v>2084</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6">
        <f>'AEO 2023 Table 49 Raw'!AI23</f>
        <v>-7.0000000000000007E-2</v>
      </c>
    </row>
    <row r="34" spans="1:32" ht="15" customHeight="1" x14ac:dyDescent="0.35">
      <c r="A34" s="66" t="s">
        <v>2102</v>
      </c>
      <c r="B34" s="70" t="s">
        <v>2086</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6">
        <f>'AEO 2023 Table 49 Raw'!AI24</f>
        <v>7.0000000000000007E-2</v>
      </c>
    </row>
    <row r="35" spans="1:32" ht="15" customHeight="1" x14ac:dyDescent="0.35">
      <c r="A35" s="66" t="s">
        <v>2103</v>
      </c>
      <c r="B35" s="70" t="s">
        <v>2088</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6">
        <f>'AEO 2023 Table 49 Raw'!AI25</f>
        <v>-1.2999999999999999E-2</v>
      </c>
    </row>
    <row r="36" spans="1:32" ht="15" customHeight="1" x14ac:dyDescent="0.35">
      <c r="A36" s="66" t="s">
        <v>2104</v>
      </c>
      <c r="B36" s="70" t="s">
        <v>2090</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6" t="str">
        <f>'AEO 2023 Table 49 Raw'!AI26</f>
        <v>- -</v>
      </c>
    </row>
    <row r="37" spans="1:32" ht="15" customHeight="1" x14ac:dyDescent="0.35">
      <c r="A37" s="66" t="s">
        <v>2105</v>
      </c>
      <c r="B37" s="70" t="s">
        <v>2092</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6" t="str">
        <f>'AEO 2023 Table 49 Raw'!AI27</f>
        <v>- -</v>
      </c>
    </row>
    <row r="38" spans="1:32" ht="15" customHeight="1" x14ac:dyDescent="0.35">
      <c r="A38" s="66" t="s">
        <v>2106</v>
      </c>
      <c r="B38" s="70" t="s">
        <v>2094</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6" t="str">
        <f>'AEO 2023 Table 49 Raw'!AI28</f>
        <v>- -</v>
      </c>
    </row>
    <row r="39" spans="1:32" ht="12" customHeight="1" x14ac:dyDescent="0.35">
      <c r="A39" s="66" t="s">
        <v>2107</v>
      </c>
      <c r="B39" s="70" t="s">
        <v>2108</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6">
        <f>'AEO 2023 Table 49 Raw'!AI29</f>
        <v>1.2999999999999999E-2</v>
      </c>
    </row>
    <row r="40" spans="1:32" ht="12" customHeight="1" x14ac:dyDescent="0.35">
      <c r="B40" s="32" t="s">
        <v>2109</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6"/>
    </row>
    <row r="41" spans="1:32" ht="12" customHeight="1" x14ac:dyDescent="0.35">
      <c r="A41" s="66" t="s">
        <v>2110</v>
      </c>
      <c r="B41" s="70" t="s">
        <v>2078</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6">
        <f>'AEO 2023 Table 49 Raw'!AI31</f>
        <v>3.0000000000000001E-3</v>
      </c>
    </row>
    <row r="42" spans="1:32" ht="12" customHeight="1" x14ac:dyDescent="0.35">
      <c r="A42" s="66" t="s">
        <v>2111</v>
      </c>
      <c r="B42" s="70" t="s">
        <v>2080</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6">
        <f>'AEO 2023 Table 49 Raw'!AI32</f>
        <v>2.5000000000000001E-2</v>
      </c>
    </row>
    <row r="43" spans="1:32" ht="12" customHeight="1" x14ac:dyDescent="0.35">
      <c r="A43" s="66" t="s">
        <v>2112</v>
      </c>
      <c r="B43" s="70" t="s">
        <v>2082</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6">
        <f>'AEO 2023 Table 49 Raw'!AI33</f>
        <v>2.1999999999999999E-2</v>
      </c>
    </row>
    <row r="44" spans="1:32" ht="12" customHeight="1" x14ac:dyDescent="0.35">
      <c r="A44" s="66" t="s">
        <v>2113</v>
      </c>
      <c r="B44" s="70" t="s">
        <v>2084</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6">
        <f>'AEO 2023 Table 49 Raw'!AI34</f>
        <v>2.5999999999999999E-2</v>
      </c>
    </row>
    <row r="45" spans="1:32" ht="12" customHeight="1" x14ac:dyDescent="0.35">
      <c r="A45" s="66" t="s">
        <v>2114</v>
      </c>
      <c r="B45" s="70" t="s">
        <v>2086</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6" t="str">
        <f>'AEO 2023 Table 49 Raw'!AI35</f>
        <v>- -</v>
      </c>
    </row>
    <row r="46" spans="1:32" ht="12" customHeight="1" x14ac:dyDescent="0.35">
      <c r="A46" s="66" t="s">
        <v>2115</v>
      </c>
      <c r="B46" s="70" t="s">
        <v>2088</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6">
        <f>'AEO 2023 Table 49 Raw'!AI36</f>
        <v>-1.6E-2</v>
      </c>
    </row>
    <row r="47" spans="1:32" ht="12" customHeight="1" x14ac:dyDescent="0.35">
      <c r="A47" s="66" t="s">
        <v>2116</v>
      </c>
      <c r="B47" s="70" t="s">
        <v>2090</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6" t="str">
        <f>'AEO 2023 Table 49 Raw'!AI37</f>
        <v>- -</v>
      </c>
    </row>
    <row r="48" spans="1:32" ht="12" customHeight="1" x14ac:dyDescent="0.35">
      <c r="A48" s="66" t="s">
        <v>2117</v>
      </c>
      <c r="B48" s="70" t="s">
        <v>2092</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6" t="str">
        <f>'AEO 2023 Table 49 Raw'!AI38</f>
        <v>- -</v>
      </c>
    </row>
    <row r="49" spans="1:32" ht="12" customHeight="1" x14ac:dyDescent="0.35">
      <c r="A49" s="66" t="s">
        <v>2118</v>
      </c>
      <c r="B49" s="70" t="s">
        <v>2094</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6" t="str">
        <f>'AEO 2023 Table 49 Raw'!AI39</f>
        <v>- -</v>
      </c>
    </row>
    <row r="50" spans="1:32" ht="15" customHeight="1" x14ac:dyDescent="0.35">
      <c r="A50" s="66" t="s">
        <v>2119</v>
      </c>
      <c r="B50" s="70" t="s">
        <v>2120</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6">
        <f>'AEO 2023 Table 49 Raw'!AI40</f>
        <v>3.0000000000000001E-3</v>
      </c>
    </row>
    <row r="51" spans="1:32" ht="15" customHeight="1" x14ac:dyDescent="0.35">
      <c r="A51" s="66" t="s">
        <v>2121</v>
      </c>
      <c r="B51" s="32" t="s">
        <v>2122</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6">
        <f>'AEO 2023 Table 49 Raw'!AI41</f>
        <v>8.9999999999999993E-3</v>
      </c>
    </row>
    <row r="52" spans="1:32" ht="15" customHeight="1" x14ac:dyDescent="0.3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6"/>
    </row>
    <row r="53" spans="1:32" ht="15" customHeight="1" x14ac:dyDescent="0.35">
      <c r="B53" s="32" t="s">
        <v>2123</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6"/>
    </row>
    <row r="54" spans="1:32" ht="15" customHeight="1" x14ac:dyDescent="0.35">
      <c r="B54" s="32" t="s">
        <v>2076</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6"/>
    </row>
    <row r="55" spans="1:32" ht="15" customHeight="1" x14ac:dyDescent="0.35">
      <c r="A55" s="66" t="s">
        <v>2124</v>
      </c>
      <c r="B55" s="70" t="s">
        <v>2078</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6">
        <f>'AEO 2023 Table 49 Raw'!AI44</f>
        <v>1E-3</v>
      </c>
    </row>
    <row r="56" spans="1:32" ht="15" customHeight="1" x14ac:dyDescent="0.35">
      <c r="A56" s="66" t="s">
        <v>2125</v>
      </c>
      <c r="B56" s="70" t="s">
        <v>2080</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6">
        <f>'AEO 2023 Table 49 Raw'!AI45</f>
        <v>2.1999999999999999E-2</v>
      </c>
    </row>
    <row r="57" spans="1:32" ht="15" customHeight="1" x14ac:dyDescent="0.35">
      <c r="A57" s="66" t="s">
        <v>2126</v>
      </c>
      <c r="B57" s="70" t="s">
        <v>2082</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6">
        <f>'AEO 2023 Table 49 Raw'!AI46</f>
        <v>0.219</v>
      </c>
    </row>
    <row r="58" spans="1:32" ht="15" customHeight="1" x14ac:dyDescent="0.35">
      <c r="A58" s="66" t="s">
        <v>2127</v>
      </c>
      <c r="B58" s="70" t="s">
        <v>2084</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6">
        <f>'AEO 2023 Table 49 Raw'!AI47</f>
        <v>-0.114</v>
      </c>
    </row>
    <row r="59" spans="1:32" ht="15" customHeight="1" x14ac:dyDescent="0.35">
      <c r="A59" s="66" t="s">
        <v>2128</v>
      </c>
      <c r="B59" s="70" t="s">
        <v>2086</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6">
        <f>'AEO 2023 Table 49 Raw'!AI48</f>
        <v>-6.0000000000000001E-3</v>
      </c>
    </row>
    <row r="60" spans="1:32" ht="15" customHeight="1" x14ac:dyDescent="0.35">
      <c r="A60" s="66" t="s">
        <v>2129</v>
      </c>
      <c r="B60" s="70" t="s">
        <v>2088</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6">
        <f>'AEO 2023 Table 49 Raw'!AI49</f>
        <v>-0.159</v>
      </c>
    </row>
    <row r="61" spans="1:32" ht="15" customHeight="1" x14ac:dyDescent="0.35">
      <c r="A61" s="66" t="s">
        <v>2130</v>
      </c>
      <c r="B61" s="70" t="s">
        <v>2090</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6" t="str">
        <f>'AEO 2023 Table 49 Raw'!AI50</f>
        <v>- -</v>
      </c>
    </row>
    <row r="62" spans="1:32" ht="15" customHeight="1" x14ac:dyDescent="0.35">
      <c r="A62" s="66" t="s">
        <v>2131</v>
      </c>
      <c r="B62" s="70" t="s">
        <v>2092</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6" t="str">
        <f>'AEO 2023 Table 49 Raw'!AI51</f>
        <v>- -</v>
      </c>
    </row>
    <row r="63" spans="1:32" ht="15" customHeight="1" x14ac:dyDescent="0.35">
      <c r="A63" s="66" t="s">
        <v>2132</v>
      </c>
      <c r="B63" s="70" t="s">
        <v>2094</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6" t="str">
        <f>'AEO 2023 Table 49 Raw'!AI52</f>
        <v>- -</v>
      </c>
    </row>
    <row r="64" spans="1:32" ht="15" customHeight="1" x14ac:dyDescent="0.35">
      <c r="A64" s="66" t="s">
        <v>2133</v>
      </c>
      <c r="B64" s="70" t="s">
        <v>2096</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6">
        <f>'AEO 2023 Table 49 Raw'!AI53</f>
        <v>8.0000000000000002E-3</v>
      </c>
    </row>
    <row r="65" spans="1:32" ht="15" customHeight="1" x14ac:dyDescent="0.35">
      <c r="B65" s="32" t="s">
        <v>2097</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6"/>
    </row>
    <row r="66" spans="1:32" ht="15" customHeight="1" x14ac:dyDescent="0.35">
      <c r="A66" s="66" t="s">
        <v>2134</v>
      </c>
      <c r="B66" s="70" t="s">
        <v>2078</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6">
        <f>'AEO 2023 Table 49 Raw'!AI55</f>
        <v>-2E-3</v>
      </c>
    </row>
    <row r="67" spans="1:32" ht="15" customHeight="1" x14ac:dyDescent="0.35">
      <c r="A67" s="66" t="s">
        <v>2135</v>
      </c>
      <c r="B67" s="70" t="s">
        <v>2080</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6">
        <f>'AEO 2023 Table 49 Raw'!AI56</f>
        <v>-2E-3</v>
      </c>
    </row>
    <row r="68" spans="1:32" ht="15" customHeight="1" x14ac:dyDescent="0.35">
      <c r="A68" s="66" t="s">
        <v>2136</v>
      </c>
      <c r="B68" s="70" t="s">
        <v>2082</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6">
        <f>'AEO 2023 Table 49 Raw'!AI57</f>
        <v>0.05</v>
      </c>
    </row>
    <row r="69" spans="1:32" ht="15" customHeight="1" x14ac:dyDescent="0.35">
      <c r="A69" s="66" t="s">
        <v>2137</v>
      </c>
      <c r="B69" s="70" t="s">
        <v>2084</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6">
        <f>'AEO 2023 Table 49 Raw'!AI58</f>
        <v>-7.4999999999999997E-2</v>
      </c>
    </row>
    <row r="70" spans="1:32" ht="12" customHeight="1" x14ac:dyDescent="0.35">
      <c r="A70" s="66" t="s">
        <v>2138</v>
      </c>
      <c r="B70" s="70" t="s">
        <v>2086</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6">
        <f>'AEO 2023 Table 49 Raw'!AI59</f>
        <v>5.8999999999999997E-2</v>
      </c>
    </row>
    <row r="71" spans="1:32" ht="15" customHeight="1" x14ac:dyDescent="0.35">
      <c r="A71" s="66" t="s">
        <v>2139</v>
      </c>
      <c r="B71" s="70" t="s">
        <v>2088</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6">
        <f>'AEO 2023 Table 49 Raw'!AI60</f>
        <v>-1.7000000000000001E-2</v>
      </c>
    </row>
    <row r="72" spans="1:32" ht="15" customHeight="1" x14ac:dyDescent="0.35">
      <c r="A72" s="66" t="s">
        <v>2140</v>
      </c>
      <c r="B72" s="70" t="s">
        <v>2090</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6" t="str">
        <f>'AEO 2023 Table 49 Raw'!AI61</f>
        <v>- -</v>
      </c>
    </row>
    <row r="73" spans="1:32" ht="15" customHeight="1" x14ac:dyDescent="0.35">
      <c r="A73" s="66" t="s">
        <v>2141</v>
      </c>
      <c r="B73" s="70" t="s">
        <v>2092</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6" t="str">
        <f>'AEO 2023 Table 49 Raw'!AI62</f>
        <v>- -</v>
      </c>
    </row>
    <row r="74" spans="1:32" ht="15" customHeight="1" x14ac:dyDescent="0.35">
      <c r="A74" s="66" t="s">
        <v>2142</v>
      </c>
      <c r="B74" s="70" t="s">
        <v>2094</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6" t="str">
        <f>'AEO 2023 Table 49 Raw'!AI63</f>
        <v>- -</v>
      </c>
    </row>
    <row r="75" spans="1:32" ht="15" customHeight="1" x14ac:dyDescent="0.35">
      <c r="A75" s="66" t="s">
        <v>2143</v>
      </c>
      <c r="B75" s="70" t="s">
        <v>2108</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6">
        <f>'AEO 2023 Table 49 Raw'!AI64</f>
        <v>0</v>
      </c>
    </row>
    <row r="76" spans="1:32" ht="15" customHeight="1" x14ac:dyDescent="0.35">
      <c r="B76" s="32" t="s">
        <v>2109</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6"/>
    </row>
    <row r="77" spans="1:32" ht="15" customHeight="1" x14ac:dyDescent="0.35">
      <c r="A77" s="66" t="s">
        <v>2144</v>
      </c>
      <c r="B77" s="70" t="s">
        <v>2078</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6">
        <f>'AEO 2023 Table 49 Raw'!AI66</f>
        <v>-6.0000000000000001E-3</v>
      </c>
    </row>
    <row r="78" spans="1:32" ht="15" customHeight="1" x14ac:dyDescent="0.35">
      <c r="A78" s="66" t="s">
        <v>2145</v>
      </c>
      <c r="B78" s="70" t="s">
        <v>2080</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6">
        <f>'AEO 2023 Table 49 Raw'!AI67</f>
        <v>1.9E-2</v>
      </c>
    </row>
    <row r="79" spans="1:32" ht="15" customHeight="1" x14ac:dyDescent="0.35">
      <c r="A79" s="66" t="s">
        <v>2146</v>
      </c>
      <c r="B79" s="70" t="s">
        <v>2082</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6">
        <f>'AEO 2023 Table 49 Raw'!AI68</f>
        <v>1.7000000000000001E-2</v>
      </c>
    </row>
    <row r="80" spans="1:32" ht="15" customHeight="1" x14ac:dyDescent="0.35">
      <c r="A80" s="66" t="s">
        <v>2147</v>
      </c>
      <c r="B80" s="70" t="s">
        <v>2084</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6">
        <f>'AEO 2023 Table 49 Raw'!AI69</f>
        <v>1.7000000000000001E-2</v>
      </c>
    </row>
    <row r="81" spans="1:32" ht="15" customHeight="1" x14ac:dyDescent="0.35">
      <c r="A81" s="66" t="s">
        <v>2148</v>
      </c>
      <c r="B81" s="70" t="s">
        <v>2086</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6" t="str">
        <f>'AEO 2023 Table 49 Raw'!AI70</f>
        <v>- -</v>
      </c>
    </row>
    <row r="82" spans="1:32" ht="15" customHeight="1" x14ac:dyDescent="0.35">
      <c r="A82" s="66" t="s">
        <v>2149</v>
      </c>
      <c r="B82" s="70" t="s">
        <v>2088</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6">
        <f>'AEO 2023 Table 49 Raw'!AI71</f>
        <v>-1.4E-2</v>
      </c>
    </row>
    <row r="83" spans="1:32" ht="15" customHeight="1" x14ac:dyDescent="0.35">
      <c r="A83" s="66" t="s">
        <v>2150</v>
      </c>
      <c r="B83" s="70" t="s">
        <v>2090</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6" t="str">
        <f>'AEO 2023 Table 49 Raw'!AI72</f>
        <v>- -</v>
      </c>
    </row>
    <row r="84" spans="1:32" ht="15" customHeight="1" x14ac:dyDescent="0.35">
      <c r="A84" s="66" t="s">
        <v>2151</v>
      </c>
      <c r="B84" s="70" t="s">
        <v>2092</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6" t="str">
        <f>'AEO 2023 Table 49 Raw'!AI73</f>
        <v>- -</v>
      </c>
    </row>
    <row r="85" spans="1:32" ht="15" customHeight="1" x14ac:dyDescent="0.35">
      <c r="A85" s="66" t="s">
        <v>2152</v>
      </c>
      <c r="B85" s="70" t="s">
        <v>2094</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6" t="str">
        <f>'AEO 2023 Table 49 Raw'!AI74</f>
        <v>- -</v>
      </c>
    </row>
    <row r="86" spans="1:32" ht="15" customHeight="1" x14ac:dyDescent="0.35">
      <c r="A86" s="66" t="s">
        <v>2153</v>
      </c>
      <c r="B86" s="70" t="s">
        <v>2120</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6">
        <f>'AEO 2023 Table 49 Raw'!AI75</f>
        <v>-6.0000000000000001E-3</v>
      </c>
    </row>
    <row r="87" spans="1:32" ht="15" customHeight="1" x14ac:dyDescent="0.35">
      <c r="B87" s="32" t="s">
        <v>2154</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6"/>
    </row>
    <row r="88" spans="1:32" ht="15" customHeight="1" x14ac:dyDescent="0.35">
      <c r="A88" s="66" t="s">
        <v>2155</v>
      </c>
      <c r="B88" s="70" t="s">
        <v>2078</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6">
        <f>'AEO 2023 Table 49 Raw'!AI77</f>
        <v>-5.0000000000000001E-3</v>
      </c>
    </row>
    <row r="89" spans="1:32" ht="15" customHeight="1" x14ac:dyDescent="0.35">
      <c r="A89" s="66" t="s">
        <v>2156</v>
      </c>
      <c r="B89" s="70" t="s">
        <v>2080</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6">
        <f>'AEO 2023 Table 49 Raw'!AI78</f>
        <v>8.0000000000000002E-3</v>
      </c>
    </row>
    <row r="90" spans="1:32" ht="12" customHeight="1" x14ac:dyDescent="0.35">
      <c r="A90" s="66" t="s">
        <v>2157</v>
      </c>
      <c r="B90" s="70" t="s">
        <v>2082</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6">
        <f>'AEO 2023 Table 49 Raw'!AI79</f>
        <v>5.6000000000000001E-2</v>
      </c>
    </row>
    <row r="91" spans="1:32" ht="15" customHeight="1" x14ac:dyDescent="0.35">
      <c r="A91" s="66" t="s">
        <v>2158</v>
      </c>
      <c r="B91" s="70" t="s">
        <v>2084</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6">
        <f>'AEO 2023 Table 49 Raw'!AI80</f>
        <v>1.6E-2</v>
      </c>
    </row>
    <row r="92" spans="1:32" ht="15" customHeight="1" x14ac:dyDescent="0.35">
      <c r="A92" s="66" t="s">
        <v>2159</v>
      </c>
      <c r="B92" s="70" t="s">
        <v>2086</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6">
        <f>'AEO 2023 Table 49 Raw'!AI81</f>
        <v>1.7000000000000001E-2</v>
      </c>
    </row>
    <row r="93" spans="1:32" ht="15" customHeight="1" x14ac:dyDescent="0.35">
      <c r="A93" s="66" t="s">
        <v>2160</v>
      </c>
      <c r="B93" s="70" t="s">
        <v>2088</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6">
        <f>'AEO 2023 Table 49 Raw'!AI82</f>
        <v>-1.7000000000000001E-2</v>
      </c>
    </row>
    <row r="94" spans="1:32" ht="15" customHeight="1" x14ac:dyDescent="0.35">
      <c r="A94" s="66" t="s">
        <v>2161</v>
      </c>
      <c r="B94" s="70" t="s">
        <v>2090</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6" t="str">
        <f>'AEO 2023 Table 49 Raw'!AI83</f>
        <v>- -</v>
      </c>
    </row>
    <row r="95" spans="1:32" ht="12" customHeight="1" x14ac:dyDescent="0.35">
      <c r="A95" s="66" t="s">
        <v>2162</v>
      </c>
      <c r="B95" s="70" t="s">
        <v>2092</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6" t="str">
        <f>'AEO 2023 Table 49 Raw'!AI84</f>
        <v>- -</v>
      </c>
    </row>
    <row r="96" spans="1:32" ht="15" customHeight="1" x14ac:dyDescent="0.35">
      <c r="A96" s="66" t="s">
        <v>2163</v>
      </c>
      <c r="B96" s="70" t="s">
        <v>2094</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6" t="str">
        <f>'AEO 2023 Table 49 Raw'!AI85</f>
        <v>- -</v>
      </c>
    </row>
    <row r="97" spans="1:32" ht="12" customHeight="1" x14ac:dyDescent="0.35">
      <c r="A97" s="66" t="s">
        <v>2164</v>
      </c>
      <c r="B97" s="32" t="s">
        <v>2165</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6">
        <f>'AEO 2023 Table 49 Raw'!AI86</f>
        <v>-3.0000000000000001E-3</v>
      </c>
    </row>
    <row r="98" spans="1:32" ht="15" customHeight="1" x14ac:dyDescent="0.3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6"/>
    </row>
    <row r="99" spans="1:32" ht="15" customHeight="1" x14ac:dyDescent="0.35">
      <c r="B99" s="32" t="s">
        <v>2166</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6"/>
    </row>
    <row r="100" spans="1:32" ht="15" customHeight="1" x14ac:dyDescent="0.35">
      <c r="B100" s="32" t="s">
        <v>2076</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6"/>
    </row>
    <row r="101" spans="1:32" ht="15" customHeight="1" x14ac:dyDescent="0.35">
      <c r="A101" s="66" t="s">
        <v>2167</v>
      </c>
      <c r="B101" s="70" t="s">
        <v>2078</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6">
        <f>'AEO 2023 Table 49 Raw'!AI89</f>
        <v>0.01</v>
      </c>
    </row>
    <row r="102" spans="1:32" ht="15" customHeight="1" x14ac:dyDescent="0.35">
      <c r="A102" s="66" t="s">
        <v>2168</v>
      </c>
      <c r="B102" s="70" t="s">
        <v>2080</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6">
        <f>'AEO 2023 Table 49 Raw'!AI90</f>
        <v>1.2E-2</v>
      </c>
    </row>
    <row r="103" spans="1:32" ht="15" customHeight="1" x14ac:dyDescent="0.35">
      <c r="A103" s="66" t="s">
        <v>2169</v>
      </c>
      <c r="B103" s="70" t="s">
        <v>2082</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6">
        <f>'AEO 2023 Table 49 Raw'!AI91</f>
        <v>0.02</v>
      </c>
    </row>
    <row r="104" spans="1:32" ht="15" customHeight="1" x14ac:dyDescent="0.35">
      <c r="A104" s="66" t="s">
        <v>2170</v>
      </c>
      <c r="B104" s="70" t="s">
        <v>2084</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6">
        <f>'AEO 2023 Table 49 Raw'!AI92</f>
        <v>1E-3</v>
      </c>
    </row>
    <row r="105" spans="1:32" ht="15" customHeight="1" x14ac:dyDescent="0.35">
      <c r="A105" s="66" t="s">
        <v>2171</v>
      </c>
      <c r="B105" s="70" t="s">
        <v>2086</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6">
        <f>'AEO 2023 Table 49 Raw'!AI93</f>
        <v>1.2999999999999999E-2</v>
      </c>
    </row>
    <row r="106" spans="1:32" ht="15" customHeight="1" x14ac:dyDescent="0.35">
      <c r="A106" s="66" t="s">
        <v>2172</v>
      </c>
      <c r="B106" s="70" t="s">
        <v>2088</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6">
        <f>'AEO 2023 Table 49 Raw'!AI94</f>
        <v>0</v>
      </c>
    </row>
    <row r="107" spans="1:32" ht="15" customHeight="1" x14ac:dyDescent="0.35">
      <c r="A107" s="66" t="s">
        <v>2173</v>
      </c>
      <c r="B107" s="70" t="s">
        <v>2090</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6" t="str">
        <f>'AEO 2023 Table 49 Raw'!AI95</f>
        <v>- -</v>
      </c>
    </row>
    <row r="108" spans="1:32" ht="15" customHeight="1" x14ac:dyDescent="0.35">
      <c r="A108" s="66" t="s">
        <v>2174</v>
      </c>
      <c r="B108" s="70" t="s">
        <v>2092</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6" t="str">
        <f>'AEO 2023 Table 49 Raw'!AI96</f>
        <v>- -</v>
      </c>
    </row>
    <row r="109" spans="1:32" ht="15" customHeight="1" x14ac:dyDescent="0.35">
      <c r="A109" s="66" t="s">
        <v>2175</v>
      </c>
      <c r="B109" s="70" t="s">
        <v>2094</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6" t="str">
        <f>'AEO 2023 Table 49 Raw'!AI97</f>
        <v>- -</v>
      </c>
    </row>
    <row r="110" spans="1:32" ht="15" customHeight="1" x14ac:dyDescent="0.35">
      <c r="A110" s="66" t="s">
        <v>2176</v>
      </c>
      <c r="B110" s="70" t="s">
        <v>2177</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6">
        <f>'AEO 2023 Table 49 Raw'!AI98</f>
        <v>8.9999999999999993E-3</v>
      </c>
    </row>
    <row r="111" spans="1:32" ht="15" customHeight="1" x14ac:dyDescent="0.35">
      <c r="B111" s="32" t="s">
        <v>2097</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6"/>
    </row>
    <row r="112" spans="1:32" ht="15" customHeight="1" x14ac:dyDescent="0.35">
      <c r="A112" s="66" t="s">
        <v>2178</v>
      </c>
      <c r="B112" s="70" t="s">
        <v>2078</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6">
        <f>'AEO 2023 Table 49 Raw'!AI100</f>
        <v>1.4E-2</v>
      </c>
    </row>
    <row r="113" spans="1:32" ht="12" customHeight="1" x14ac:dyDescent="0.35">
      <c r="A113" s="66" t="s">
        <v>2179</v>
      </c>
      <c r="B113" s="70" t="s">
        <v>2080</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6">
        <f>'AEO 2023 Table 49 Raw'!AI101</f>
        <v>1.0999999999999999E-2</v>
      </c>
    </row>
    <row r="114" spans="1:32" ht="15" customHeight="1" x14ac:dyDescent="0.35">
      <c r="A114" s="66" t="s">
        <v>2180</v>
      </c>
      <c r="B114" s="70" t="s">
        <v>2082</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6">
        <f>'AEO 2023 Table 49 Raw'!AI102</f>
        <v>1.2E-2</v>
      </c>
    </row>
    <row r="115" spans="1:32" ht="15" customHeight="1" x14ac:dyDescent="0.35">
      <c r="A115" s="66" t="s">
        <v>2181</v>
      </c>
      <c r="B115" s="70" t="s">
        <v>2084</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6">
        <f>'AEO 2023 Table 49 Raw'!AI103</f>
        <v>6.0000000000000001E-3</v>
      </c>
    </row>
    <row r="116" spans="1:32" ht="15" customHeight="1" x14ac:dyDescent="0.35">
      <c r="A116" s="66" t="s">
        <v>2182</v>
      </c>
      <c r="B116" s="70" t="s">
        <v>2086</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6">
        <f>'AEO 2023 Table 49 Raw'!AI104</f>
        <v>0.01</v>
      </c>
    </row>
    <row r="117" spans="1:32" ht="15" customHeight="1" x14ac:dyDescent="0.35">
      <c r="A117" s="66" t="s">
        <v>2183</v>
      </c>
      <c r="B117" s="70" t="s">
        <v>2088</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6">
        <f>'AEO 2023 Table 49 Raw'!AI105</f>
        <v>4.0000000000000001E-3</v>
      </c>
    </row>
    <row r="118" spans="1:32" ht="15" customHeight="1" x14ac:dyDescent="0.35">
      <c r="A118" s="66" t="s">
        <v>2184</v>
      </c>
      <c r="B118" s="70" t="s">
        <v>2090</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6" t="str">
        <f>'AEO 2023 Table 49 Raw'!AI106</f>
        <v>- -</v>
      </c>
    </row>
    <row r="119" spans="1:32" ht="15" customHeight="1" x14ac:dyDescent="0.35">
      <c r="A119" s="66" t="s">
        <v>2185</v>
      </c>
      <c r="B119" s="70" t="s">
        <v>2092</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6" t="str">
        <f>'AEO 2023 Table 49 Raw'!AI107</f>
        <v>- -</v>
      </c>
    </row>
    <row r="120" spans="1:32" ht="15" customHeight="1" x14ac:dyDescent="0.35">
      <c r="A120" s="66" t="s">
        <v>2186</v>
      </c>
      <c r="B120" s="70" t="s">
        <v>2094</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6" t="str">
        <f>'AEO 2023 Table 49 Raw'!AI108</f>
        <v>- -</v>
      </c>
    </row>
    <row r="121" spans="1:32" ht="15" customHeight="1" x14ac:dyDescent="0.35">
      <c r="A121" s="66" t="s">
        <v>2187</v>
      </c>
      <c r="B121" s="70" t="s">
        <v>2188</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6">
        <f>'AEO 2023 Table 49 Raw'!AI109</f>
        <v>1.2999999999999999E-2</v>
      </c>
    </row>
    <row r="122" spans="1:32" ht="15" customHeight="1" x14ac:dyDescent="0.35">
      <c r="B122" s="32" t="s">
        <v>2109</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6"/>
    </row>
    <row r="123" spans="1:32" ht="15" customHeight="1" x14ac:dyDescent="0.35">
      <c r="A123" s="66" t="s">
        <v>2189</v>
      </c>
      <c r="B123" s="70" t="s">
        <v>2078</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6">
        <f>'AEO 2023 Table 49 Raw'!AI111</f>
        <v>8.9999999999999993E-3</v>
      </c>
    </row>
    <row r="124" spans="1:32" ht="15" customHeight="1" x14ac:dyDescent="0.35">
      <c r="A124" s="66" t="s">
        <v>2190</v>
      </c>
      <c r="B124" s="70" t="s">
        <v>2080</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6">
        <f>'AEO 2023 Table 49 Raw'!AI112</f>
        <v>6.0000000000000001E-3</v>
      </c>
    </row>
    <row r="125" spans="1:32" ht="15" customHeight="1" x14ac:dyDescent="0.35">
      <c r="A125" s="66" t="s">
        <v>2191</v>
      </c>
      <c r="B125" s="70" t="s">
        <v>2082</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6">
        <f>'AEO 2023 Table 49 Raw'!AI113</f>
        <v>4.0000000000000001E-3</v>
      </c>
    </row>
    <row r="126" spans="1:32" ht="15" customHeight="1" x14ac:dyDescent="0.35">
      <c r="A126" s="66" t="s">
        <v>2192</v>
      </c>
      <c r="B126" s="70" t="s">
        <v>2084</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6">
        <f>'AEO 2023 Table 49 Raw'!AI114</f>
        <v>8.9999999999999993E-3</v>
      </c>
    </row>
    <row r="127" spans="1:32" ht="15" customHeight="1" x14ac:dyDescent="0.35">
      <c r="A127" s="66" t="s">
        <v>2193</v>
      </c>
      <c r="B127" s="70" t="s">
        <v>2086</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6" t="str">
        <f>'AEO 2023 Table 49 Raw'!AI115</f>
        <v>- -</v>
      </c>
    </row>
    <row r="128" spans="1:32" ht="12" customHeight="1" x14ac:dyDescent="0.35">
      <c r="A128" s="66" t="s">
        <v>2194</v>
      </c>
      <c r="B128" s="70" t="s">
        <v>2088</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6">
        <f>'AEO 2023 Table 49 Raw'!AI116</f>
        <v>-3.0000000000000001E-3</v>
      </c>
    </row>
    <row r="129" spans="1:32" ht="12" customHeight="1" x14ac:dyDescent="0.35">
      <c r="A129" s="66" t="s">
        <v>2195</v>
      </c>
      <c r="B129" s="70" t="s">
        <v>2090</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6" t="str">
        <f>'AEO 2023 Table 49 Raw'!AI117</f>
        <v>- -</v>
      </c>
    </row>
    <row r="130" spans="1:32" ht="12" customHeight="1" x14ac:dyDescent="0.35">
      <c r="A130" s="66" t="s">
        <v>2196</v>
      </c>
      <c r="B130" s="70" t="s">
        <v>2092</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6" t="str">
        <f>'AEO 2023 Table 49 Raw'!AI118</f>
        <v>- -</v>
      </c>
    </row>
    <row r="131" spans="1:32" ht="12" customHeight="1" x14ac:dyDescent="0.35">
      <c r="A131" s="66" t="s">
        <v>2197</v>
      </c>
      <c r="B131" s="70" t="s">
        <v>2094</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6" t="str">
        <f>'AEO 2023 Table 49 Raw'!AI119</f>
        <v>- -</v>
      </c>
    </row>
    <row r="132" spans="1:32" ht="12" customHeight="1" x14ac:dyDescent="0.35">
      <c r="A132" s="66" t="s">
        <v>2198</v>
      </c>
      <c r="B132" s="70" t="s">
        <v>2199</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6">
        <f>'AEO 2023 Table 49 Raw'!AI120</f>
        <v>8.9999999999999993E-3</v>
      </c>
    </row>
    <row r="133" spans="1:32" ht="12" customHeight="1" x14ac:dyDescent="0.35">
      <c r="A133" s="66" t="s">
        <v>2200</v>
      </c>
      <c r="B133" s="32" t="s">
        <v>2201</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6">
        <f>'AEO 2023 Table 49 Raw'!AI121</f>
        <v>1.2E-2</v>
      </c>
    </row>
    <row r="134" spans="1:32" ht="12" customHeight="1" x14ac:dyDescent="0.3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6"/>
    </row>
    <row r="135" spans="1:32" ht="12" customHeight="1" x14ac:dyDescent="0.35">
      <c r="B135" s="32" t="s">
        <v>2202</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6"/>
    </row>
    <row r="136" spans="1:32" ht="12" customHeight="1" x14ac:dyDescent="0.35">
      <c r="B136" s="32" t="s">
        <v>2076</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6"/>
    </row>
    <row r="137" spans="1:32" ht="12" customHeight="1" x14ac:dyDescent="0.35">
      <c r="A137" s="66" t="s">
        <v>2203</v>
      </c>
      <c r="B137" s="70" t="s">
        <v>2078</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6">
        <f>'AEO 2023 Table 49 Raw'!AI124</f>
        <v>1.7999999999999999E-2</v>
      </c>
    </row>
    <row r="138" spans="1:32" ht="12" customHeight="1" x14ac:dyDescent="0.35">
      <c r="A138" s="66" t="s">
        <v>2204</v>
      </c>
      <c r="B138" s="70" t="s">
        <v>2080</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6">
        <f>'AEO 2023 Table 49 Raw'!AI125</f>
        <v>3.7999999999999999E-2</v>
      </c>
    </row>
    <row r="139" spans="1:32" ht="12" customHeight="1" x14ac:dyDescent="0.35">
      <c r="A139" s="66" t="s">
        <v>2205</v>
      </c>
      <c r="B139" s="70" t="s">
        <v>2082</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6">
        <f>'AEO 2023 Table 49 Raw'!AI126</f>
        <v>0.19</v>
      </c>
    </row>
    <row r="140" spans="1:32" ht="12" customHeight="1" x14ac:dyDescent="0.35">
      <c r="A140" s="66" t="s">
        <v>2206</v>
      </c>
      <c r="B140" s="70" t="s">
        <v>2084</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6">
        <f>'AEO 2023 Table 49 Raw'!AI127</f>
        <v>-2.9000000000000001E-2</v>
      </c>
    </row>
    <row r="141" spans="1:32" ht="12" customHeight="1" x14ac:dyDescent="0.35">
      <c r="A141" s="66" t="s">
        <v>2207</v>
      </c>
      <c r="B141" s="70" t="s">
        <v>2086</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6">
        <f>'AEO 2023 Table 49 Raw'!AI128</f>
        <v>2.4E-2</v>
      </c>
    </row>
    <row r="142" spans="1:32" ht="12" customHeight="1" x14ac:dyDescent="0.35">
      <c r="A142" s="66" t="s">
        <v>2208</v>
      </c>
      <c r="B142" s="70" t="s">
        <v>2088</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6">
        <f>'AEO 2023 Table 49 Raw'!AI129</f>
        <v>-9.4E-2</v>
      </c>
    </row>
    <row r="143" spans="1:32" ht="12" customHeight="1" x14ac:dyDescent="0.35">
      <c r="A143" s="66" t="s">
        <v>2209</v>
      </c>
      <c r="B143" s="70" t="s">
        <v>2090</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6" t="str">
        <f>'AEO 2023 Table 49 Raw'!AI130</f>
        <v>- -</v>
      </c>
    </row>
    <row r="144" spans="1:32" ht="12" customHeight="1" x14ac:dyDescent="0.35">
      <c r="A144" s="66" t="s">
        <v>2210</v>
      </c>
      <c r="B144" s="70" t="s">
        <v>2092</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6" t="str">
        <f>'AEO 2023 Table 49 Raw'!AI131</f>
        <v>- -</v>
      </c>
    </row>
    <row r="145" spans="1:32" ht="12" customHeight="1" x14ac:dyDescent="0.35">
      <c r="A145" s="66" t="s">
        <v>2211</v>
      </c>
      <c r="B145" s="70" t="s">
        <v>2094</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6" t="str">
        <f>'AEO 2023 Table 49 Raw'!AI132</f>
        <v>- -</v>
      </c>
    </row>
    <row r="146" spans="1:32" ht="12" customHeight="1" x14ac:dyDescent="0.35">
      <c r="A146" s="66" t="s">
        <v>2212</v>
      </c>
      <c r="B146" s="70" t="s">
        <v>2096</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6">
        <f>'AEO 2023 Table 49 Raw'!AI133</f>
        <v>2.5000000000000001E-2</v>
      </c>
    </row>
    <row r="147" spans="1:32" ht="12" customHeight="1" x14ac:dyDescent="0.35">
      <c r="B147" s="32" t="s">
        <v>2097</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6"/>
    </row>
    <row r="148" spans="1:32" ht="12" customHeight="1" x14ac:dyDescent="0.35">
      <c r="A148" s="66" t="s">
        <v>2213</v>
      </c>
      <c r="B148" s="70" t="s">
        <v>2078</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6">
        <f>'AEO 2023 Table 49 Raw'!AI135</f>
        <v>1.2999999999999999E-2</v>
      </c>
    </row>
    <row r="149" spans="1:32" ht="12" customHeight="1" x14ac:dyDescent="0.35">
      <c r="A149" s="66" t="s">
        <v>2214</v>
      </c>
      <c r="B149" s="70" t="s">
        <v>2080</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6">
        <f>'AEO 2023 Table 49 Raw'!AI136</f>
        <v>0.01</v>
      </c>
    </row>
    <row r="150" spans="1:32" ht="15" customHeight="1" x14ac:dyDescent="0.35">
      <c r="A150" s="66" t="s">
        <v>2215</v>
      </c>
      <c r="B150" s="70" t="s">
        <v>2082</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6">
        <f>'AEO 2023 Table 49 Raw'!AI137</f>
        <v>5.3999999999999999E-2</v>
      </c>
    </row>
    <row r="151" spans="1:32" ht="15" customHeight="1" x14ac:dyDescent="0.35">
      <c r="A151" s="66" t="s">
        <v>2216</v>
      </c>
      <c r="B151" s="70" t="s">
        <v>2084</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6">
        <f>'AEO 2023 Table 49 Raw'!AI138</f>
        <v>-4.1000000000000002E-2</v>
      </c>
    </row>
    <row r="152" spans="1:32" ht="15" customHeight="1" x14ac:dyDescent="0.35">
      <c r="A152" s="66" t="s">
        <v>2217</v>
      </c>
      <c r="B152" s="70" t="s">
        <v>2086</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6">
        <f>'AEO 2023 Table 49 Raw'!AI139</f>
        <v>7.6999999999999999E-2</v>
      </c>
    </row>
    <row r="153" spans="1:32" ht="15" customHeight="1" x14ac:dyDescent="0.35">
      <c r="A153" s="66" t="s">
        <v>2218</v>
      </c>
      <c r="B153" s="70" t="s">
        <v>2088</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6">
        <f>'AEO 2023 Table 49 Raw'!AI140</f>
        <v>1.4999999999999999E-2</v>
      </c>
    </row>
    <row r="154" spans="1:32" ht="15" customHeight="1" x14ac:dyDescent="0.35">
      <c r="A154" s="66" t="s">
        <v>2219</v>
      </c>
      <c r="B154" s="70" t="s">
        <v>2090</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6" t="str">
        <f>'AEO 2023 Table 49 Raw'!AI141</f>
        <v>- -</v>
      </c>
    </row>
    <row r="155" spans="1:32" ht="15" customHeight="1" x14ac:dyDescent="0.35">
      <c r="A155" s="66" t="s">
        <v>2220</v>
      </c>
      <c r="B155" s="70" t="s">
        <v>2092</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6" t="str">
        <f>'AEO 2023 Table 49 Raw'!AI142</f>
        <v>- -</v>
      </c>
    </row>
    <row r="156" spans="1:32" ht="15" customHeight="1" x14ac:dyDescent="0.35">
      <c r="A156" s="66" t="s">
        <v>2221</v>
      </c>
      <c r="B156" s="70" t="s">
        <v>2094</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6" t="str">
        <f>'AEO 2023 Table 49 Raw'!AI143</f>
        <v>- -</v>
      </c>
    </row>
    <row r="157" spans="1:32" ht="15" customHeight="1" x14ac:dyDescent="0.35">
      <c r="A157" s="66" t="s">
        <v>2222</v>
      </c>
      <c r="B157" s="70" t="s">
        <v>2108</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6">
        <f>'AEO 2023 Table 49 Raw'!AI144</f>
        <v>1.2999999999999999E-2</v>
      </c>
    </row>
    <row r="158" spans="1:32" ht="15" customHeight="1" x14ac:dyDescent="0.35">
      <c r="B158" s="32" t="s">
        <v>2109</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6"/>
    </row>
    <row r="159" spans="1:32" ht="15" customHeight="1" x14ac:dyDescent="0.35">
      <c r="A159" s="66" t="s">
        <v>2223</v>
      </c>
      <c r="B159" s="70" t="s">
        <v>2078</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6">
        <f>'AEO 2023 Table 49 Raw'!AI146</f>
        <v>7.0000000000000001E-3</v>
      </c>
    </row>
    <row r="160" spans="1:32" ht="15" customHeight="1" x14ac:dyDescent="0.35">
      <c r="A160" s="66" t="s">
        <v>2224</v>
      </c>
      <c r="B160" s="70" t="s">
        <v>2080</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6">
        <f>'AEO 2023 Table 49 Raw'!AI147</f>
        <v>-0.01</v>
      </c>
    </row>
    <row r="161" spans="1:32" ht="15" customHeight="1" x14ac:dyDescent="0.35">
      <c r="A161" s="66" t="s">
        <v>2225</v>
      </c>
      <c r="B161" s="70" t="s">
        <v>2082</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6">
        <f>'AEO 2023 Table 49 Raw'!AI148</f>
        <v>8.0000000000000002E-3</v>
      </c>
    </row>
    <row r="162" spans="1:32" ht="15" customHeight="1" x14ac:dyDescent="0.35">
      <c r="A162" s="66" t="s">
        <v>2226</v>
      </c>
      <c r="B162" s="70" t="s">
        <v>2084</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6">
        <f>'AEO 2023 Table 49 Raw'!AI149</f>
        <v>3.2000000000000001E-2</v>
      </c>
    </row>
    <row r="163" spans="1:32" ht="12" customHeight="1" x14ac:dyDescent="0.35">
      <c r="A163" s="66" t="s">
        <v>2227</v>
      </c>
      <c r="B163" s="70" t="s">
        <v>2086</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6" t="str">
        <f>'AEO 2023 Table 49 Raw'!AI150</f>
        <v>- -</v>
      </c>
    </row>
    <row r="164" spans="1:32" ht="15" customHeight="1" x14ac:dyDescent="0.35">
      <c r="A164" s="66" t="s">
        <v>2228</v>
      </c>
      <c r="B164" s="70" t="s">
        <v>2088</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6">
        <f>'AEO 2023 Table 49 Raw'!AI151</f>
        <v>1.7000000000000001E-2</v>
      </c>
    </row>
    <row r="165" spans="1:32" ht="15" customHeight="1" x14ac:dyDescent="0.35">
      <c r="A165" s="66" t="s">
        <v>2229</v>
      </c>
      <c r="B165" s="70" t="s">
        <v>2090</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6" t="str">
        <f>'AEO 2023 Table 49 Raw'!AI152</f>
        <v>- -</v>
      </c>
    </row>
    <row r="166" spans="1:32" ht="15" customHeight="1" x14ac:dyDescent="0.35">
      <c r="A166" s="66" t="s">
        <v>2230</v>
      </c>
      <c r="B166" s="70" t="s">
        <v>2092</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6" t="str">
        <f>'AEO 2023 Table 49 Raw'!AI153</f>
        <v>- -</v>
      </c>
    </row>
    <row r="167" spans="1:32" ht="15" customHeight="1" x14ac:dyDescent="0.35">
      <c r="A167" s="66" t="s">
        <v>2231</v>
      </c>
      <c r="B167" s="70" t="s">
        <v>2094</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6" t="str">
        <f>'AEO 2023 Table 49 Raw'!AI154</f>
        <v>- -</v>
      </c>
    </row>
    <row r="168" spans="1:32" ht="15" customHeight="1" x14ac:dyDescent="0.35">
      <c r="A168" s="66" t="s">
        <v>2232</v>
      </c>
      <c r="B168" s="70" t="s">
        <v>2120</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6">
        <f>'AEO 2023 Table 49 Raw'!AI155</f>
        <v>7.0000000000000001E-3</v>
      </c>
    </row>
    <row r="169" spans="1:32" ht="15" customHeight="1" x14ac:dyDescent="0.35">
      <c r="A169" s="66" t="s">
        <v>2233</v>
      </c>
      <c r="B169" s="32" t="s">
        <v>2234</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6">
        <f>'AEO 2023 Table 49 Raw'!AI156</f>
        <v>1.6E-2</v>
      </c>
    </row>
    <row r="170" spans="1:32" ht="15" customHeight="1" x14ac:dyDescent="0.3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6"/>
    </row>
    <row r="171" spans="1:32" ht="15" customHeight="1" x14ac:dyDescent="0.35">
      <c r="B171" s="32" t="s">
        <v>1890</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6"/>
    </row>
    <row r="172" spans="1:32" ht="12" customHeight="1" x14ac:dyDescent="0.3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6"/>
    </row>
    <row r="173" spans="1:32" ht="15" customHeight="1" x14ac:dyDescent="0.35">
      <c r="B173" s="32" t="s">
        <v>2166</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6"/>
    </row>
    <row r="174" spans="1:32" ht="15" customHeight="1" x14ac:dyDescent="0.35">
      <c r="B174" s="32" t="s">
        <v>2076</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6"/>
    </row>
    <row r="175" spans="1:32" ht="15" customHeight="1" x14ac:dyDescent="0.35">
      <c r="A175" s="66" t="s">
        <v>2235</v>
      </c>
      <c r="B175" s="70" t="s">
        <v>2078</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6">
        <f>'AEO 2023 Table 49 Raw'!AI160</f>
        <v>5.0000000000000001E-3</v>
      </c>
    </row>
    <row r="176" spans="1:32" ht="15" customHeight="1" x14ac:dyDescent="0.35">
      <c r="A176" s="66" t="s">
        <v>2236</v>
      </c>
      <c r="B176" s="70" t="s">
        <v>2080</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6">
        <f>'AEO 2023 Table 49 Raw'!AI161</f>
        <v>7.0000000000000001E-3</v>
      </c>
    </row>
    <row r="177" spans="1:32" ht="15" customHeight="1" x14ac:dyDescent="0.35">
      <c r="A177" s="66" t="s">
        <v>2237</v>
      </c>
      <c r="B177" s="70" t="s">
        <v>2082</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6">
        <f>'AEO 2023 Table 49 Raw'!AI162</f>
        <v>5.0000000000000001E-3</v>
      </c>
    </row>
    <row r="178" spans="1:32" ht="15" customHeight="1" x14ac:dyDescent="0.35">
      <c r="A178" s="66" t="s">
        <v>2238</v>
      </c>
      <c r="B178" s="70" t="s">
        <v>2084</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6">
        <f>'AEO 2023 Table 49 Raw'!AI163</f>
        <v>0</v>
      </c>
    </row>
    <row r="179" spans="1:32" ht="15" customHeight="1" x14ac:dyDescent="0.35">
      <c r="A179" s="66" t="s">
        <v>2239</v>
      </c>
      <c r="B179" s="70" t="s">
        <v>2086</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6">
        <f>'AEO 2023 Table 49 Raw'!AI164</f>
        <v>5.0000000000000001E-3</v>
      </c>
    </row>
    <row r="180" spans="1:32" ht="15" customHeight="1" x14ac:dyDescent="0.35">
      <c r="A180" s="66" t="s">
        <v>2240</v>
      </c>
      <c r="B180" s="70" t="s">
        <v>2088</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6">
        <f>'AEO 2023 Table 49 Raw'!AI165</f>
        <v>1E-3</v>
      </c>
    </row>
    <row r="181" spans="1:32" ht="12" customHeight="1" x14ac:dyDescent="0.35">
      <c r="A181" s="66" t="s">
        <v>2241</v>
      </c>
      <c r="B181" s="70" t="s">
        <v>2090</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6" t="str">
        <f>'AEO 2023 Table 49 Raw'!AI166</f>
        <v>- -</v>
      </c>
    </row>
    <row r="182" spans="1:32" ht="12" customHeight="1" x14ac:dyDescent="0.35">
      <c r="A182" s="66" t="s">
        <v>2242</v>
      </c>
      <c r="B182" s="70" t="s">
        <v>2092</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6" t="str">
        <f>'AEO 2023 Table 49 Raw'!AI167</f>
        <v>- -</v>
      </c>
    </row>
    <row r="183" spans="1:32" ht="15" customHeight="1" x14ac:dyDescent="0.35">
      <c r="A183" s="66" t="s">
        <v>2243</v>
      </c>
      <c r="B183" s="70" t="s">
        <v>2094</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6" t="str">
        <f>'AEO 2023 Table 49 Raw'!AI168</f>
        <v>- -</v>
      </c>
    </row>
    <row r="184" spans="1:32" ht="15" customHeight="1" x14ac:dyDescent="0.35">
      <c r="A184" s="66" t="s">
        <v>2244</v>
      </c>
      <c r="B184" s="70" t="s">
        <v>2177</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6">
        <f>'AEO 2023 Table 49 Raw'!AI169</f>
        <v>6.0000000000000001E-3</v>
      </c>
    </row>
    <row r="185" spans="1:32" ht="15" customHeight="1" x14ac:dyDescent="0.35">
      <c r="B185" s="32" t="s">
        <v>2097</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6"/>
    </row>
    <row r="186" spans="1:32" ht="15" customHeight="1" x14ac:dyDescent="0.35">
      <c r="A186" s="66" t="s">
        <v>2245</v>
      </c>
      <c r="B186" s="70" t="s">
        <v>2078</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6">
        <f>'AEO 2023 Table 49 Raw'!AI171</f>
        <v>0.01</v>
      </c>
    </row>
    <row r="187" spans="1:32" ht="15" customHeight="1" x14ac:dyDescent="0.35">
      <c r="A187" s="66" t="s">
        <v>2246</v>
      </c>
      <c r="B187" s="70" t="s">
        <v>2080</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6">
        <f>'AEO 2023 Table 49 Raw'!AI172</f>
        <v>8.0000000000000002E-3</v>
      </c>
    </row>
    <row r="188" spans="1:32" ht="12" customHeight="1" x14ac:dyDescent="0.35">
      <c r="A188" s="66" t="s">
        <v>2247</v>
      </c>
      <c r="B188" s="70" t="s">
        <v>2082</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6">
        <f>'AEO 2023 Table 49 Raw'!AI173</f>
        <v>0.01</v>
      </c>
    </row>
    <row r="189" spans="1:32" ht="15" customHeight="1" x14ac:dyDescent="0.35">
      <c r="A189" s="66" t="s">
        <v>2248</v>
      </c>
      <c r="B189" s="70" t="s">
        <v>2084</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6">
        <f>'AEO 2023 Table 49 Raw'!AI174</f>
        <v>8.0000000000000002E-3</v>
      </c>
    </row>
    <row r="190" spans="1:32" ht="15" customHeight="1" x14ac:dyDescent="0.35">
      <c r="A190" s="66" t="s">
        <v>2249</v>
      </c>
      <c r="B190" s="70" t="s">
        <v>2086</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6">
        <f>'AEO 2023 Table 49 Raw'!AI175</f>
        <v>8.9999999999999993E-3</v>
      </c>
    </row>
    <row r="191" spans="1:32" ht="15" customHeight="1" x14ac:dyDescent="0.35">
      <c r="A191" s="66" t="s">
        <v>2250</v>
      </c>
      <c r="B191" s="70" t="s">
        <v>2088</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6">
        <f>'AEO 2023 Table 49 Raw'!AI176</f>
        <v>8.0000000000000002E-3</v>
      </c>
    </row>
    <row r="192" spans="1:32" ht="15" customHeight="1" x14ac:dyDescent="0.35">
      <c r="A192" s="66" t="s">
        <v>2251</v>
      </c>
      <c r="B192" s="70" t="s">
        <v>2090</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6" t="str">
        <f>'AEO 2023 Table 49 Raw'!AI177</f>
        <v>- -</v>
      </c>
    </row>
    <row r="193" spans="1:32" ht="15" customHeight="1" x14ac:dyDescent="0.35">
      <c r="A193" s="66" t="s">
        <v>2252</v>
      </c>
      <c r="B193" s="70" t="s">
        <v>2092</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6" t="str">
        <f>'AEO 2023 Table 49 Raw'!AI178</f>
        <v>- -</v>
      </c>
    </row>
    <row r="194" spans="1:32" ht="12" customHeight="1" x14ac:dyDescent="0.35">
      <c r="A194" s="66" t="s">
        <v>2253</v>
      </c>
      <c r="B194" s="70" t="s">
        <v>2094</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6" t="str">
        <f>'AEO 2023 Table 49 Raw'!AI179</f>
        <v>- -</v>
      </c>
    </row>
    <row r="195" spans="1:32" ht="15" customHeight="1" x14ac:dyDescent="0.35">
      <c r="A195" s="66" t="s">
        <v>2254</v>
      </c>
      <c r="B195" s="70" t="s">
        <v>2188</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6">
        <f>'AEO 2023 Table 49 Raw'!AI180</f>
        <v>8.9999999999999993E-3</v>
      </c>
    </row>
    <row r="196" spans="1:32" ht="15" customHeight="1" x14ac:dyDescent="0.35">
      <c r="B196" s="32" t="s">
        <v>2109</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6"/>
    </row>
    <row r="197" spans="1:32" ht="15" customHeight="1" x14ac:dyDescent="0.35">
      <c r="A197" s="66" t="s">
        <v>2255</v>
      </c>
      <c r="B197" s="70" t="s">
        <v>2078</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6">
        <f>'AEO 2023 Table 49 Raw'!AI182</f>
        <v>7.0000000000000001E-3</v>
      </c>
    </row>
    <row r="198" spans="1:32" ht="15" customHeight="1" x14ac:dyDescent="0.35">
      <c r="A198" s="66" t="s">
        <v>2256</v>
      </c>
      <c r="B198" s="70" t="s">
        <v>2080</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6">
        <f>'AEO 2023 Table 49 Raw'!AI183</f>
        <v>-1E-3</v>
      </c>
    </row>
    <row r="199" spans="1:32" ht="15" customHeight="1" x14ac:dyDescent="0.35">
      <c r="A199" s="66" t="s">
        <v>2257</v>
      </c>
      <c r="B199" s="70" t="s">
        <v>2082</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6">
        <f>'AEO 2023 Table 49 Raw'!AI184</f>
        <v>1E-3</v>
      </c>
    </row>
    <row r="200" spans="1:32" ht="12" customHeight="1" x14ac:dyDescent="0.35">
      <c r="A200" s="66" t="s">
        <v>2258</v>
      </c>
      <c r="B200" s="70" t="s">
        <v>2084</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6">
        <f>'AEO 2023 Table 49 Raw'!AI185</f>
        <v>7.0000000000000001E-3</v>
      </c>
    </row>
    <row r="201" spans="1:32" ht="15" customHeight="1" x14ac:dyDescent="0.35">
      <c r="A201" s="66" t="s">
        <v>2259</v>
      </c>
      <c r="B201" s="70" t="s">
        <v>2086</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6" t="str">
        <f>'AEO 2023 Table 49 Raw'!AI186</f>
        <v>- -</v>
      </c>
    </row>
    <row r="202" spans="1:32" ht="15" customHeight="1" x14ac:dyDescent="0.35">
      <c r="A202" s="66" t="s">
        <v>2260</v>
      </c>
      <c r="B202" s="70" t="s">
        <v>2088</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6">
        <f>'AEO 2023 Table 49 Raw'!AI187</f>
        <v>2E-3</v>
      </c>
    </row>
    <row r="203" spans="1:32" ht="15" customHeight="1" x14ac:dyDescent="0.35">
      <c r="A203" s="66" t="s">
        <v>2261</v>
      </c>
      <c r="B203" s="70" t="s">
        <v>2090</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6" t="str">
        <f>'AEO 2023 Table 49 Raw'!AI188</f>
        <v>- -</v>
      </c>
    </row>
    <row r="204" spans="1:32" ht="12" customHeight="1" x14ac:dyDescent="0.35">
      <c r="A204" s="66" t="s">
        <v>2262</v>
      </c>
      <c r="B204" s="70" t="s">
        <v>2092</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6" t="str">
        <f>'AEO 2023 Table 49 Raw'!AI189</f>
        <v>- -</v>
      </c>
    </row>
    <row r="205" spans="1:32" ht="15" customHeight="1" x14ac:dyDescent="0.35">
      <c r="A205" s="66" t="s">
        <v>2263</v>
      </c>
      <c r="B205" s="70" t="s">
        <v>2094</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6" t="str">
        <f>'AEO 2023 Table 49 Raw'!AI190</f>
        <v>- -</v>
      </c>
    </row>
    <row r="206" spans="1:32" ht="15" customHeight="1" x14ac:dyDescent="0.35">
      <c r="A206" s="66" t="s">
        <v>2264</v>
      </c>
      <c r="B206" s="70" t="s">
        <v>2199</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6">
        <f>'AEO 2023 Table 49 Raw'!AI191</f>
        <v>7.0000000000000001E-3</v>
      </c>
    </row>
    <row r="207" spans="1:32" ht="15" customHeight="1" x14ac:dyDescent="0.35">
      <c r="A207" s="66" t="s">
        <v>2265</v>
      </c>
      <c r="B207" s="32" t="s">
        <v>2201</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6">
        <f>'AEO 2023 Table 49 Raw'!AI192</f>
        <v>0.01</v>
      </c>
    </row>
    <row r="208" spans="1:32" ht="15" customHeight="1" x14ac:dyDescent="0.3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6"/>
    </row>
    <row r="209" spans="1:32" ht="12" customHeight="1" x14ac:dyDescent="0.35">
      <c r="B209" s="32" t="s">
        <v>2266</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6"/>
    </row>
    <row r="210" spans="1:32" ht="15" customHeight="1" x14ac:dyDescent="0.35">
      <c r="B210" s="32" t="s">
        <v>2076</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6"/>
    </row>
    <row r="211" spans="1:32" ht="15" customHeight="1" x14ac:dyDescent="0.35">
      <c r="A211" s="66" t="s">
        <v>2267</v>
      </c>
      <c r="B211" s="70" t="s">
        <v>2078</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6">
        <f>'AEO 2023 Table 49 Raw'!AI195</f>
        <v>1.7999999999999999E-2</v>
      </c>
    </row>
    <row r="212" spans="1:32" ht="15" customHeight="1" x14ac:dyDescent="0.35">
      <c r="A212" s="66" t="s">
        <v>2268</v>
      </c>
      <c r="B212" s="70" t="s">
        <v>2080</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6">
        <f>'AEO 2023 Table 49 Raw'!AI196</f>
        <v>1.4E-2</v>
      </c>
    </row>
    <row r="213" spans="1:32" ht="15" customHeight="1" x14ac:dyDescent="0.35">
      <c r="A213" s="66" t="s">
        <v>2269</v>
      </c>
      <c r="B213" s="70" t="s">
        <v>2082</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6" t="str">
        <f>'AEO 2023 Table 49 Raw'!AI197</f>
        <v>- -</v>
      </c>
    </row>
    <row r="214" spans="1:32" ht="15" customHeight="1" x14ac:dyDescent="0.35">
      <c r="A214" s="66" t="s">
        <v>2270</v>
      </c>
      <c r="B214" s="70" t="s">
        <v>2084</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6" t="str">
        <f>'AEO 2023 Table 49 Raw'!AI198</f>
        <v>- -</v>
      </c>
    </row>
    <row r="215" spans="1:32" ht="15" customHeight="1" x14ac:dyDescent="0.35">
      <c r="A215" s="66" t="s">
        <v>2271</v>
      </c>
      <c r="B215" s="70" t="s">
        <v>2086</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6">
        <f>'AEO 2023 Table 49 Raw'!AI199</f>
        <v>0.01</v>
      </c>
    </row>
    <row r="216" spans="1:32" ht="15" customHeight="1" x14ac:dyDescent="0.35">
      <c r="A216" s="66" t="s">
        <v>2272</v>
      </c>
      <c r="B216" s="70" t="s">
        <v>2088</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6" t="str">
        <f>'AEO 2023 Table 49 Raw'!AI200</f>
        <v>- -</v>
      </c>
    </row>
    <row r="217" spans="1:32" ht="15" customHeight="1" x14ac:dyDescent="0.35">
      <c r="A217" s="66" t="s">
        <v>2273</v>
      </c>
      <c r="B217" s="70" t="s">
        <v>2090</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6" t="str">
        <f>'AEO 2023 Table 49 Raw'!AI201</f>
        <v>- -</v>
      </c>
    </row>
    <row r="218" spans="1:32" ht="15" customHeight="1" x14ac:dyDescent="0.35">
      <c r="A218" s="66" t="s">
        <v>2274</v>
      </c>
      <c r="B218" s="70" t="s">
        <v>2092</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6" t="str">
        <f>'AEO 2023 Table 49 Raw'!AI202</f>
        <v>- -</v>
      </c>
    </row>
    <row r="219" spans="1:32" ht="15" customHeight="1" x14ac:dyDescent="0.35">
      <c r="A219" s="66" t="s">
        <v>2275</v>
      </c>
      <c r="B219" s="70" t="s">
        <v>2094</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6" t="str">
        <f>'AEO 2023 Table 49 Raw'!AI203</f>
        <v>- -</v>
      </c>
    </row>
    <row r="220" spans="1:32" ht="15" customHeight="1" x14ac:dyDescent="0.35">
      <c r="A220" s="66" t="s">
        <v>2276</v>
      </c>
      <c r="B220" s="70" t="s">
        <v>2096</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6">
        <f>'AEO 2023 Table 49 Raw'!AI204</f>
        <v>1.7000000000000001E-2</v>
      </c>
    </row>
    <row r="221" spans="1:32" ht="15" customHeight="1" x14ac:dyDescent="0.35">
      <c r="B221" s="32" t="s">
        <v>2097</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6"/>
    </row>
    <row r="222" spans="1:32" ht="15" customHeight="1" x14ac:dyDescent="0.35">
      <c r="A222" s="66" t="s">
        <v>2277</v>
      </c>
      <c r="B222" s="70" t="s">
        <v>2078</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6">
        <f>'AEO 2023 Table 49 Raw'!AI206</f>
        <v>8.9999999999999993E-3</v>
      </c>
    </row>
    <row r="223" spans="1:32" ht="15" customHeight="1" x14ac:dyDescent="0.35">
      <c r="A223" s="66" t="s">
        <v>2278</v>
      </c>
      <c r="B223" s="70" t="s">
        <v>2080</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6">
        <f>'AEO 2023 Table 49 Raw'!AI207</f>
        <v>7.0000000000000001E-3</v>
      </c>
    </row>
    <row r="224" spans="1:32" ht="15" customHeight="1" x14ac:dyDescent="0.35">
      <c r="A224" s="66" t="s">
        <v>2279</v>
      </c>
      <c r="B224" s="70" t="s">
        <v>2082</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6">
        <f>'AEO 2023 Table 49 Raw'!AI208</f>
        <v>5.0999999999999997E-2</v>
      </c>
    </row>
    <row r="225" spans="1:32" ht="15" customHeight="1" x14ac:dyDescent="0.35">
      <c r="A225" s="66" t="s">
        <v>2280</v>
      </c>
      <c r="B225" s="70" t="s">
        <v>2084</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6">
        <f>'AEO 2023 Table 49 Raw'!AI209</f>
        <v>-0.14499999999999999</v>
      </c>
    </row>
    <row r="226" spans="1:32" ht="15" customHeight="1" x14ac:dyDescent="0.35">
      <c r="A226" s="66" t="s">
        <v>2281</v>
      </c>
      <c r="B226" s="70" t="s">
        <v>2086</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6">
        <f>'AEO 2023 Table 49 Raw'!AI210</f>
        <v>5.8000000000000003E-2</v>
      </c>
    </row>
    <row r="227" spans="1:32" ht="15" customHeight="1" x14ac:dyDescent="0.35">
      <c r="A227" s="66" t="s">
        <v>2282</v>
      </c>
      <c r="B227" s="70" t="s">
        <v>2088</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6">
        <f>'AEO 2023 Table 49 Raw'!AI211</f>
        <v>-0.14099999999999999</v>
      </c>
    </row>
    <row r="228" spans="1:32" ht="15" customHeight="1" x14ac:dyDescent="0.35">
      <c r="A228" s="66" t="s">
        <v>2283</v>
      </c>
      <c r="B228" s="70" t="s">
        <v>2090</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6" t="str">
        <f>'AEO 2023 Table 49 Raw'!AI212</f>
        <v>- -</v>
      </c>
    </row>
    <row r="229" spans="1:32" ht="15" customHeight="1" x14ac:dyDescent="0.35">
      <c r="A229" s="66" t="s">
        <v>2284</v>
      </c>
      <c r="B229" s="70" t="s">
        <v>2092</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6" t="str">
        <f>'AEO 2023 Table 49 Raw'!AI213</f>
        <v>- -</v>
      </c>
    </row>
    <row r="230" spans="1:32" ht="15" customHeight="1" x14ac:dyDescent="0.35">
      <c r="A230" s="66" t="s">
        <v>2285</v>
      </c>
      <c r="B230" s="70" t="s">
        <v>2094</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6" t="str">
        <f>'AEO 2023 Table 49 Raw'!AI214</f>
        <v>- -</v>
      </c>
    </row>
    <row r="231" spans="1:32" ht="15" customHeight="1" x14ac:dyDescent="0.35">
      <c r="A231" s="66" t="s">
        <v>2286</v>
      </c>
      <c r="B231" s="70" t="s">
        <v>2108</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6">
        <f>'AEO 2023 Table 49 Raw'!AI215</f>
        <v>0.01</v>
      </c>
    </row>
    <row r="232" spans="1:32" ht="15" customHeight="1" x14ac:dyDescent="0.35">
      <c r="B232" s="32" t="s">
        <v>2109</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6"/>
    </row>
    <row r="233" spans="1:32" ht="15" customHeight="1" x14ac:dyDescent="0.35">
      <c r="A233" s="66" t="s">
        <v>2287</v>
      </c>
      <c r="B233" s="70" t="s">
        <v>2078</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6">
        <f>'AEO 2023 Table 49 Raw'!AI217</f>
        <v>-5.0000000000000001E-3</v>
      </c>
    </row>
    <row r="234" spans="1:32" ht="15" customHeight="1" x14ac:dyDescent="0.35">
      <c r="A234" s="66" t="s">
        <v>2288</v>
      </c>
      <c r="B234" s="70" t="s">
        <v>2080</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6">
        <f>'AEO 2023 Table 49 Raw'!AI218</f>
        <v>-7.0000000000000001E-3</v>
      </c>
    </row>
    <row r="235" spans="1:32" ht="15" customHeight="1" x14ac:dyDescent="0.35">
      <c r="A235" s="66" t="s">
        <v>2289</v>
      </c>
      <c r="B235" s="70" t="s">
        <v>2082</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6">
        <f>'AEO 2023 Table 49 Raw'!AI219</f>
        <v>-8.0000000000000002E-3</v>
      </c>
    </row>
    <row r="236" spans="1:32" ht="15" customHeight="1" x14ac:dyDescent="0.35">
      <c r="A236" s="66" t="s">
        <v>2290</v>
      </c>
      <c r="B236" s="70" t="s">
        <v>2084</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6">
        <f>'AEO 2023 Table 49 Raw'!AI220</f>
        <v>1.7000000000000001E-2</v>
      </c>
    </row>
    <row r="237" spans="1:32" ht="15" customHeight="1" x14ac:dyDescent="0.35">
      <c r="A237" s="66" t="s">
        <v>2291</v>
      </c>
      <c r="B237" s="70" t="s">
        <v>2086</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6" t="str">
        <f>'AEO 2023 Table 49 Raw'!AI221</f>
        <v>- -</v>
      </c>
    </row>
    <row r="238" spans="1:32" ht="15" customHeight="1" x14ac:dyDescent="0.35">
      <c r="A238" s="66" t="s">
        <v>2292</v>
      </c>
      <c r="B238" s="70" t="s">
        <v>2088</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6">
        <f>'AEO 2023 Table 49 Raw'!AI222</f>
        <v>-0.122</v>
      </c>
    </row>
    <row r="239" spans="1:32" ht="15" customHeight="1" x14ac:dyDescent="0.35">
      <c r="A239" s="66" t="s">
        <v>2293</v>
      </c>
      <c r="B239" s="70" t="s">
        <v>2090</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6" t="str">
        <f>'AEO 2023 Table 49 Raw'!AI223</f>
        <v>- -</v>
      </c>
    </row>
    <row r="240" spans="1:32" ht="15" customHeight="1" x14ac:dyDescent="0.35">
      <c r="A240" s="66" t="s">
        <v>2294</v>
      </c>
      <c r="B240" s="70" t="s">
        <v>2092</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6" t="str">
        <f>'AEO 2023 Table 49 Raw'!AI224</f>
        <v>- -</v>
      </c>
    </row>
    <row r="241" spans="1:32" ht="15" customHeight="1" x14ac:dyDescent="0.35">
      <c r="A241" s="66" t="s">
        <v>2295</v>
      </c>
      <c r="B241" s="70" t="s">
        <v>2094</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6" t="str">
        <f>'AEO 2023 Table 49 Raw'!AI225</f>
        <v>- -</v>
      </c>
    </row>
    <row r="242" spans="1:32" ht="15" customHeight="1" x14ac:dyDescent="0.35">
      <c r="A242" s="66" t="s">
        <v>2296</v>
      </c>
      <c r="B242" s="70" t="s">
        <v>2120</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6">
        <f>'AEO 2023 Table 49 Raw'!AI226</f>
        <v>-4.0000000000000001E-3</v>
      </c>
    </row>
    <row r="243" spans="1:32" ht="15" customHeight="1" x14ac:dyDescent="0.35">
      <c r="A243" s="66" t="s">
        <v>2297</v>
      </c>
      <c r="B243" s="32" t="s">
        <v>2298</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6">
        <f>'AEO 2023 Table 49 Raw'!AI227</f>
        <v>8.0000000000000002E-3</v>
      </c>
    </row>
    <row r="244" spans="1:32" ht="15" customHeight="1" x14ac:dyDescent="0.3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6"/>
    </row>
    <row r="245" spans="1:32" ht="15" customHeight="1" x14ac:dyDescent="0.3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6"/>
    </row>
    <row r="246" spans="1:32" ht="15" customHeight="1" x14ac:dyDescent="0.3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6"/>
    </row>
    <row r="247" spans="1:32" ht="15" customHeight="1" x14ac:dyDescent="0.35">
      <c r="B247" s="32" t="s">
        <v>2016</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6"/>
    </row>
    <row r="248" spans="1:32" ht="12" customHeight="1" x14ac:dyDescent="0.35">
      <c r="A248" s="66" t="s">
        <v>2299</v>
      </c>
      <c r="B248" s="70" t="s">
        <v>2300</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6">
        <f>'AEO 2023 Table 49 Raw'!AI229</f>
        <v>1E-3</v>
      </c>
    </row>
    <row r="249" spans="1:32" ht="15" customHeight="1" x14ac:dyDescent="0.35">
      <c r="A249" s="66" t="s">
        <v>2301</v>
      </c>
      <c r="B249" s="70" t="s">
        <v>2302</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6">
        <f>'AEO 2023 Table 49 Raw'!AI230</f>
        <v>1E-3</v>
      </c>
    </row>
    <row r="250" spans="1:32" ht="15" customHeight="1" x14ac:dyDescent="0.35">
      <c r="B250" s="32" t="s">
        <v>2303</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6">
        <f>'AEO 2023 Table 49 Raw'!AI231</f>
        <v>0</v>
      </c>
    </row>
    <row r="251" spans="1:32" ht="15" customHeight="1" x14ac:dyDescent="0.35">
      <c r="A251" s="66" t="s">
        <v>2304</v>
      </c>
      <c r="B251" s="70" t="s">
        <v>2305</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6">
        <f>'AEO 2023 Table 49 Raw'!AI232</f>
        <v>-1.0999999999999999E-2</v>
      </c>
    </row>
    <row r="252" spans="1:32" ht="12" customHeight="1" x14ac:dyDescent="0.35">
      <c r="A252" s="66" t="s">
        <v>2306</v>
      </c>
      <c r="B252" s="70" t="s">
        <v>2307</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6" t="str">
        <f>'AEO 2023 Table 49 Raw'!AI233</f>
        <v>- -</v>
      </c>
    </row>
    <row r="253" spans="1:32" ht="15" customHeight="1" x14ac:dyDescent="0.35">
      <c r="A253" s="66" t="s">
        <v>2308</v>
      </c>
      <c r="B253" s="70" t="s">
        <v>2309</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6" t="str">
        <f>'AEO 2023 Table 49 Raw'!AI234</f>
        <v>- -</v>
      </c>
    </row>
    <row r="254" spans="1:32" ht="15" customHeight="1" x14ac:dyDescent="0.35">
      <c r="A254" s="66" t="s">
        <v>2310</v>
      </c>
      <c r="B254" s="70" t="s">
        <v>2311</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6">
        <f>'AEO 2023 Table 49 Raw'!AI235</f>
        <v>0.215</v>
      </c>
    </row>
    <row r="255" spans="1:32" ht="12" customHeight="1" x14ac:dyDescent="0.3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6"/>
    </row>
    <row r="256" spans="1:32" ht="15" customHeight="1" x14ac:dyDescent="0.35">
      <c r="B256" s="32" t="s">
        <v>2038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6"/>
    </row>
    <row r="257" spans="1:32" ht="15" customHeight="1" x14ac:dyDescent="0.35">
      <c r="A257" s="66" t="s">
        <v>2312</v>
      </c>
      <c r="B257" s="70" t="s">
        <v>2313</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6">
        <f>'AEO 2023 Table 49 Raw'!AI237</f>
        <v>-4.0000000000000001E-3</v>
      </c>
    </row>
    <row r="258" spans="1:32" ht="15" customHeight="1" x14ac:dyDescent="0.35">
      <c r="A258" s="66" t="s">
        <v>2314</v>
      </c>
      <c r="B258" s="70" t="s">
        <v>2302</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6">
        <f>'AEO 2023 Table 49 Raw'!AI238</f>
        <v>4.0000000000000001E-3</v>
      </c>
    </row>
    <row r="259" spans="1:32" ht="15" customHeight="1" x14ac:dyDescent="0.35">
      <c r="B259" s="32" t="s">
        <v>2303</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6">
        <f>'AEO 2023 Table 49 Raw'!AI239</f>
        <v>0</v>
      </c>
    </row>
    <row r="260" spans="1:32" ht="15" customHeight="1" x14ac:dyDescent="0.35">
      <c r="A260" s="66" t="s">
        <v>2315</v>
      </c>
      <c r="B260" s="70" t="s">
        <v>2305</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6">
        <f>'AEO 2023 Table 49 Raw'!AI240</f>
        <v>-8.0000000000000002E-3</v>
      </c>
    </row>
    <row r="261" spans="1:32" ht="15" customHeight="1" x14ac:dyDescent="0.35">
      <c r="A261" s="66" t="s">
        <v>2316</v>
      </c>
      <c r="B261" s="70" t="s">
        <v>2307</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6">
        <f>'AEO 2023 Table 49 Raw'!AI241</f>
        <v>-5.5E-2</v>
      </c>
    </row>
    <row r="262" spans="1:32" ht="15" customHeight="1" x14ac:dyDescent="0.35">
      <c r="A262" s="66" t="s">
        <v>2317</v>
      </c>
      <c r="B262" s="70" t="s">
        <v>2309</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6" t="str">
        <f>'AEO 2023 Table 49 Raw'!AI242</f>
        <v>- -</v>
      </c>
    </row>
    <row r="263" spans="1:32" ht="15" customHeight="1" x14ac:dyDescent="0.35">
      <c r="A263" s="66" t="s">
        <v>2318</v>
      </c>
      <c r="B263" s="70" t="s">
        <v>2311</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6">
        <f>'AEO 2023 Table 49 Raw'!AI243</f>
        <v>5.1999999999999998E-2</v>
      </c>
    </row>
    <row r="264" spans="1:32" ht="15" customHeight="1" x14ac:dyDescent="0.3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6"/>
    </row>
    <row r="265" spans="1:32" ht="15" customHeight="1" x14ac:dyDescent="0.35">
      <c r="B265" s="32" t="s">
        <v>2052</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6"/>
    </row>
    <row r="266" spans="1:32" ht="15" customHeight="1" x14ac:dyDescent="0.35">
      <c r="A266" s="66" t="s">
        <v>2319</v>
      </c>
      <c r="B266" s="70" t="s">
        <v>2320</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6">
        <f>'AEO 2023 Table 49 Raw'!AI245</f>
        <v>2.9000000000000001E-2</v>
      </c>
    </row>
    <row r="267" spans="1:32" ht="12" customHeight="1" x14ac:dyDescent="0.35">
      <c r="A267" s="66" t="s">
        <v>2321</v>
      </c>
      <c r="B267" s="70" t="s">
        <v>2322</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6">
        <f>'AEO 2023 Table 49 Raw'!AI246</f>
        <v>2.8000000000000001E-2</v>
      </c>
    </row>
    <row r="268" spans="1:32" ht="12" customHeight="1" x14ac:dyDescent="0.35">
      <c r="A268" s="66" t="s">
        <v>2323</v>
      </c>
      <c r="B268" s="70" t="s">
        <v>2324</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6">
        <f>'AEO 2023 Table 49 Raw'!AI247</f>
        <v>0.03</v>
      </c>
    </row>
    <row r="269" spans="1:32" ht="12" customHeight="1" x14ac:dyDescent="0.35">
      <c r="B269" s="32" t="s">
        <v>2303</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6"/>
    </row>
    <row r="270" spans="1:32" ht="12" customHeight="1" x14ac:dyDescent="0.35">
      <c r="A270" s="66" t="s">
        <v>2325</v>
      </c>
      <c r="B270" s="70" t="s">
        <v>2305</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6">
        <f>'AEO 2023 Table 49 Raw'!AI249</f>
        <v>1.7000000000000001E-2</v>
      </c>
    </row>
    <row r="271" spans="1:32" ht="12" customHeight="1" x14ac:dyDescent="0.35">
      <c r="A271" s="66" t="s">
        <v>2326</v>
      </c>
      <c r="B271" s="70" t="s">
        <v>2307</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6">
        <f>'AEO 2023 Table 49 Raw'!AI250</f>
        <v>-1.7000000000000001E-2</v>
      </c>
    </row>
    <row r="272" spans="1:32" ht="12" customHeight="1" x14ac:dyDescent="0.35">
      <c r="A272" s="66" t="s">
        <v>2327</v>
      </c>
      <c r="B272" s="70" t="s">
        <v>2309</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6" t="str">
        <f>'AEO 2023 Table 49 Raw'!AI251</f>
        <v>- -</v>
      </c>
    </row>
    <row r="273" spans="1:33" ht="12" customHeight="1" x14ac:dyDescent="0.35">
      <c r="A273" s="66" t="s">
        <v>2328</v>
      </c>
      <c r="B273" s="70" t="s">
        <v>2311</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6">
        <f>'AEO 2023 Table 49 Raw'!AI252</f>
        <v>0.04</v>
      </c>
    </row>
    <row r="274" spans="1:33" ht="12" customHeight="1" thickBot="1" x14ac:dyDescent="0.4"/>
    <row r="275" spans="1:33" ht="12" customHeight="1" x14ac:dyDescent="0.35">
      <c r="B275" s="75" t="s">
        <v>2329</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8"/>
      <c r="AG275" s="72"/>
    </row>
    <row r="276" spans="1:33" ht="12" customHeight="1" x14ac:dyDescent="0.35">
      <c r="B276" s="77" t="s">
        <v>2330</v>
      </c>
    </row>
    <row r="277" spans="1:33" ht="12" customHeight="1" x14ac:dyDescent="0.35">
      <c r="B277" s="77" t="s">
        <v>2331</v>
      </c>
    </row>
    <row r="278" spans="1:33" ht="12" customHeight="1" x14ac:dyDescent="0.35">
      <c r="B278" s="77" t="s">
        <v>471</v>
      </c>
    </row>
    <row r="279" spans="1:33" ht="12" customHeight="1" x14ac:dyDescent="0.35">
      <c r="B279" s="77" t="s">
        <v>2332</v>
      </c>
    </row>
    <row r="280" spans="1:33" ht="12" customHeight="1" x14ac:dyDescent="0.35">
      <c r="B280" s="77" t="s">
        <v>2333</v>
      </c>
    </row>
    <row r="281" spans="1:33" ht="12" customHeight="1" x14ac:dyDescent="0.35">
      <c r="B281" s="77" t="s">
        <v>2334</v>
      </c>
    </row>
    <row r="282" spans="1:33" ht="12" customHeight="1" x14ac:dyDescent="0.35">
      <c r="B282" s="77" t="s">
        <v>2335</v>
      </c>
    </row>
    <row r="283" spans="1:33" ht="12" customHeight="1" x14ac:dyDescent="0.35"/>
    <row r="284" spans="1:33" ht="12" customHeight="1" x14ac:dyDescent="0.35"/>
    <row r="285" spans="1:33" ht="12" customHeight="1" x14ac:dyDescent="0.35"/>
    <row r="286" spans="1:33" ht="12" customHeight="1" x14ac:dyDescent="0.35"/>
    <row r="287" spans="1:33" ht="12" customHeight="1" x14ac:dyDescent="0.35"/>
    <row r="288" spans="1:33"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ht="12"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ht="15" customHeight="1" x14ac:dyDescent="0.35"/>
    <row r="546" ht="15" customHeight="1" x14ac:dyDescent="0.35"/>
    <row r="547" ht="15" customHeight="1" x14ac:dyDescent="0.35"/>
    <row r="548" ht="15" customHeight="1" x14ac:dyDescent="0.35"/>
    <row r="549" ht="15" customHeight="1" x14ac:dyDescent="0.35"/>
    <row r="550" ht="15" customHeight="1" x14ac:dyDescent="0.35"/>
    <row r="551" ht="15" customHeight="1" x14ac:dyDescent="0.35"/>
    <row r="552" ht="12" customHeight="1" x14ac:dyDescent="0.35"/>
    <row r="553" ht="15" customHeight="1" x14ac:dyDescent="0.35"/>
    <row r="554" ht="12" customHeight="1" x14ac:dyDescent="0.35"/>
    <row r="555" ht="15" customHeight="1" x14ac:dyDescent="0.35"/>
    <row r="556" ht="15" customHeight="1" x14ac:dyDescent="0.35"/>
    <row r="557" ht="15" customHeight="1" x14ac:dyDescent="0.35"/>
    <row r="558" ht="15" customHeight="1" x14ac:dyDescent="0.35"/>
    <row r="559" ht="15" customHeight="1" x14ac:dyDescent="0.35"/>
    <row r="560"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ht="12" customHeight="1" x14ac:dyDescent="0.35"/>
    <row r="626" ht="15" customHeight="1" x14ac:dyDescent="0.35"/>
    <row r="627" ht="12" customHeight="1" x14ac:dyDescent="0.35"/>
    <row r="628" ht="15" customHeight="1" x14ac:dyDescent="0.35"/>
    <row r="629" ht="15" customHeight="1" x14ac:dyDescent="0.35"/>
    <row r="630" ht="12" customHeight="1" x14ac:dyDescent="0.35"/>
    <row r="631" ht="15" customHeight="1" x14ac:dyDescent="0.35"/>
    <row r="632" ht="12" customHeight="1" x14ac:dyDescent="0.35"/>
    <row r="633" ht="12" customHeight="1" x14ac:dyDescent="0.35"/>
    <row r="634" ht="15" customHeight="1" x14ac:dyDescent="0.35"/>
    <row r="635" ht="12"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2"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5"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5" customHeight="1" x14ac:dyDescent="0.35"/>
    <row r="1483" ht="15"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5" customHeight="1" x14ac:dyDescent="0.35"/>
    <row r="1714" ht="12" customHeight="1" x14ac:dyDescent="0.35"/>
    <row r="1715" ht="12" customHeight="1" x14ac:dyDescent="0.35"/>
    <row r="1716" ht="12" customHeight="1" x14ac:dyDescent="0.35"/>
    <row r="1717" ht="12" customHeight="1" x14ac:dyDescent="0.35"/>
    <row r="1718" ht="12" customHeight="1" x14ac:dyDescent="0.35"/>
    <row r="1719" ht="12" customHeight="1" x14ac:dyDescent="0.35"/>
    <row r="1720" ht="12" customHeight="1" x14ac:dyDescent="0.35"/>
    <row r="1721" ht="12" customHeight="1" x14ac:dyDescent="0.35"/>
    <row r="1722" ht="12" customHeight="1" x14ac:dyDescent="0.35"/>
    <row r="1723" ht="12" customHeight="1" x14ac:dyDescent="0.35"/>
    <row r="1724" ht="12"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ht="15" customHeight="1" x14ac:dyDescent="0.35"/>
    <row r="1986" ht="15" customHeight="1" x14ac:dyDescent="0.35"/>
    <row r="1987" ht="15" customHeight="1" x14ac:dyDescent="0.35"/>
    <row r="1988" ht="15" customHeight="1" x14ac:dyDescent="0.35"/>
    <row r="1989"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5"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36"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5" customHeight="1" x14ac:dyDescent="0.35"/>
    <row r="2642" ht="15" customHeight="1" x14ac:dyDescent="0.35"/>
    <row r="2643" ht="15" customHeight="1" x14ac:dyDescent="0.35"/>
    <row r="2644" ht="15" customHeight="1" x14ac:dyDescent="0.35"/>
    <row r="2645" ht="15" customHeight="1" x14ac:dyDescent="0.35"/>
    <row r="2646" ht="15"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ht="15" customHeight="1" x14ac:dyDescent="0.35"/>
    <row r="2962" ht="15" customHeight="1" x14ac:dyDescent="0.35"/>
    <row r="2963" ht="15" customHeight="1" x14ac:dyDescent="0.35"/>
    <row r="2964" ht="15" customHeight="1" x14ac:dyDescent="0.35"/>
    <row r="2965" ht="12" customHeight="1" x14ac:dyDescent="0.35"/>
    <row r="2966" ht="15" customHeight="1" x14ac:dyDescent="0.35"/>
    <row r="2967" ht="15" customHeight="1" x14ac:dyDescent="0.35"/>
    <row r="2968" ht="15" customHeight="1" x14ac:dyDescent="0.35"/>
    <row r="2969" ht="15" customHeight="1" x14ac:dyDescent="0.35"/>
    <row r="2970" ht="15" customHeight="1" x14ac:dyDescent="0.35"/>
    <row r="2971" ht="15" customHeight="1" x14ac:dyDescent="0.35"/>
    <row r="2972" ht="15"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ht="15" customHeight="1" x14ac:dyDescent="0.35"/>
    <row r="3282" ht="15" customHeight="1" x14ac:dyDescent="0.35"/>
    <row r="3283" ht="15" customHeight="1" x14ac:dyDescent="0.35"/>
    <row r="3284" ht="15" customHeight="1" x14ac:dyDescent="0.35"/>
    <row r="3285" ht="15" customHeight="1" x14ac:dyDescent="0.35"/>
    <row r="3286" ht="15" customHeight="1" x14ac:dyDescent="0.35"/>
    <row r="3287" ht="15" customHeight="1" x14ac:dyDescent="0.35"/>
    <row r="3288" ht="15" customHeight="1" x14ac:dyDescent="0.35"/>
    <row r="3289" ht="15" customHeight="1" x14ac:dyDescent="0.35"/>
    <row r="3290" ht="15" customHeight="1" x14ac:dyDescent="0.35"/>
    <row r="3291" ht="15" customHeight="1" x14ac:dyDescent="0.35"/>
    <row r="3292" ht="15" customHeight="1" x14ac:dyDescent="0.35"/>
    <row r="3293" ht="15"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ht="15" customHeight="1" x14ac:dyDescent="0.35"/>
    <row r="3394" ht="15" customHeight="1" x14ac:dyDescent="0.35"/>
    <row r="3395" ht="15" customHeight="1" x14ac:dyDescent="0.35"/>
    <row r="3396" ht="12" customHeight="1" x14ac:dyDescent="0.35"/>
    <row r="3397" ht="15" customHeight="1" x14ac:dyDescent="0.35"/>
    <row r="3398" ht="15" customHeight="1" x14ac:dyDescent="0.35"/>
    <row r="3399" ht="12" customHeight="1" x14ac:dyDescent="0.35"/>
    <row r="3400" ht="15" customHeight="1" x14ac:dyDescent="0.35"/>
    <row r="3401" ht="15" customHeight="1" x14ac:dyDescent="0.35"/>
    <row r="3402" ht="15" customHeight="1" x14ac:dyDescent="0.35"/>
    <row r="3403" ht="15" customHeight="1" x14ac:dyDescent="0.35"/>
    <row r="3404" ht="15" customHeight="1" x14ac:dyDescent="0.35"/>
    <row r="3405" ht="15" customHeight="1" x14ac:dyDescent="0.35"/>
    <row r="3406" ht="15" customHeight="1" x14ac:dyDescent="0.35"/>
    <row r="3407" ht="15" customHeight="1" x14ac:dyDescent="0.35"/>
    <row r="3408"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ht="12" customHeight="1" x14ac:dyDescent="0.35"/>
    <row r="3522" ht="15" customHeight="1" x14ac:dyDescent="0.35"/>
    <row r="3523" ht="15" customHeight="1" x14ac:dyDescent="0.35"/>
    <row r="3524" ht="12" customHeight="1" x14ac:dyDescent="0.35"/>
    <row r="3525" ht="15" customHeight="1" x14ac:dyDescent="0.35"/>
    <row r="3526" ht="15" customHeight="1" x14ac:dyDescent="0.35"/>
    <row r="3527" ht="15" customHeight="1" x14ac:dyDescent="0.35"/>
    <row r="3528" ht="15" customHeight="1" x14ac:dyDescent="0.35"/>
    <row r="3529" ht="15" customHeight="1" x14ac:dyDescent="0.35"/>
    <row r="3530" ht="15" customHeight="1" x14ac:dyDescent="0.35"/>
    <row r="3531" ht="15" customHeight="1" x14ac:dyDescent="0.35"/>
    <row r="3532" ht="15" customHeight="1" x14ac:dyDescent="0.35"/>
    <row r="3533" ht="15" customHeight="1" x14ac:dyDescent="0.35"/>
    <row r="3534" ht="15"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ht="12" customHeight="1" x14ac:dyDescent="0.35"/>
    <row r="3650" ht="15" customHeight="1" x14ac:dyDescent="0.35"/>
    <row r="3651" ht="15" customHeight="1" x14ac:dyDescent="0.35"/>
    <row r="3652" ht="15" customHeight="1" x14ac:dyDescent="0.35"/>
    <row r="3653" ht="15" customHeight="1" x14ac:dyDescent="0.35"/>
    <row r="3654" ht="15" customHeight="1" x14ac:dyDescent="0.35"/>
    <row r="3655" ht="15" customHeight="1" x14ac:dyDescent="0.35"/>
    <row r="3656" ht="15" customHeight="1" x14ac:dyDescent="0.35"/>
    <row r="3657" ht="15" customHeight="1" x14ac:dyDescent="0.35"/>
    <row r="3658" ht="15" customHeight="1" x14ac:dyDescent="0.35"/>
    <row r="3659" ht="15"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ht="15" customHeight="1" x14ac:dyDescent="0.35"/>
    <row r="3778" ht="15" customHeight="1" x14ac:dyDescent="0.35"/>
    <row r="3779" ht="15" customHeight="1" x14ac:dyDescent="0.35"/>
    <row r="3780" ht="15" customHeight="1" x14ac:dyDescent="0.35"/>
    <row r="3781" ht="15" customHeight="1" x14ac:dyDescent="0.35"/>
    <row r="3782" ht="15" customHeight="1" x14ac:dyDescent="0.35"/>
    <row r="3783" ht="15" customHeight="1" x14ac:dyDescent="0.35"/>
    <row r="3784" ht="15"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ht="15" customHeight="1" x14ac:dyDescent="0.35"/>
    <row r="3890" ht="15" customHeight="1" x14ac:dyDescent="0.35"/>
    <row r="3891" ht="15" customHeight="1" x14ac:dyDescent="0.35"/>
    <row r="3892" ht="15" customHeight="1" x14ac:dyDescent="0.35"/>
    <row r="3893" ht="15" customHeight="1" x14ac:dyDescent="0.35"/>
    <row r="3894" ht="15" customHeight="1" x14ac:dyDescent="0.35"/>
    <row r="3895" ht="15" customHeight="1" x14ac:dyDescent="0.35"/>
    <row r="3896" ht="12" customHeight="1" x14ac:dyDescent="0.35"/>
    <row r="3897" ht="15" customHeight="1" x14ac:dyDescent="0.35"/>
    <row r="3898" ht="15" customHeight="1" x14ac:dyDescent="0.35"/>
    <row r="3899" ht="12" customHeight="1" x14ac:dyDescent="0.35"/>
    <row r="3900" ht="15" customHeight="1" x14ac:dyDescent="0.35"/>
    <row r="3901" ht="15" customHeight="1" x14ac:dyDescent="0.35"/>
    <row r="3902" ht="15" customHeight="1" x14ac:dyDescent="0.35"/>
    <row r="3903" ht="15" customHeight="1" x14ac:dyDescent="0.35"/>
    <row r="3904"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ht="15" customHeight="1" x14ac:dyDescent="0.35"/>
    <row r="4018" ht="15" customHeight="1" x14ac:dyDescent="0.35"/>
    <row r="4019" ht="15" customHeight="1" x14ac:dyDescent="0.35"/>
    <row r="4020" ht="15" customHeight="1" x14ac:dyDescent="0.35"/>
    <row r="4021" ht="12" customHeight="1" x14ac:dyDescent="0.35"/>
    <row r="4022" ht="15" customHeight="1" x14ac:dyDescent="0.35"/>
    <row r="4023" ht="15" customHeight="1" x14ac:dyDescent="0.35"/>
    <row r="4024" ht="12" customHeight="1" x14ac:dyDescent="0.35"/>
    <row r="4025" ht="15" customHeight="1" x14ac:dyDescent="0.35"/>
    <row r="4026" ht="15" customHeight="1" x14ac:dyDescent="0.35"/>
    <row r="4027" ht="15" customHeight="1" x14ac:dyDescent="0.35"/>
    <row r="4028" ht="15" customHeight="1" x14ac:dyDescent="0.35"/>
    <row r="4029" ht="15" customHeight="1" x14ac:dyDescent="0.35"/>
    <row r="4030" ht="15" customHeight="1" x14ac:dyDescent="0.35"/>
    <row r="4031" ht="15" customHeight="1" x14ac:dyDescent="0.35"/>
    <row r="40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ht="15" customHeight="1" x14ac:dyDescent="0.35"/>
    <row r="4146" ht="12" customHeight="1" x14ac:dyDescent="0.35"/>
    <row r="4147" ht="15" customHeight="1" x14ac:dyDescent="0.35"/>
    <row r="4148" ht="15" customHeight="1" x14ac:dyDescent="0.35"/>
    <row r="4149" ht="12" customHeight="1" x14ac:dyDescent="0.35"/>
    <row r="4150" ht="15" customHeight="1" x14ac:dyDescent="0.35"/>
    <row r="4151" ht="15" customHeight="1" x14ac:dyDescent="0.35"/>
    <row r="4152" ht="15" customHeight="1" x14ac:dyDescent="0.35"/>
    <row r="4153" ht="15" customHeight="1" x14ac:dyDescent="0.35"/>
    <row r="4154" ht="15" customHeight="1" x14ac:dyDescent="0.35"/>
    <row r="4155" ht="15" customHeight="1" x14ac:dyDescent="0.35"/>
    <row r="4156" ht="15" customHeight="1" x14ac:dyDescent="0.35"/>
    <row r="4157" ht="15" customHeight="1" x14ac:dyDescent="0.35"/>
    <row r="4158" ht="15" customHeight="1" x14ac:dyDescent="0.35"/>
    <row r="4159" ht="15"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ht="15" customHeight="1" x14ac:dyDescent="0.35"/>
    <row r="4274" ht="12" customHeight="1" x14ac:dyDescent="0.35"/>
    <row r="4275" ht="15" customHeight="1" x14ac:dyDescent="0.35"/>
    <row r="4276" ht="15" customHeight="1" x14ac:dyDescent="0.35"/>
    <row r="4277" ht="15" customHeight="1" x14ac:dyDescent="0.35"/>
    <row r="4278" ht="15" customHeight="1" x14ac:dyDescent="0.35"/>
    <row r="4279" ht="15" customHeight="1" x14ac:dyDescent="0.35"/>
    <row r="4280" ht="15" customHeight="1" x14ac:dyDescent="0.35"/>
    <row r="4281" ht="15" customHeight="1" x14ac:dyDescent="0.35"/>
    <row r="4282" ht="15" customHeight="1" x14ac:dyDescent="0.35"/>
    <row r="4283" ht="15" customHeight="1" x14ac:dyDescent="0.35"/>
    <row r="4284" ht="15"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ht="15" customHeight="1" x14ac:dyDescent="0.35"/>
    <row r="4402" ht="15" customHeight="1" x14ac:dyDescent="0.35"/>
    <row r="4403" ht="15" customHeight="1" x14ac:dyDescent="0.35"/>
    <row r="4404" ht="15" customHeight="1" x14ac:dyDescent="0.35"/>
    <row r="4405" ht="15" customHeight="1" x14ac:dyDescent="0.35"/>
    <row r="4406" ht="15" customHeight="1" x14ac:dyDescent="0.35"/>
    <row r="4407" ht="15" customHeight="1" x14ac:dyDescent="0.35"/>
    <row r="4408" ht="15" customHeight="1" x14ac:dyDescent="0.35"/>
    <row r="4409" ht="15" customHeight="1" x14ac:dyDescent="0.3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D10" sqref="D10"/>
    </sheetView>
  </sheetViews>
  <sheetFormatPr defaultColWidth="9.1796875" defaultRowHeight="14.5" x14ac:dyDescent="0.35"/>
  <cols>
    <col min="1" max="1" width="23.1796875" customWidth="1"/>
  </cols>
  <sheetData>
    <row r="1" spans="1:36" x14ac:dyDescent="0.35">
      <c r="A1" t="s">
        <v>1598</v>
      </c>
    </row>
    <row r="2" spans="1:36" x14ac:dyDescent="0.35">
      <c r="A2" t="s">
        <v>2336</v>
      </c>
    </row>
    <row r="3" spans="1:36" x14ac:dyDescent="0.35">
      <c r="A3" t="s">
        <v>2337</v>
      </c>
    </row>
    <row r="4" spans="1:36" x14ac:dyDescent="0.35">
      <c r="A4" t="s">
        <v>198</v>
      </c>
    </row>
    <row r="5" spans="1:36" x14ac:dyDescent="0.35">
      <c r="B5" t="s">
        <v>199</v>
      </c>
      <c r="C5" t="s">
        <v>200</v>
      </c>
      <c r="D5" t="s">
        <v>201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619</v>
      </c>
    </row>
    <row r="6" spans="1:36" x14ac:dyDescent="0.35">
      <c r="A6" t="s">
        <v>1601</v>
      </c>
      <c r="C6" t="s">
        <v>2338</v>
      </c>
    </row>
    <row r="7" spans="1:36" x14ac:dyDescent="0.35">
      <c r="A7" t="s">
        <v>1602</v>
      </c>
      <c r="C7" t="s">
        <v>2339</v>
      </c>
    </row>
    <row r="8" spans="1:36" x14ac:dyDescent="0.35">
      <c r="A8" t="s">
        <v>1603</v>
      </c>
      <c r="C8" t="s">
        <v>2340</v>
      </c>
    </row>
    <row r="9" spans="1:36" x14ac:dyDescent="0.35">
      <c r="A9" t="s">
        <v>177</v>
      </c>
      <c r="B9" t="s">
        <v>2341</v>
      </c>
      <c r="C9" t="s">
        <v>2342</v>
      </c>
      <c r="D9" t="s">
        <v>1606</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35">
      <c r="A10" t="s">
        <v>1390</v>
      </c>
      <c r="B10" t="s">
        <v>2343</v>
      </c>
      <c r="C10" t="s">
        <v>2344</v>
      </c>
      <c r="D10" t="s">
        <v>1606</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35">
      <c r="A11" t="s">
        <v>1395</v>
      </c>
      <c r="B11" t="s">
        <v>2345</v>
      </c>
      <c r="C11" t="s">
        <v>2346</v>
      </c>
      <c r="D11" t="s">
        <v>1606</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35">
      <c r="A12" t="s">
        <v>1398</v>
      </c>
      <c r="B12" t="s">
        <v>2347</v>
      </c>
      <c r="C12" t="s">
        <v>2348</v>
      </c>
      <c r="D12" t="s">
        <v>1606</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35">
      <c r="A13" t="s">
        <v>1401</v>
      </c>
      <c r="B13" t="s">
        <v>2349</v>
      </c>
      <c r="C13" t="s">
        <v>2350</v>
      </c>
      <c r="D13" t="s">
        <v>1606</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35">
      <c r="A14" t="s">
        <v>330</v>
      </c>
      <c r="B14" t="s">
        <v>2351</v>
      </c>
      <c r="C14" t="s">
        <v>2352</v>
      </c>
      <c r="D14" t="s">
        <v>1606</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35">
      <c r="A15" t="s">
        <v>1409</v>
      </c>
      <c r="B15" t="s">
        <v>2353</v>
      </c>
      <c r="C15" t="s">
        <v>2354</v>
      </c>
      <c r="D15" t="s">
        <v>1606</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35">
      <c r="A16" t="s">
        <v>1406</v>
      </c>
      <c r="B16" t="s">
        <v>2355</v>
      </c>
      <c r="C16" t="s">
        <v>2356</v>
      </c>
      <c r="D16" t="s">
        <v>1606</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35">
      <c r="A17" t="s">
        <v>342</v>
      </c>
      <c r="B17" t="s">
        <v>2357</v>
      </c>
      <c r="C17" t="s">
        <v>2358</v>
      </c>
      <c r="D17" t="s">
        <v>1606</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35">
      <c r="A18" t="s">
        <v>1623</v>
      </c>
      <c r="B18" t="s">
        <v>2359</v>
      </c>
      <c r="C18" t="s">
        <v>2360</v>
      </c>
      <c r="D18" t="s">
        <v>1606</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35">
      <c r="A19" t="s">
        <v>1626</v>
      </c>
      <c r="C19" t="s">
        <v>2361</v>
      </c>
    </row>
    <row r="20" spans="1:36" x14ac:dyDescent="0.35">
      <c r="A20" t="s">
        <v>177</v>
      </c>
      <c r="B20" t="s">
        <v>2362</v>
      </c>
      <c r="C20" t="s">
        <v>2363</v>
      </c>
      <c r="D20" t="s">
        <v>1606</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35">
      <c r="A21" t="s">
        <v>1390</v>
      </c>
      <c r="B21" t="s">
        <v>2364</v>
      </c>
      <c r="C21" t="s">
        <v>2365</v>
      </c>
      <c r="D21" t="s">
        <v>1606</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35">
      <c r="A22" t="s">
        <v>1395</v>
      </c>
      <c r="B22" t="s">
        <v>2366</v>
      </c>
      <c r="C22" t="s">
        <v>2367</v>
      </c>
      <c r="D22" t="s">
        <v>1606</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35">
      <c r="A23" t="s">
        <v>1398</v>
      </c>
      <c r="B23" t="s">
        <v>2368</v>
      </c>
      <c r="C23" t="s">
        <v>2369</v>
      </c>
      <c r="D23" t="s">
        <v>1606</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35">
      <c r="A24" t="s">
        <v>1401</v>
      </c>
      <c r="B24" t="s">
        <v>2370</v>
      </c>
      <c r="C24" t="s">
        <v>2371</v>
      </c>
      <c r="D24" t="s">
        <v>1606</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35">
      <c r="A25" t="s">
        <v>330</v>
      </c>
      <c r="B25" t="s">
        <v>2372</v>
      </c>
      <c r="C25" t="s">
        <v>2373</v>
      </c>
      <c r="D25" t="s">
        <v>1606</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35">
      <c r="A26" t="s">
        <v>1409</v>
      </c>
      <c r="B26" t="s">
        <v>2374</v>
      </c>
      <c r="C26" t="s">
        <v>2375</v>
      </c>
      <c r="D26" t="s">
        <v>1606</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35">
      <c r="A27" t="s">
        <v>1406</v>
      </c>
      <c r="B27" t="s">
        <v>2376</v>
      </c>
      <c r="C27" t="s">
        <v>2377</v>
      </c>
      <c r="D27" t="s">
        <v>1606</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35">
      <c r="A28" t="s">
        <v>342</v>
      </c>
      <c r="B28" t="s">
        <v>2378</v>
      </c>
      <c r="C28" t="s">
        <v>2379</v>
      </c>
      <c r="D28" t="s">
        <v>1606</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35">
      <c r="A29" t="s">
        <v>1645</v>
      </c>
      <c r="B29" t="s">
        <v>2380</v>
      </c>
      <c r="C29" t="s">
        <v>2381</v>
      </c>
      <c r="D29" t="s">
        <v>1606</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35">
      <c r="A30" t="s">
        <v>1648</v>
      </c>
      <c r="C30" t="s">
        <v>2382</v>
      </c>
    </row>
    <row r="31" spans="1:36" x14ac:dyDescent="0.35">
      <c r="A31" t="s">
        <v>177</v>
      </c>
      <c r="B31" t="s">
        <v>2383</v>
      </c>
      <c r="C31" t="s">
        <v>2384</v>
      </c>
      <c r="D31" t="s">
        <v>1606</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35">
      <c r="A32" t="s">
        <v>1390</v>
      </c>
      <c r="B32" t="s">
        <v>2385</v>
      </c>
      <c r="C32" t="s">
        <v>2386</v>
      </c>
      <c r="D32" t="s">
        <v>1606</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35">
      <c r="A33" t="s">
        <v>1395</v>
      </c>
      <c r="B33" t="s">
        <v>2387</v>
      </c>
      <c r="C33" t="s">
        <v>2388</v>
      </c>
      <c r="D33" t="s">
        <v>1606</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35">
      <c r="A34" t="s">
        <v>1398</v>
      </c>
      <c r="B34" t="s">
        <v>2389</v>
      </c>
      <c r="C34" t="s">
        <v>2390</v>
      </c>
      <c r="D34" t="s">
        <v>1606</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35">
      <c r="A35" t="s">
        <v>1401</v>
      </c>
      <c r="B35" t="s">
        <v>2391</v>
      </c>
      <c r="C35" t="s">
        <v>2392</v>
      </c>
      <c r="D35" t="s">
        <v>1606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235</v>
      </c>
    </row>
    <row r="36" spans="1:36" x14ac:dyDescent="0.35">
      <c r="A36" t="s">
        <v>330</v>
      </c>
      <c r="B36" t="s">
        <v>2393</v>
      </c>
      <c r="C36" t="s">
        <v>2394</v>
      </c>
      <c r="D36" t="s">
        <v>1606</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35">
      <c r="A37" t="s">
        <v>1409</v>
      </c>
      <c r="B37" t="s">
        <v>2395</v>
      </c>
      <c r="C37" t="s">
        <v>2396</v>
      </c>
      <c r="D37" t="s">
        <v>1606</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35">
      <c r="A38" t="s">
        <v>1406</v>
      </c>
      <c r="B38" t="s">
        <v>2397</v>
      </c>
      <c r="C38" t="s">
        <v>2398</v>
      </c>
      <c r="D38" t="s">
        <v>1606</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35">
      <c r="A39" t="s">
        <v>342</v>
      </c>
      <c r="B39" t="s">
        <v>2399</v>
      </c>
      <c r="C39" t="s">
        <v>2400</v>
      </c>
      <c r="D39" t="s">
        <v>1606</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35">
      <c r="A40" t="s">
        <v>1667</v>
      </c>
      <c r="B40" t="s">
        <v>2401</v>
      </c>
      <c r="C40" t="s">
        <v>2402</v>
      </c>
      <c r="D40" t="s">
        <v>1606</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35">
      <c r="A41" t="s">
        <v>1670</v>
      </c>
      <c r="B41" t="s">
        <v>2403</v>
      </c>
      <c r="C41" t="s">
        <v>2404</v>
      </c>
      <c r="D41" t="s">
        <v>1606</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35">
      <c r="A42" t="s">
        <v>1673</v>
      </c>
      <c r="C42" t="s">
        <v>2405</v>
      </c>
    </row>
    <row r="43" spans="1:36" x14ac:dyDescent="0.35">
      <c r="A43" t="s">
        <v>1603</v>
      </c>
      <c r="C43" t="s">
        <v>2406</v>
      </c>
    </row>
    <row r="44" spans="1:36" x14ac:dyDescent="0.35">
      <c r="A44" t="s">
        <v>177</v>
      </c>
      <c r="B44" t="s">
        <v>2407</v>
      </c>
      <c r="C44" t="s">
        <v>2408</v>
      </c>
      <c r="D44" t="s">
        <v>1676</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35">
      <c r="A45" t="s">
        <v>1390</v>
      </c>
      <c r="B45" t="s">
        <v>2409</v>
      </c>
      <c r="C45" t="s">
        <v>2410</v>
      </c>
      <c r="D45" t="s">
        <v>1676</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35">
      <c r="A46" t="s">
        <v>1395</v>
      </c>
      <c r="B46" t="s">
        <v>2411</v>
      </c>
      <c r="C46" t="s">
        <v>2412</v>
      </c>
      <c r="D46" t="s">
        <v>1676</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35">
      <c r="A47" t="s">
        <v>1398</v>
      </c>
      <c r="B47" t="s">
        <v>2413</v>
      </c>
      <c r="C47" t="s">
        <v>2414</v>
      </c>
      <c r="D47" t="s">
        <v>1676</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35">
      <c r="A48" t="s">
        <v>1401</v>
      </c>
      <c r="B48" t="s">
        <v>2415</v>
      </c>
      <c r="C48" t="s">
        <v>2416</v>
      </c>
      <c r="D48" t="s">
        <v>1676</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35">
      <c r="A49" t="s">
        <v>330</v>
      </c>
      <c r="B49" t="s">
        <v>2417</v>
      </c>
      <c r="C49" t="s">
        <v>2418</v>
      </c>
      <c r="D49" t="s">
        <v>1676</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35">
      <c r="A50" t="s">
        <v>1409</v>
      </c>
      <c r="B50" t="s">
        <v>2419</v>
      </c>
      <c r="C50" t="s">
        <v>2420</v>
      </c>
      <c r="D50" t="s">
        <v>1676</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35">
      <c r="A51" t="s">
        <v>1406</v>
      </c>
      <c r="B51" t="s">
        <v>2421</v>
      </c>
      <c r="C51" t="s">
        <v>2422</v>
      </c>
      <c r="D51" t="s">
        <v>1676</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35">
      <c r="A52" t="s">
        <v>342</v>
      </c>
      <c r="B52" t="s">
        <v>2423</v>
      </c>
      <c r="C52" t="s">
        <v>2424</v>
      </c>
      <c r="D52" t="s">
        <v>1676</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35">
      <c r="A53" t="s">
        <v>1623</v>
      </c>
      <c r="B53" t="s">
        <v>2425</v>
      </c>
      <c r="C53" t="s">
        <v>2426</v>
      </c>
      <c r="D53" t="s">
        <v>1676</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35">
      <c r="A54" t="s">
        <v>1626</v>
      </c>
      <c r="C54" t="s">
        <v>2427</v>
      </c>
    </row>
    <row r="55" spans="1:36" x14ac:dyDescent="0.35">
      <c r="A55" t="s">
        <v>177</v>
      </c>
      <c r="B55" t="s">
        <v>2428</v>
      </c>
      <c r="C55" t="s">
        <v>2429</v>
      </c>
      <c r="D55" t="s">
        <v>1676</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35">
      <c r="A56" t="s">
        <v>1390</v>
      </c>
      <c r="B56" t="s">
        <v>2430</v>
      </c>
      <c r="C56" t="s">
        <v>2431</v>
      </c>
      <c r="D56" t="s">
        <v>1676</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35">
      <c r="A57" t="s">
        <v>1395</v>
      </c>
      <c r="B57" t="s">
        <v>2432</v>
      </c>
      <c r="C57" t="s">
        <v>2433</v>
      </c>
      <c r="D57" t="s">
        <v>1676</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35">
      <c r="A58" t="s">
        <v>1398</v>
      </c>
      <c r="B58" t="s">
        <v>2434</v>
      </c>
      <c r="C58" t="s">
        <v>2435</v>
      </c>
      <c r="D58" t="s">
        <v>1676</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35">
      <c r="A59" t="s">
        <v>1401</v>
      </c>
      <c r="B59" t="s">
        <v>2436</v>
      </c>
      <c r="C59" t="s">
        <v>2437</v>
      </c>
      <c r="D59" t="s">
        <v>1676</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35">
      <c r="A60" t="s">
        <v>330</v>
      </c>
      <c r="B60" t="s">
        <v>2438</v>
      </c>
      <c r="C60" t="s">
        <v>2439</v>
      </c>
      <c r="D60" t="s">
        <v>1676</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35">
      <c r="A61" t="s">
        <v>1409</v>
      </c>
      <c r="B61" t="s">
        <v>2440</v>
      </c>
      <c r="C61" t="s">
        <v>2441</v>
      </c>
      <c r="D61" t="s">
        <v>1676</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35">
      <c r="A62" t="s">
        <v>1406</v>
      </c>
      <c r="B62" t="s">
        <v>2442</v>
      </c>
      <c r="C62" t="s">
        <v>2443</v>
      </c>
      <c r="D62" t="s">
        <v>1676</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35">
      <c r="A63" t="s">
        <v>342</v>
      </c>
      <c r="B63" t="s">
        <v>2444</v>
      </c>
      <c r="C63" t="s">
        <v>2445</v>
      </c>
      <c r="D63" t="s">
        <v>1676</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35">
      <c r="A64" t="s">
        <v>1645</v>
      </c>
      <c r="B64" t="s">
        <v>2446</v>
      </c>
      <c r="C64" t="s">
        <v>2447</v>
      </c>
      <c r="D64" t="s">
        <v>1676</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35">
      <c r="A65" t="s">
        <v>1648</v>
      </c>
      <c r="C65" t="s">
        <v>2448</v>
      </c>
    </row>
    <row r="66" spans="1:36" x14ac:dyDescent="0.35">
      <c r="A66" t="s">
        <v>177</v>
      </c>
      <c r="B66" t="s">
        <v>2449</v>
      </c>
      <c r="C66" t="s">
        <v>2450</v>
      </c>
      <c r="D66" t="s">
        <v>1676</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35">
      <c r="A67" t="s">
        <v>1390</v>
      </c>
      <c r="B67" t="s">
        <v>2451</v>
      </c>
      <c r="C67" t="s">
        <v>2452</v>
      </c>
      <c r="D67" t="s">
        <v>1676</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35">
      <c r="A68" t="s">
        <v>1395</v>
      </c>
      <c r="B68" t="s">
        <v>2453</v>
      </c>
      <c r="C68" t="s">
        <v>2454</v>
      </c>
      <c r="D68" t="s">
        <v>1676</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35">
      <c r="A69" t="s">
        <v>1398</v>
      </c>
      <c r="B69" t="s">
        <v>2455</v>
      </c>
      <c r="C69" t="s">
        <v>2456</v>
      </c>
      <c r="D69" t="s">
        <v>1676</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35">
      <c r="A70" t="s">
        <v>1401</v>
      </c>
      <c r="B70" t="s">
        <v>2457</v>
      </c>
      <c r="C70" t="s">
        <v>2458</v>
      </c>
      <c r="D70" t="s">
        <v>1676</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235</v>
      </c>
    </row>
    <row r="71" spans="1:36" x14ac:dyDescent="0.35">
      <c r="A71" t="s">
        <v>330</v>
      </c>
      <c r="B71" t="s">
        <v>2459</v>
      </c>
      <c r="C71" t="s">
        <v>2460</v>
      </c>
      <c r="D71" t="s">
        <v>1676</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35">
      <c r="A72" t="s">
        <v>1409</v>
      </c>
      <c r="B72" t="s">
        <v>2461</v>
      </c>
      <c r="C72" t="s">
        <v>2462</v>
      </c>
      <c r="D72" t="s">
        <v>1676</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35">
      <c r="A73" t="s">
        <v>1406</v>
      </c>
      <c r="B73" t="s">
        <v>2463</v>
      </c>
      <c r="C73" t="s">
        <v>2464</v>
      </c>
      <c r="D73" t="s">
        <v>1676</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35">
      <c r="A74" t="s">
        <v>342</v>
      </c>
      <c r="B74" t="s">
        <v>2465</v>
      </c>
      <c r="C74" t="s">
        <v>2466</v>
      </c>
      <c r="D74" t="s">
        <v>1676</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35">
      <c r="A75" t="s">
        <v>1667</v>
      </c>
      <c r="B75" t="s">
        <v>2467</v>
      </c>
      <c r="C75" t="s">
        <v>2468</v>
      </c>
      <c r="D75" t="s">
        <v>1676</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35">
      <c r="A76" t="s">
        <v>1603</v>
      </c>
      <c r="B76" t="s">
        <v>1735</v>
      </c>
      <c r="C76" t="s">
        <v>1736</v>
      </c>
      <c r="E76" t="s">
        <v>2469</v>
      </c>
    </row>
    <row r="77" spans="1:36" x14ac:dyDescent="0.35">
      <c r="A77" t="s">
        <v>177</v>
      </c>
      <c r="B77" t="s">
        <v>2470</v>
      </c>
      <c r="C77" t="s">
        <v>2471</v>
      </c>
      <c r="D77" t="s">
        <v>1676</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35">
      <c r="A78" t="s">
        <v>1390</v>
      </c>
      <c r="B78" t="s">
        <v>2472</v>
      </c>
      <c r="C78" t="s">
        <v>2473</v>
      </c>
      <c r="D78" t="s">
        <v>1676</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35">
      <c r="A79" t="s">
        <v>1395</v>
      </c>
      <c r="B79" t="s">
        <v>2474</v>
      </c>
      <c r="C79" t="s">
        <v>2475</v>
      </c>
      <c r="D79" t="s">
        <v>1676</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35">
      <c r="A80" t="s">
        <v>1398</v>
      </c>
      <c r="B80" t="s">
        <v>2476</v>
      </c>
      <c r="C80" t="s">
        <v>2477</v>
      </c>
      <c r="D80" t="s">
        <v>1676</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35">
      <c r="A81" t="s">
        <v>1401</v>
      </c>
      <c r="B81" t="s">
        <v>2478</v>
      </c>
      <c r="C81" t="s">
        <v>2479</v>
      </c>
      <c r="D81" t="s">
        <v>1676</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35">
      <c r="A82" t="s">
        <v>330</v>
      </c>
      <c r="B82" t="s">
        <v>2480</v>
      </c>
      <c r="C82" t="s">
        <v>2481</v>
      </c>
      <c r="D82" t="s">
        <v>1676</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35">
      <c r="A83" t="s">
        <v>1409</v>
      </c>
      <c r="B83" t="s">
        <v>2482</v>
      </c>
      <c r="C83" t="s">
        <v>2483</v>
      </c>
      <c r="D83" t="s">
        <v>1676</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35">
      <c r="A84" t="s">
        <v>1406</v>
      </c>
      <c r="B84" t="s">
        <v>2484</v>
      </c>
      <c r="C84" t="s">
        <v>2485</v>
      </c>
      <c r="D84" t="s">
        <v>1676</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35">
      <c r="A85" t="s">
        <v>342</v>
      </c>
      <c r="B85" t="s">
        <v>2486</v>
      </c>
      <c r="C85" t="s">
        <v>2487</v>
      </c>
      <c r="D85" t="s">
        <v>1676</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35">
      <c r="A86" t="s">
        <v>1755</v>
      </c>
      <c r="B86" t="s">
        <v>2488</v>
      </c>
      <c r="C86" t="s">
        <v>2489</v>
      </c>
      <c r="D86" t="s">
        <v>1676</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35">
      <c r="A87" t="s">
        <v>1758</v>
      </c>
      <c r="C87" t="s">
        <v>2490</v>
      </c>
    </row>
    <row r="88" spans="1:36" x14ac:dyDescent="0.35">
      <c r="A88" t="s">
        <v>1603</v>
      </c>
      <c r="C88" t="s">
        <v>2491</v>
      </c>
    </row>
    <row r="89" spans="1:36" x14ac:dyDescent="0.35">
      <c r="A89" t="s">
        <v>177</v>
      </c>
      <c r="B89" t="s">
        <v>2492</v>
      </c>
      <c r="C89" t="s">
        <v>2493</v>
      </c>
      <c r="D89" t="s">
        <v>1761</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35">
      <c r="A90" t="s">
        <v>1390</v>
      </c>
      <c r="B90" t="s">
        <v>2494</v>
      </c>
      <c r="C90" t="s">
        <v>2495</v>
      </c>
      <c r="D90" t="s">
        <v>1764</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35">
      <c r="A91" t="s">
        <v>1395</v>
      </c>
      <c r="B91" t="s">
        <v>2496</v>
      </c>
      <c r="C91" t="s">
        <v>2497</v>
      </c>
      <c r="D91" t="s">
        <v>1764</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35">
      <c r="A92" t="s">
        <v>1398</v>
      </c>
      <c r="B92" t="s">
        <v>2498</v>
      </c>
      <c r="C92" t="s">
        <v>2499</v>
      </c>
      <c r="D92" t="s">
        <v>1764</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35">
      <c r="A93" t="s">
        <v>1401</v>
      </c>
      <c r="B93" t="s">
        <v>2500</v>
      </c>
      <c r="C93" t="s">
        <v>2501</v>
      </c>
      <c r="D93" t="s">
        <v>1764</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35">
      <c r="A94" t="s">
        <v>330</v>
      </c>
      <c r="B94" t="s">
        <v>2502</v>
      </c>
      <c r="C94" t="s">
        <v>2503</v>
      </c>
      <c r="D94" t="s">
        <v>1761</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35">
      <c r="A95" t="s">
        <v>1409</v>
      </c>
      <c r="B95" t="s">
        <v>2504</v>
      </c>
      <c r="C95" t="s">
        <v>2505</v>
      </c>
      <c r="D95" t="s">
        <v>1761</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35">
      <c r="A96" t="s">
        <v>1406</v>
      </c>
      <c r="B96" t="s">
        <v>2506</v>
      </c>
      <c r="C96" t="s">
        <v>2507</v>
      </c>
      <c r="D96" t="s">
        <v>1764</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35">
      <c r="A97" t="s">
        <v>342</v>
      </c>
      <c r="B97" t="s">
        <v>2508</v>
      </c>
      <c r="C97" t="s">
        <v>2509</v>
      </c>
      <c r="D97" t="s">
        <v>1761</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35">
      <c r="A98" t="s">
        <v>1779</v>
      </c>
      <c r="B98" t="s">
        <v>2510</v>
      </c>
      <c r="C98" t="s">
        <v>2511</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35">
      <c r="A99" t="s">
        <v>1626</v>
      </c>
      <c r="C99" t="s">
        <v>2512</v>
      </c>
    </row>
    <row r="100" spans="1:36" x14ac:dyDescent="0.35">
      <c r="A100" t="s">
        <v>177</v>
      </c>
      <c r="B100" t="s">
        <v>2513</v>
      </c>
      <c r="C100" t="s">
        <v>2514</v>
      </c>
      <c r="D100" t="s">
        <v>1761</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35">
      <c r="A101" t="s">
        <v>1390</v>
      </c>
      <c r="B101" t="s">
        <v>2515</v>
      </c>
      <c r="C101" t="s">
        <v>2516</v>
      </c>
      <c r="D101" t="s">
        <v>1764</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35">
      <c r="A102" t="s">
        <v>1395</v>
      </c>
      <c r="B102" t="s">
        <v>2517</v>
      </c>
      <c r="C102" t="s">
        <v>2518</v>
      </c>
      <c r="D102" t="s">
        <v>1764</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35">
      <c r="A103" t="s">
        <v>1398</v>
      </c>
      <c r="B103" t="s">
        <v>2519</v>
      </c>
      <c r="C103" t="s">
        <v>2520</v>
      </c>
      <c r="D103" t="s">
        <v>1764</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35">
      <c r="A104" t="s">
        <v>1401</v>
      </c>
      <c r="B104" t="s">
        <v>2521</v>
      </c>
      <c r="C104" t="s">
        <v>2522</v>
      </c>
      <c r="D104" t="s">
        <v>716</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35">
      <c r="A105" t="s">
        <v>330</v>
      </c>
      <c r="B105" t="s">
        <v>2523</v>
      </c>
      <c r="C105" t="s">
        <v>2524</v>
      </c>
      <c r="D105" t="s">
        <v>1764</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35">
      <c r="A106" t="s">
        <v>1409</v>
      </c>
      <c r="B106" t="s">
        <v>2525</v>
      </c>
      <c r="C106" t="s">
        <v>2526</v>
      </c>
      <c r="D106" t="s">
        <v>1764</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35">
      <c r="A107" t="s">
        <v>1406</v>
      </c>
      <c r="B107" t="s">
        <v>2527</v>
      </c>
      <c r="C107" t="s">
        <v>2528</v>
      </c>
      <c r="D107" t="s">
        <v>1764</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35">
      <c r="A108" t="s">
        <v>342</v>
      </c>
      <c r="B108" t="s">
        <v>2529</v>
      </c>
      <c r="C108" t="s">
        <v>2530</v>
      </c>
      <c r="D108" t="s">
        <v>1764</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35">
      <c r="A109" t="s">
        <v>1800</v>
      </c>
      <c r="B109" t="s">
        <v>2531</v>
      </c>
      <c r="C109" t="s">
        <v>2532</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35">
      <c r="A110" t="s">
        <v>1648</v>
      </c>
      <c r="C110" t="s">
        <v>2533</v>
      </c>
    </row>
    <row r="111" spans="1:36" x14ac:dyDescent="0.35">
      <c r="A111" t="s">
        <v>177</v>
      </c>
      <c r="B111" t="s">
        <v>2534</v>
      </c>
      <c r="C111" t="s">
        <v>2535</v>
      </c>
      <c r="D111" t="s">
        <v>1761</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35">
      <c r="A112" t="s">
        <v>1390</v>
      </c>
      <c r="B112" t="s">
        <v>2536</v>
      </c>
      <c r="C112" t="s">
        <v>2537</v>
      </c>
      <c r="D112" t="s">
        <v>1764</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35">
      <c r="A113" t="s">
        <v>1395</v>
      </c>
      <c r="B113" t="s">
        <v>2538</v>
      </c>
      <c r="C113" t="s">
        <v>2539</v>
      </c>
      <c r="D113" t="s">
        <v>1764</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35">
      <c r="A114" t="s">
        <v>1398</v>
      </c>
      <c r="B114" t="s">
        <v>2540</v>
      </c>
      <c r="C114" t="s">
        <v>2541</v>
      </c>
      <c r="D114" t="s">
        <v>1761</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35">
      <c r="A115" t="s">
        <v>1401</v>
      </c>
      <c r="B115" t="s">
        <v>2542</v>
      </c>
      <c r="C115" t="s">
        <v>2543</v>
      </c>
      <c r="D115" t="s">
        <v>1764</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235</v>
      </c>
    </row>
    <row r="116" spans="1:36" x14ac:dyDescent="0.35">
      <c r="A116" t="s">
        <v>330</v>
      </c>
      <c r="B116" t="s">
        <v>2544</v>
      </c>
      <c r="C116" t="s">
        <v>2545</v>
      </c>
      <c r="D116" t="s">
        <v>1761</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35">
      <c r="A117" t="s">
        <v>1409</v>
      </c>
      <c r="B117" t="s">
        <v>2546</v>
      </c>
      <c r="C117" t="s">
        <v>2547</v>
      </c>
      <c r="D117" t="s">
        <v>1761</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35">
      <c r="A118" t="s">
        <v>1406</v>
      </c>
      <c r="B118" t="s">
        <v>2548</v>
      </c>
      <c r="C118" t="s">
        <v>2549</v>
      </c>
      <c r="D118" t="s">
        <v>1764</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35">
      <c r="A119" t="s">
        <v>342</v>
      </c>
      <c r="B119" t="s">
        <v>2550</v>
      </c>
      <c r="C119" t="s">
        <v>2551</v>
      </c>
      <c r="D119" t="s">
        <v>1761</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35">
      <c r="A120" t="s">
        <v>1821</v>
      </c>
      <c r="B120" t="s">
        <v>2552</v>
      </c>
      <c r="C120" t="s">
        <v>2553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35">
      <c r="A121" t="s">
        <v>1824</v>
      </c>
      <c r="B121" t="s">
        <v>2554</v>
      </c>
      <c r="C121" t="s">
        <v>2555</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35">
      <c r="A122" t="s">
        <v>1827</v>
      </c>
      <c r="C122" t="s">
        <v>2556</v>
      </c>
    </row>
    <row r="123" spans="1:36" x14ac:dyDescent="0.35">
      <c r="A123" t="s">
        <v>1603</v>
      </c>
      <c r="C123" t="s">
        <v>2557</v>
      </c>
    </row>
    <row r="124" spans="1:36" x14ac:dyDescent="0.35">
      <c r="A124" t="s">
        <v>177</v>
      </c>
      <c r="B124" t="s">
        <v>2558</v>
      </c>
      <c r="C124" t="s">
        <v>2559</v>
      </c>
      <c r="D124" t="s">
        <v>480</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35">
      <c r="A125" t="s">
        <v>1390</v>
      </c>
      <c r="B125" t="s">
        <v>2560</v>
      </c>
      <c r="C125" t="s">
        <v>2561</v>
      </c>
      <c r="D125" t="s">
        <v>480</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35">
      <c r="A126" t="s">
        <v>1395</v>
      </c>
      <c r="B126" t="s">
        <v>2562</v>
      </c>
      <c r="C126" t="s">
        <v>2563</v>
      </c>
      <c r="D126" t="s">
        <v>480</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35">
      <c r="A127" t="s">
        <v>1398</v>
      </c>
      <c r="B127" t="s">
        <v>2564</v>
      </c>
      <c r="C127" t="s">
        <v>2565</v>
      </c>
      <c r="D127" t="s">
        <v>480</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35">
      <c r="A128" t="s">
        <v>1401</v>
      </c>
      <c r="B128" t="s">
        <v>2566</v>
      </c>
      <c r="C128" t="s">
        <v>2567</v>
      </c>
      <c r="D128" t="s">
        <v>480</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35">
      <c r="A129" t="s">
        <v>330</v>
      </c>
      <c r="B129" t="s">
        <v>2568</v>
      </c>
      <c r="C129" t="s">
        <v>2569</v>
      </c>
      <c r="D129" t="s">
        <v>480</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35">
      <c r="A130" t="s">
        <v>1409</v>
      </c>
      <c r="B130" t="s">
        <v>2570</v>
      </c>
      <c r="C130" t="s">
        <v>2571</v>
      </c>
      <c r="D130" t="s">
        <v>480</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35">
      <c r="A131" t="s">
        <v>1406</v>
      </c>
      <c r="B131" t="s">
        <v>2572</v>
      </c>
      <c r="C131" t="s">
        <v>2573</v>
      </c>
      <c r="D131" t="s">
        <v>480</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35">
      <c r="A132" t="s">
        <v>342</v>
      </c>
      <c r="B132" t="s">
        <v>2574</v>
      </c>
      <c r="C132" t="s">
        <v>2575</v>
      </c>
      <c r="D132" t="s">
        <v>480</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35">
      <c r="A133" t="s">
        <v>1623</v>
      </c>
      <c r="B133" t="s">
        <v>2576</v>
      </c>
      <c r="C133" t="s">
        <v>2577</v>
      </c>
      <c r="D133" t="s">
        <v>480</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35">
      <c r="A134" t="s">
        <v>1626</v>
      </c>
      <c r="C134" t="s">
        <v>2578</v>
      </c>
    </row>
    <row r="135" spans="1:36" x14ac:dyDescent="0.35">
      <c r="A135" t="s">
        <v>177</v>
      </c>
      <c r="B135" t="s">
        <v>2579</v>
      </c>
      <c r="C135" t="s">
        <v>2580</v>
      </c>
      <c r="D135" t="s">
        <v>480</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35">
      <c r="A136" t="s">
        <v>1390</v>
      </c>
      <c r="B136" t="s">
        <v>2581</v>
      </c>
      <c r="C136" t="s">
        <v>2582</v>
      </c>
      <c r="D136" t="s">
        <v>480</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35">
      <c r="A137" t="s">
        <v>1395</v>
      </c>
      <c r="B137" t="s">
        <v>2583</v>
      </c>
      <c r="C137" t="s">
        <v>2584</v>
      </c>
      <c r="D137" t="s">
        <v>480</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35">
      <c r="A138" t="s">
        <v>1398</v>
      </c>
      <c r="B138" t="s">
        <v>2585</v>
      </c>
      <c r="C138" t="s">
        <v>2586</v>
      </c>
      <c r="D138" t="s">
        <v>480</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35">
      <c r="A139" t="s">
        <v>1401</v>
      </c>
      <c r="B139" t="s">
        <v>2587</v>
      </c>
      <c r="C139" t="s">
        <v>2588</v>
      </c>
      <c r="D139" t="s">
        <v>480</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35">
      <c r="A140" t="s">
        <v>330</v>
      </c>
      <c r="B140" t="s">
        <v>2589</v>
      </c>
      <c r="C140" t="s">
        <v>2590</v>
      </c>
      <c r="D140" t="s">
        <v>480</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35">
      <c r="A141" t="s">
        <v>1409</v>
      </c>
      <c r="B141" t="s">
        <v>2591</v>
      </c>
      <c r="C141" t="s">
        <v>2592</v>
      </c>
      <c r="D141" t="s">
        <v>480</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35">
      <c r="A142" t="s">
        <v>1406</v>
      </c>
      <c r="B142" t="s">
        <v>2593</v>
      </c>
      <c r="C142" t="s">
        <v>2594</v>
      </c>
      <c r="D142" t="s">
        <v>480</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35">
      <c r="A143" t="s">
        <v>342</v>
      </c>
      <c r="B143" t="s">
        <v>2595</v>
      </c>
      <c r="C143" t="s">
        <v>2596</v>
      </c>
      <c r="D143" t="s">
        <v>480</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35">
      <c r="A144" t="s">
        <v>1645</v>
      </c>
      <c r="B144" t="s">
        <v>2597</v>
      </c>
      <c r="C144" t="s">
        <v>2598</v>
      </c>
      <c r="D144" t="s">
        <v>480</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35">
      <c r="A145" t="s">
        <v>1648</v>
      </c>
      <c r="C145" t="s">
        <v>2599</v>
      </c>
    </row>
    <row r="146" spans="1:36" x14ac:dyDescent="0.35">
      <c r="A146" t="s">
        <v>177</v>
      </c>
      <c r="B146" t="s">
        <v>2600</v>
      </c>
      <c r="C146" t="s">
        <v>2601</v>
      </c>
      <c r="D146" t="s">
        <v>480</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35">
      <c r="A147" t="s">
        <v>1390</v>
      </c>
      <c r="B147" t="s">
        <v>2602</v>
      </c>
      <c r="C147" t="s">
        <v>2603</v>
      </c>
      <c r="D147" t="s">
        <v>480</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35">
      <c r="A148" t="s">
        <v>1395</v>
      </c>
      <c r="B148" t="s">
        <v>2604</v>
      </c>
      <c r="C148" t="s">
        <v>2605</v>
      </c>
      <c r="D148" t="s">
        <v>480</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35">
      <c r="A149" t="s">
        <v>1398</v>
      </c>
      <c r="B149" t="s">
        <v>2606</v>
      </c>
      <c r="C149" t="s">
        <v>2607</v>
      </c>
      <c r="D149" t="s">
        <v>480</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35">
      <c r="A150" t="s">
        <v>1401</v>
      </c>
      <c r="B150" t="s">
        <v>2608</v>
      </c>
      <c r="C150" t="s">
        <v>2609</v>
      </c>
      <c r="D150" t="s">
        <v>480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235</v>
      </c>
    </row>
    <row r="151" spans="1:36" x14ac:dyDescent="0.35">
      <c r="A151" t="s">
        <v>330</v>
      </c>
      <c r="B151" t="s">
        <v>2610</v>
      </c>
      <c r="C151" t="s">
        <v>2611</v>
      </c>
      <c r="D151" t="s">
        <v>480</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35">
      <c r="A152" t="s">
        <v>1409</v>
      </c>
      <c r="B152" t="s">
        <v>2612</v>
      </c>
      <c r="C152" t="s">
        <v>2613</v>
      </c>
      <c r="D152" t="s">
        <v>480</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35">
      <c r="A153" t="s">
        <v>1406</v>
      </c>
      <c r="B153" t="s">
        <v>2614</v>
      </c>
      <c r="C153" t="s">
        <v>2615</v>
      </c>
      <c r="D153" t="s">
        <v>480</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35">
      <c r="A154" t="s">
        <v>342</v>
      </c>
      <c r="B154" t="s">
        <v>2616</v>
      </c>
      <c r="C154" t="s">
        <v>2617</v>
      </c>
      <c r="D154" t="s">
        <v>480</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35">
      <c r="A155" t="s">
        <v>1667</v>
      </c>
      <c r="B155" t="s">
        <v>2618</v>
      </c>
      <c r="C155" t="s">
        <v>2619</v>
      </c>
      <c r="D155" t="s">
        <v>480</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35">
      <c r="A156" t="s">
        <v>552</v>
      </c>
      <c r="B156" t="s">
        <v>2620</v>
      </c>
      <c r="C156" t="s">
        <v>2621</v>
      </c>
      <c r="D156" t="s">
        <v>480</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35">
      <c r="A157" t="s">
        <v>1890</v>
      </c>
      <c r="C157" t="s">
        <v>2622</v>
      </c>
    </row>
    <row r="158" spans="1:36" x14ac:dyDescent="0.35">
      <c r="A158" t="s">
        <v>1758</v>
      </c>
      <c r="C158" t="s">
        <v>2623</v>
      </c>
    </row>
    <row r="159" spans="1:36" x14ac:dyDescent="0.35">
      <c r="A159" t="s">
        <v>1603</v>
      </c>
      <c r="C159" t="s">
        <v>2624</v>
      </c>
    </row>
    <row r="160" spans="1:36" x14ac:dyDescent="0.35">
      <c r="A160" t="s">
        <v>177</v>
      </c>
      <c r="B160" t="s">
        <v>2625</v>
      </c>
      <c r="C160" t="s">
        <v>2626</v>
      </c>
      <c r="D160" t="s">
        <v>1761</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35">
      <c r="A161" t="s">
        <v>1390</v>
      </c>
      <c r="B161" t="s">
        <v>2627</v>
      </c>
      <c r="C161" t="s">
        <v>2628</v>
      </c>
      <c r="D161" t="s">
        <v>1764</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35">
      <c r="A162" t="s">
        <v>1395</v>
      </c>
      <c r="B162" t="s">
        <v>2629</v>
      </c>
      <c r="C162" t="s">
        <v>2630</v>
      </c>
      <c r="D162" t="s">
        <v>1764</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35">
      <c r="A163" t="s">
        <v>1398</v>
      </c>
      <c r="B163" t="s">
        <v>2631</v>
      </c>
      <c r="C163" t="s">
        <v>2632</v>
      </c>
      <c r="D163" t="s">
        <v>1764</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35">
      <c r="A164" t="s">
        <v>1401</v>
      </c>
      <c r="B164" t="s">
        <v>2633</v>
      </c>
      <c r="C164" t="s">
        <v>2634</v>
      </c>
      <c r="D164" t="s">
        <v>1764</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35">
      <c r="A165" t="s">
        <v>330</v>
      </c>
      <c r="B165" t="s">
        <v>2635</v>
      </c>
      <c r="C165" t="s">
        <v>2636</v>
      </c>
      <c r="D165" t="s">
        <v>1761</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35">
      <c r="A166" t="s">
        <v>1409</v>
      </c>
      <c r="B166" t="s">
        <v>2637</v>
      </c>
      <c r="C166" t="s">
        <v>2638</v>
      </c>
      <c r="D166" t="s">
        <v>1761</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35">
      <c r="A167" t="s">
        <v>1406</v>
      </c>
      <c r="B167" t="s">
        <v>2639</v>
      </c>
      <c r="C167" t="s">
        <v>2640</v>
      </c>
      <c r="D167" t="s">
        <v>1764</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35">
      <c r="A168" t="s">
        <v>342</v>
      </c>
      <c r="B168" t="s">
        <v>2641</v>
      </c>
      <c r="C168" t="s">
        <v>2642</v>
      </c>
      <c r="D168" t="s">
        <v>1761</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35">
      <c r="A169" t="s">
        <v>1779</v>
      </c>
      <c r="B169" t="s">
        <v>2643</v>
      </c>
      <c r="C169" t="s">
        <v>2644</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35">
      <c r="A170" t="s">
        <v>1626</v>
      </c>
      <c r="C170" t="s">
        <v>2645</v>
      </c>
    </row>
    <row r="171" spans="1:36" x14ac:dyDescent="0.35">
      <c r="A171" t="s">
        <v>177</v>
      </c>
      <c r="B171" t="s">
        <v>2646</v>
      </c>
      <c r="C171" t="s">
        <v>2647</v>
      </c>
      <c r="D171" t="s">
        <v>1761</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35">
      <c r="A172" t="s">
        <v>1390</v>
      </c>
      <c r="B172" t="s">
        <v>2648</v>
      </c>
      <c r="C172" t="s">
        <v>2649</v>
      </c>
      <c r="D172" t="s">
        <v>1764</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35">
      <c r="A173" t="s">
        <v>1395</v>
      </c>
      <c r="B173" t="s">
        <v>2650</v>
      </c>
      <c r="C173" t="s">
        <v>2651</v>
      </c>
      <c r="D173" t="s">
        <v>1764</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35">
      <c r="A174" t="s">
        <v>1398</v>
      </c>
      <c r="B174" t="s">
        <v>2652</v>
      </c>
      <c r="C174" t="s">
        <v>2653</v>
      </c>
      <c r="D174" t="s">
        <v>1764</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35">
      <c r="A175" t="s">
        <v>1401</v>
      </c>
      <c r="B175" t="s">
        <v>2654</v>
      </c>
      <c r="C175" t="s">
        <v>2655</v>
      </c>
      <c r="D175" t="s">
        <v>716</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35">
      <c r="A176" t="s">
        <v>330</v>
      </c>
      <c r="B176" t="s">
        <v>2656</v>
      </c>
      <c r="C176" t="s">
        <v>2657</v>
      </c>
      <c r="D176" t="s">
        <v>1764</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35">
      <c r="A177" t="s">
        <v>1409</v>
      </c>
      <c r="B177" t="s">
        <v>2658</v>
      </c>
      <c r="C177" t="s">
        <v>2659</v>
      </c>
      <c r="D177" t="s">
        <v>1764</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35">
      <c r="A178" t="s">
        <v>1406</v>
      </c>
      <c r="B178" t="s">
        <v>2660</v>
      </c>
      <c r="C178" t="s">
        <v>2661</v>
      </c>
      <c r="D178" t="s">
        <v>1764</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35">
      <c r="A179" t="s">
        <v>342</v>
      </c>
      <c r="B179" t="s">
        <v>2662</v>
      </c>
      <c r="C179" t="s">
        <v>2663</v>
      </c>
      <c r="D179" t="s">
        <v>1764</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35">
      <c r="A180" t="s">
        <v>1800</v>
      </c>
      <c r="B180" t="s">
        <v>2664</v>
      </c>
      <c r="C180" t="s">
        <v>2665</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35">
      <c r="A181" t="s">
        <v>1648</v>
      </c>
      <c r="C181" t="s">
        <v>2666</v>
      </c>
    </row>
    <row r="182" spans="1:36" x14ac:dyDescent="0.35">
      <c r="A182" t="s">
        <v>177</v>
      </c>
      <c r="B182" t="s">
        <v>2667</v>
      </c>
      <c r="C182" t="s">
        <v>2668</v>
      </c>
      <c r="D182" t="s">
        <v>1761</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35">
      <c r="A183" t="s">
        <v>1390</v>
      </c>
      <c r="B183" t="s">
        <v>2669</v>
      </c>
      <c r="C183" t="s">
        <v>2670</v>
      </c>
      <c r="D183" t="s">
        <v>1764</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35">
      <c r="A184" t="s">
        <v>1395</v>
      </c>
      <c r="B184" t="s">
        <v>2671</v>
      </c>
      <c r="C184" t="s">
        <v>2672</v>
      </c>
      <c r="D184" t="s">
        <v>1764</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35">
      <c r="A185" t="s">
        <v>1398</v>
      </c>
      <c r="B185" t="s">
        <v>2673</v>
      </c>
      <c r="C185" t="s">
        <v>2674</v>
      </c>
      <c r="D185" t="s">
        <v>1761</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35">
      <c r="A186" t="s">
        <v>1401</v>
      </c>
      <c r="B186" t="s">
        <v>2675</v>
      </c>
      <c r="C186" t="s">
        <v>2676</v>
      </c>
      <c r="D186" t="s">
        <v>1764</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235</v>
      </c>
    </row>
    <row r="187" spans="1:36" x14ac:dyDescent="0.35">
      <c r="A187" t="s">
        <v>330</v>
      </c>
      <c r="B187" t="s">
        <v>2677</v>
      </c>
      <c r="C187" t="s">
        <v>2678</v>
      </c>
      <c r="D187" t="s">
        <v>1761</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35">
      <c r="A188" t="s">
        <v>1409</v>
      </c>
      <c r="B188" t="s">
        <v>2679</v>
      </c>
      <c r="C188" t="s">
        <v>2680</v>
      </c>
      <c r="D188" t="s">
        <v>1761</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35">
      <c r="A189" t="s">
        <v>1406</v>
      </c>
      <c r="B189" t="s">
        <v>2681</v>
      </c>
      <c r="C189" t="s">
        <v>2682</v>
      </c>
      <c r="D189" t="s">
        <v>1764</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35">
      <c r="A190" t="s">
        <v>342</v>
      </c>
      <c r="B190" t="s">
        <v>2683</v>
      </c>
      <c r="C190" t="s">
        <v>2684</v>
      </c>
      <c r="D190" t="s">
        <v>1761</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35">
      <c r="A191" t="s">
        <v>1821</v>
      </c>
      <c r="B191" t="s">
        <v>2685</v>
      </c>
      <c r="C191" t="s">
        <v>2686</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35">
      <c r="A192" t="s">
        <v>1824</v>
      </c>
      <c r="B192" t="s">
        <v>2687</v>
      </c>
      <c r="C192" t="s">
        <v>2688</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35">
      <c r="A193" t="s">
        <v>1953</v>
      </c>
      <c r="C193" t="s">
        <v>2689</v>
      </c>
    </row>
    <row r="194" spans="1:36" x14ac:dyDescent="0.35">
      <c r="A194" t="s">
        <v>1603</v>
      </c>
      <c r="C194" t="s">
        <v>2690</v>
      </c>
    </row>
    <row r="195" spans="1:36" x14ac:dyDescent="0.35">
      <c r="A195" t="s">
        <v>177</v>
      </c>
      <c r="B195" t="s">
        <v>2691</v>
      </c>
      <c r="C195" t="s">
        <v>2692</v>
      </c>
      <c r="D195" t="s">
        <v>208</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35">
      <c r="A196" t="s">
        <v>1390</v>
      </c>
      <c r="B196" t="s">
        <v>2693</v>
      </c>
      <c r="C196" t="s">
        <v>2694</v>
      </c>
      <c r="D196" t="s">
        <v>208</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35">
      <c r="A197" t="s">
        <v>1395</v>
      </c>
      <c r="B197" t="s">
        <v>2695</v>
      </c>
      <c r="C197" t="s">
        <v>2696</v>
      </c>
      <c r="D197" t="s">
        <v>208</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35">
      <c r="A198" t="s">
        <v>1398</v>
      </c>
      <c r="B198" t="s">
        <v>2697</v>
      </c>
      <c r="C198" t="s">
        <v>2698</v>
      </c>
      <c r="D198" t="s">
        <v>208</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35">
      <c r="A199" t="s">
        <v>1401</v>
      </c>
      <c r="B199" t="s">
        <v>2699</v>
      </c>
      <c r="C199" t="s">
        <v>2700</v>
      </c>
      <c r="D199" t="s">
        <v>208</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35">
      <c r="A200" t="s">
        <v>330</v>
      </c>
      <c r="B200" t="s">
        <v>2701</v>
      </c>
      <c r="C200" t="s">
        <v>2702</v>
      </c>
      <c r="D200" t="s">
        <v>208</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35">
      <c r="A201" t="s">
        <v>1409</v>
      </c>
      <c r="B201" t="s">
        <v>2703</v>
      </c>
      <c r="C201" t="s">
        <v>2704</v>
      </c>
      <c r="D201" t="s">
        <v>208</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35">
      <c r="A202" t="s">
        <v>1406</v>
      </c>
      <c r="B202" t="s">
        <v>2705</v>
      </c>
      <c r="C202" t="s">
        <v>2706</v>
      </c>
      <c r="D202" t="s">
        <v>208</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35">
      <c r="A203" t="s">
        <v>342</v>
      </c>
      <c r="B203" t="s">
        <v>2707</v>
      </c>
      <c r="C203" t="s">
        <v>2708</v>
      </c>
      <c r="D203" t="s">
        <v>208</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35">
      <c r="A204" t="s">
        <v>1623</v>
      </c>
      <c r="B204" t="s">
        <v>2709</v>
      </c>
      <c r="C204" t="s">
        <v>2710</v>
      </c>
      <c r="D204" t="s">
        <v>208</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35">
      <c r="A205" t="s">
        <v>1626</v>
      </c>
      <c r="C205" t="s">
        <v>2711</v>
      </c>
    </row>
    <row r="206" spans="1:36" x14ac:dyDescent="0.35">
      <c r="A206" t="s">
        <v>177</v>
      </c>
      <c r="B206" t="s">
        <v>2712</v>
      </c>
      <c r="C206" t="s">
        <v>2713</v>
      </c>
      <c r="D206" t="s">
        <v>208</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35">
      <c r="A207" t="s">
        <v>1390</v>
      </c>
      <c r="B207" t="s">
        <v>2714</v>
      </c>
      <c r="C207" t="s">
        <v>2715</v>
      </c>
      <c r="D207" t="s">
        <v>208</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35">
      <c r="A208" t="s">
        <v>1395</v>
      </c>
      <c r="B208" t="s">
        <v>2716</v>
      </c>
      <c r="C208" t="s">
        <v>2717</v>
      </c>
      <c r="D208" t="s">
        <v>208</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35">
      <c r="A209" t="s">
        <v>1398</v>
      </c>
      <c r="B209" t="s">
        <v>2718</v>
      </c>
      <c r="C209" t="s">
        <v>2719</v>
      </c>
      <c r="D209" t="s">
        <v>208</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35">
      <c r="A210" t="s">
        <v>1401</v>
      </c>
      <c r="B210" t="s">
        <v>2720</v>
      </c>
      <c r="C210" t="s">
        <v>2721</v>
      </c>
      <c r="D210" t="s">
        <v>208</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35">
      <c r="A211" t="s">
        <v>330</v>
      </c>
      <c r="B211" t="s">
        <v>2722</v>
      </c>
      <c r="C211" t="s">
        <v>2723</v>
      </c>
      <c r="D211" t="s">
        <v>208</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35">
      <c r="A212" t="s">
        <v>1409</v>
      </c>
      <c r="B212" t="s">
        <v>2724</v>
      </c>
      <c r="C212" t="s">
        <v>2725</v>
      </c>
      <c r="D212" t="s">
        <v>208</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35">
      <c r="A213" t="s">
        <v>1406</v>
      </c>
      <c r="B213" t="s">
        <v>2726</v>
      </c>
      <c r="C213" t="s">
        <v>2727</v>
      </c>
      <c r="D213" t="s">
        <v>208</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35">
      <c r="A214" t="s">
        <v>342</v>
      </c>
      <c r="B214" t="s">
        <v>2728</v>
      </c>
      <c r="C214" t="s">
        <v>2729</v>
      </c>
      <c r="D214" t="s">
        <v>208</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35">
      <c r="A215" t="s">
        <v>1645</v>
      </c>
      <c r="B215" t="s">
        <v>2730</v>
      </c>
      <c r="C215" t="s">
        <v>2731</v>
      </c>
      <c r="D215" t="s">
        <v>208</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35">
      <c r="A216" t="s">
        <v>1648</v>
      </c>
      <c r="C216" t="s">
        <v>2732</v>
      </c>
    </row>
    <row r="217" spans="1:36" x14ac:dyDescent="0.35">
      <c r="A217" t="s">
        <v>177</v>
      </c>
      <c r="B217" t="s">
        <v>2733</v>
      </c>
      <c r="C217" t="s">
        <v>2734</v>
      </c>
      <c r="D217" t="s">
        <v>208</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35">
      <c r="A218" t="s">
        <v>1390</v>
      </c>
      <c r="B218" t="s">
        <v>2735</v>
      </c>
      <c r="C218" t="s">
        <v>2736</v>
      </c>
      <c r="D218" t="s">
        <v>208</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35">
      <c r="A219" t="s">
        <v>1395</v>
      </c>
      <c r="B219" t="s">
        <v>2737</v>
      </c>
      <c r="C219" t="s">
        <v>2738</v>
      </c>
      <c r="D219" t="s">
        <v>208</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35">
      <c r="A220" t="s">
        <v>1398</v>
      </c>
      <c r="B220" t="s">
        <v>2739</v>
      </c>
      <c r="C220" t="s">
        <v>2740</v>
      </c>
      <c r="D220" t="s">
        <v>208</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35">
      <c r="A221" t="s">
        <v>1401</v>
      </c>
      <c r="B221" t="s">
        <v>2741</v>
      </c>
      <c r="C221" t="s">
        <v>2742</v>
      </c>
      <c r="D221" t="s">
        <v>208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235</v>
      </c>
    </row>
    <row r="222" spans="1:36" x14ac:dyDescent="0.35">
      <c r="A222" t="s">
        <v>330</v>
      </c>
      <c r="B222" t="s">
        <v>2743</v>
      </c>
      <c r="C222" t="s">
        <v>2744</v>
      </c>
      <c r="D222" t="s">
        <v>208</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35">
      <c r="A223" t="s">
        <v>1409</v>
      </c>
      <c r="B223" t="s">
        <v>2745</v>
      </c>
      <c r="C223" t="s">
        <v>2746</v>
      </c>
      <c r="D223" t="s">
        <v>208</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35">
      <c r="A224" t="s">
        <v>1406</v>
      </c>
      <c r="B224" t="s">
        <v>2747</v>
      </c>
      <c r="C224" t="s">
        <v>2748</v>
      </c>
      <c r="D224" t="s">
        <v>208</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35">
      <c r="A225" t="s">
        <v>342</v>
      </c>
      <c r="B225" t="s">
        <v>2749</v>
      </c>
      <c r="C225" t="s">
        <v>2750</v>
      </c>
      <c r="D225" t="s">
        <v>208</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35">
      <c r="A226" t="s">
        <v>1667</v>
      </c>
      <c r="B226" t="s">
        <v>2751</v>
      </c>
      <c r="C226" t="s">
        <v>2752</v>
      </c>
      <c r="D226" t="s">
        <v>208</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35">
      <c r="A227" t="s">
        <v>319</v>
      </c>
      <c r="B227" t="s">
        <v>2753</v>
      </c>
      <c r="C227" t="s">
        <v>2754</v>
      </c>
      <c r="D227" t="s">
        <v>208</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35">
      <c r="A228" t="s">
        <v>2016</v>
      </c>
      <c r="C228" t="s">
        <v>2755</v>
      </c>
    </row>
    <row r="229" spans="1:36" x14ac:dyDescent="0.35">
      <c r="A229" t="s">
        <v>2017</v>
      </c>
      <c r="B229" t="s">
        <v>2756</v>
      </c>
      <c r="C229" t="s">
        <v>2757</v>
      </c>
      <c r="D229" t="s">
        <v>2020</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35">
      <c r="A230" t="s">
        <v>2021</v>
      </c>
      <c r="B230" t="s">
        <v>2758</v>
      </c>
      <c r="C230" t="s">
        <v>2759</v>
      </c>
      <c r="D230" t="s">
        <v>2024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35">
      <c r="A231" t="s">
        <v>2025</v>
      </c>
      <c r="C231" t="s">
        <v>2760</v>
      </c>
    </row>
    <row r="232" spans="1:36" x14ac:dyDescent="0.35">
      <c r="A232" t="s">
        <v>2026</v>
      </c>
      <c r="B232" t="s">
        <v>2761</v>
      </c>
      <c r="C232" t="s">
        <v>2762</v>
      </c>
      <c r="D232" t="s">
        <v>1676</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35">
      <c r="A233" t="s">
        <v>2029</v>
      </c>
      <c r="B233" t="s">
        <v>2763</v>
      </c>
      <c r="C233" t="s">
        <v>2764</v>
      </c>
      <c r="D233" t="s">
        <v>1676</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235</v>
      </c>
    </row>
    <row r="234" spans="1:36" x14ac:dyDescent="0.35">
      <c r="A234" t="s">
        <v>2032</v>
      </c>
      <c r="B234" t="s">
        <v>2765</v>
      </c>
      <c r="C234" t="s">
        <v>2766</v>
      </c>
      <c r="D234" t="s">
        <v>1676</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235</v>
      </c>
    </row>
    <row r="235" spans="1:36" x14ac:dyDescent="0.35">
      <c r="A235" t="s">
        <v>2035</v>
      </c>
      <c r="B235" t="s">
        <v>2767</v>
      </c>
      <c r="C235" t="s">
        <v>2768</v>
      </c>
      <c r="D235" t="s">
        <v>1676</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35">
      <c r="A236" t="s">
        <v>2038</v>
      </c>
      <c r="C236" t="s">
        <v>2769</v>
      </c>
    </row>
    <row r="237" spans="1:36" x14ac:dyDescent="0.35">
      <c r="A237" t="s">
        <v>2039</v>
      </c>
      <c r="B237" t="s">
        <v>2770</v>
      </c>
      <c r="C237" t="s">
        <v>2771</v>
      </c>
      <c r="D237" t="s">
        <v>2020</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35">
      <c r="A238" t="s">
        <v>2021</v>
      </c>
      <c r="B238" t="s">
        <v>2772</v>
      </c>
      <c r="C238" t="s">
        <v>2773</v>
      </c>
      <c r="D238" t="s">
        <v>2024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35">
      <c r="A239" t="s">
        <v>2025</v>
      </c>
      <c r="C239" t="s">
        <v>2774</v>
      </c>
    </row>
    <row r="240" spans="1:36" x14ac:dyDescent="0.35">
      <c r="A240" t="s">
        <v>2026</v>
      </c>
      <c r="B240" t="s">
        <v>2775</v>
      </c>
      <c r="C240" t="s">
        <v>2776</v>
      </c>
      <c r="D240" t="s">
        <v>1676</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35">
      <c r="A241" t="s">
        <v>2029</v>
      </c>
      <c r="B241" t="s">
        <v>2777</v>
      </c>
      <c r="C241" t="s">
        <v>2778</v>
      </c>
      <c r="D241" t="s">
        <v>1676</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35">
      <c r="A242" t="s">
        <v>2032</v>
      </c>
      <c r="B242" t="s">
        <v>2779</v>
      </c>
      <c r="C242" t="s">
        <v>2780</v>
      </c>
      <c r="D242" t="s">
        <v>1676</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235</v>
      </c>
    </row>
    <row r="243" spans="1:36" x14ac:dyDescent="0.35">
      <c r="A243" t="s">
        <v>2035</v>
      </c>
      <c r="B243" t="s">
        <v>2781</v>
      </c>
      <c r="C243" t="s">
        <v>2782</v>
      </c>
      <c r="D243" t="s">
        <v>1676</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35">
      <c r="A244" t="s">
        <v>2052</v>
      </c>
      <c r="C244" t="s">
        <v>2783</v>
      </c>
    </row>
    <row r="245" spans="1:36" x14ac:dyDescent="0.35">
      <c r="A245" t="s">
        <v>2053</v>
      </c>
      <c r="B245" t="s">
        <v>2784</v>
      </c>
      <c r="C245" t="s">
        <v>2785</v>
      </c>
      <c r="D245" t="s">
        <v>2056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35">
      <c r="A246" t="s">
        <v>2057</v>
      </c>
      <c r="B246" t="s">
        <v>2786</v>
      </c>
      <c r="C246" t="s">
        <v>2787</v>
      </c>
      <c r="D246" t="s">
        <v>2056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35">
      <c r="A247" t="s">
        <v>2060</v>
      </c>
      <c r="B247" t="s">
        <v>2788</v>
      </c>
      <c r="C247" t="s">
        <v>2789</v>
      </c>
      <c r="D247" t="s">
        <v>2056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35">
      <c r="A248" t="s">
        <v>2025</v>
      </c>
      <c r="C248" t="s">
        <v>2790</v>
      </c>
    </row>
    <row r="249" spans="1:36" x14ac:dyDescent="0.35">
      <c r="A249" t="s">
        <v>2026</v>
      </c>
      <c r="B249" t="s">
        <v>2791</v>
      </c>
      <c r="C249" t="s">
        <v>2792</v>
      </c>
      <c r="D249" t="s">
        <v>1676</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35">
      <c r="A250" t="s">
        <v>2029</v>
      </c>
      <c r="B250" t="s">
        <v>2793</v>
      </c>
      <c r="C250" t="s">
        <v>2794</v>
      </c>
      <c r="D250" t="s">
        <v>1676</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35">
      <c r="A251" t="s">
        <v>2032</v>
      </c>
      <c r="B251" t="s">
        <v>2795</v>
      </c>
      <c r="C251" t="s">
        <v>2796</v>
      </c>
      <c r="D251" t="s">
        <v>1676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235</v>
      </c>
    </row>
    <row r="252" spans="1:36" x14ac:dyDescent="0.35">
      <c r="A252" t="s">
        <v>2035</v>
      </c>
      <c r="B252" t="s">
        <v>2797</v>
      </c>
      <c r="C252" t="s">
        <v>2798</v>
      </c>
      <c r="D252" t="s">
        <v>1676</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election activeCell="D10" sqref="D10"/>
    </sheetView>
  </sheetViews>
  <sheetFormatPr defaultColWidth="9.1796875" defaultRowHeight="14.5" x14ac:dyDescent="0.35"/>
  <sheetData>
    <row r="1" spans="1:35" x14ac:dyDescent="0.35">
      <c r="A1" t="s">
        <v>2799</v>
      </c>
    </row>
    <row r="2" spans="1:35" x14ac:dyDescent="0.35">
      <c r="A2" t="s">
        <v>2800</v>
      </c>
    </row>
    <row r="3" spans="1:35" x14ac:dyDescent="0.35">
      <c r="A3" t="s">
        <v>2801</v>
      </c>
    </row>
    <row r="4" spans="1:35" x14ac:dyDescent="0.35">
      <c r="A4" t="s">
        <v>198</v>
      </c>
    </row>
    <row r="5" spans="1:35" x14ac:dyDescent="0.3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35">
      <c r="A6" t="s">
        <v>187</v>
      </c>
    </row>
    <row r="7" spans="1:35" x14ac:dyDescent="0.35">
      <c r="A7" t="s">
        <v>2802</v>
      </c>
      <c r="B7" t="s">
        <v>2803</v>
      </c>
      <c r="C7" t="s">
        <v>2804</v>
      </c>
      <c r="D7" t="s">
        <v>2805</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35">
      <c r="A8" t="s">
        <v>2806</v>
      </c>
      <c r="B8" t="s">
        <v>2807</v>
      </c>
      <c r="C8" t="s">
        <v>2808</v>
      </c>
      <c r="D8" t="s">
        <v>2805</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35">
      <c r="A9" t="s">
        <v>2809</v>
      </c>
      <c r="B9" t="s">
        <v>2810</v>
      </c>
      <c r="C9" t="s">
        <v>2811</v>
      </c>
      <c r="D9" t="s">
        <v>2805</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35">
      <c r="A10" t="s">
        <v>2812</v>
      </c>
      <c r="B10" t="s">
        <v>2813</v>
      </c>
      <c r="C10" t="s">
        <v>2814</v>
      </c>
      <c r="D10" t="s">
        <v>2805</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35">
      <c r="A11" t="s">
        <v>2815</v>
      </c>
      <c r="B11" t="s">
        <v>2816</v>
      </c>
      <c r="C11" t="s">
        <v>2817</v>
      </c>
      <c r="D11" t="s">
        <v>2805</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35">
      <c r="A12" t="s">
        <v>2818</v>
      </c>
      <c r="B12" t="s">
        <v>2819</v>
      </c>
      <c r="C12" t="s">
        <v>2820</v>
      </c>
      <c r="D12" t="s">
        <v>2805</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35">
      <c r="A13" t="s">
        <v>2821</v>
      </c>
      <c r="B13" t="s">
        <v>2822</v>
      </c>
      <c r="C13" t="s">
        <v>2823</v>
      </c>
      <c r="D13" t="s">
        <v>2805</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35">
      <c r="A14" t="s">
        <v>2824</v>
      </c>
      <c r="B14" t="s">
        <v>2825</v>
      </c>
      <c r="C14" t="s">
        <v>2826</v>
      </c>
      <c r="D14" t="s">
        <v>2805</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35">
      <c r="A15" t="s">
        <v>744</v>
      </c>
      <c r="B15" t="s">
        <v>2827</v>
      </c>
      <c r="C15" t="s">
        <v>2828</v>
      </c>
      <c r="D15" t="s">
        <v>2805</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35">
      <c r="A16" t="s">
        <v>747</v>
      </c>
      <c r="B16" t="s">
        <v>2829</v>
      </c>
      <c r="C16" t="s">
        <v>2830</v>
      </c>
      <c r="D16" t="s">
        <v>2805</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35">
      <c r="A17" t="s">
        <v>750</v>
      </c>
      <c r="B17" t="s">
        <v>2831</v>
      </c>
      <c r="C17" t="s">
        <v>2832</v>
      </c>
      <c r="D17" t="s">
        <v>2805</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35">
      <c r="A18" t="s">
        <v>753</v>
      </c>
      <c r="B18" t="s">
        <v>2833</v>
      </c>
      <c r="C18" t="s">
        <v>2834</v>
      </c>
      <c r="D18" t="s">
        <v>2805</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35">
      <c r="A19" t="s">
        <v>756</v>
      </c>
      <c r="B19" t="s">
        <v>2835</v>
      </c>
      <c r="C19" t="s">
        <v>2836</v>
      </c>
      <c r="D19" t="s">
        <v>2805</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35">
      <c r="A20" t="s">
        <v>759</v>
      </c>
      <c r="B20" t="s">
        <v>2837</v>
      </c>
      <c r="C20" t="s">
        <v>2838</v>
      </c>
      <c r="D20" t="s">
        <v>2805</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35">
      <c r="A21" t="s">
        <v>2839</v>
      </c>
      <c r="B21" t="s">
        <v>2840</v>
      </c>
      <c r="C21" t="s">
        <v>2841</v>
      </c>
      <c r="D21" t="s">
        <v>2805</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35">
      <c r="A22" t="s">
        <v>2842</v>
      </c>
      <c r="B22" t="s">
        <v>2843</v>
      </c>
      <c r="C22" t="s">
        <v>2844</v>
      </c>
      <c r="D22" t="s">
        <v>2805</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35">
      <c r="A23" t="s">
        <v>2845</v>
      </c>
    </row>
    <row r="24" spans="1:35" x14ac:dyDescent="0.35">
      <c r="A24" t="s">
        <v>2802</v>
      </c>
      <c r="B24" t="s">
        <v>2846</v>
      </c>
      <c r="C24" t="s">
        <v>2847</v>
      </c>
      <c r="D24" t="s">
        <v>2805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235</v>
      </c>
    </row>
    <row r="25" spans="1:35" x14ac:dyDescent="0.35">
      <c r="A25" t="s">
        <v>2806</v>
      </c>
      <c r="B25" t="s">
        <v>2848</v>
      </c>
      <c r="C25" t="s">
        <v>2849</v>
      </c>
      <c r="D25" t="s">
        <v>2805</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35">
      <c r="A26" t="s">
        <v>2809</v>
      </c>
      <c r="B26" t="s">
        <v>2850</v>
      </c>
      <c r="C26" t="s">
        <v>2851</v>
      </c>
      <c r="D26" t="s">
        <v>2805</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35">
      <c r="A27" t="s">
        <v>2812</v>
      </c>
      <c r="B27" t="s">
        <v>2852</v>
      </c>
      <c r="C27" t="s">
        <v>2853</v>
      </c>
      <c r="D27" t="s">
        <v>2805</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35">
      <c r="A28" t="s">
        <v>2815</v>
      </c>
      <c r="B28" t="s">
        <v>2854</v>
      </c>
      <c r="C28" t="s">
        <v>2855</v>
      </c>
      <c r="D28" t="s">
        <v>2805</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35">
      <c r="A29" t="s">
        <v>2818</v>
      </c>
      <c r="B29" t="s">
        <v>2856</v>
      </c>
      <c r="C29" t="s">
        <v>2857</v>
      </c>
      <c r="D29" t="s">
        <v>2805</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235</v>
      </c>
    </row>
    <row r="30" spans="1:35" x14ac:dyDescent="0.35">
      <c r="A30" t="s">
        <v>2821</v>
      </c>
      <c r="B30" t="s">
        <v>2858</v>
      </c>
      <c r="C30" t="s">
        <v>2859</v>
      </c>
      <c r="D30" t="s">
        <v>2805</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35">
      <c r="A31" t="s">
        <v>2824</v>
      </c>
      <c r="B31" t="s">
        <v>2860</v>
      </c>
      <c r="C31" t="s">
        <v>2861</v>
      </c>
      <c r="D31" t="s">
        <v>2805</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35">
      <c r="A32" t="s">
        <v>744</v>
      </c>
      <c r="B32" t="s">
        <v>2862</v>
      </c>
      <c r="C32" t="s">
        <v>2863</v>
      </c>
      <c r="D32" t="s">
        <v>2805</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35">
      <c r="A33" t="s">
        <v>747</v>
      </c>
      <c r="B33" t="s">
        <v>2864</v>
      </c>
      <c r="C33" t="s">
        <v>2865</v>
      </c>
      <c r="D33" t="s">
        <v>2805</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35">
      <c r="A34" t="s">
        <v>750</v>
      </c>
      <c r="B34" t="s">
        <v>2866</v>
      </c>
      <c r="C34" t="s">
        <v>2867</v>
      </c>
      <c r="D34" t="s">
        <v>2805</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35">
      <c r="A35" t="s">
        <v>753</v>
      </c>
      <c r="B35" t="s">
        <v>2868</v>
      </c>
      <c r="C35" t="s">
        <v>2869</v>
      </c>
      <c r="D35" t="s">
        <v>2805</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35">
      <c r="A36" t="s">
        <v>756</v>
      </c>
      <c r="B36" t="s">
        <v>2870</v>
      </c>
      <c r="C36" t="s">
        <v>2871</v>
      </c>
      <c r="D36" t="s">
        <v>2805</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35">
      <c r="A37" t="s">
        <v>759</v>
      </c>
      <c r="B37" t="s">
        <v>2872</v>
      </c>
      <c r="C37" t="s">
        <v>2873</v>
      </c>
      <c r="D37" t="s">
        <v>2805</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35">
      <c r="A38" t="s">
        <v>2839</v>
      </c>
      <c r="B38" t="s">
        <v>2874</v>
      </c>
      <c r="C38" t="s">
        <v>2875</v>
      </c>
      <c r="D38" t="s">
        <v>2805</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35">
      <c r="A39" t="s">
        <v>2842</v>
      </c>
      <c r="B39" t="s">
        <v>2876</v>
      </c>
      <c r="C39" t="s">
        <v>2877</v>
      </c>
      <c r="D39" t="s">
        <v>2805</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35">
      <c r="A40" t="s">
        <v>226</v>
      </c>
    </row>
    <row r="41" spans="1:35" x14ac:dyDescent="0.35">
      <c r="A41" t="s">
        <v>2802</v>
      </c>
      <c r="B41" t="s">
        <v>2878</v>
      </c>
      <c r="C41" t="s">
        <v>221</v>
      </c>
      <c r="D41" t="s">
        <v>2805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235</v>
      </c>
    </row>
    <row r="42" spans="1:35" x14ac:dyDescent="0.35">
      <c r="A42" t="s">
        <v>2806</v>
      </c>
      <c r="B42" t="s">
        <v>2879</v>
      </c>
      <c r="C42" t="s">
        <v>221</v>
      </c>
      <c r="D42" t="s">
        <v>2805</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235</v>
      </c>
    </row>
    <row r="43" spans="1:35" x14ac:dyDescent="0.35">
      <c r="A43" t="s">
        <v>2809</v>
      </c>
      <c r="B43" t="s">
        <v>2880</v>
      </c>
      <c r="C43" t="s">
        <v>221</v>
      </c>
      <c r="D43" t="s">
        <v>2805</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35">
      <c r="A44" t="s">
        <v>2812</v>
      </c>
      <c r="B44" t="s">
        <v>2881</v>
      </c>
      <c r="C44" t="s">
        <v>221</v>
      </c>
      <c r="D44" t="s">
        <v>2805</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35">
      <c r="A45" t="s">
        <v>2815</v>
      </c>
      <c r="B45" t="s">
        <v>2882</v>
      </c>
      <c r="C45" t="s">
        <v>221</v>
      </c>
      <c r="D45" t="s">
        <v>2805</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35">
      <c r="A46" t="s">
        <v>2818</v>
      </c>
      <c r="B46" t="s">
        <v>2883</v>
      </c>
      <c r="C46" t="s">
        <v>221</v>
      </c>
      <c r="D46" t="s">
        <v>2805</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35">
      <c r="A47" t="s">
        <v>2821</v>
      </c>
      <c r="B47" t="s">
        <v>2884</v>
      </c>
      <c r="C47" t="s">
        <v>221</v>
      </c>
      <c r="D47" t="s">
        <v>2805</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35">
      <c r="A48" t="s">
        <v>2824</v>
      </c>
      <c r="B48" t="s">
        <v>2885</v>
      </c>
      <c r="C48" t="s">
        <v>221</v>
      </c>
      <c r="D48" t="s">
        <v>2805</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35">
      <c r="A49" t="s">
        <v>744</v>
      </c>
      <c r="B49" t="s">
        <v>2886</v>
      </c>
      <c r="C49" t="s">
        <v>221</v>
      </c>
      <c r="D49" t="s">
        <v>2805</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235</v>
      </c>
    </row>
    <row r="50" spans="1:35" x14ac:dyDescent="0.35">
      <c r="A50" t="s">
        <v>747</v>
      </c>
      <c r="B50" t="s">
        <v>2887</v>
      </c>
      <c r="C50" t="s">
        <v>221</v>
      </c>
      <c r="D50" t="s">
        <v>2805</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235</v>
      </c>
    </row>
    <row r="51" spans="1:35" x14ac:dyDescent="0.35">
      <c r="A51" t="s">
        <v>750</v>
      </c>
      <c r="B51" t="s">
        <v>2888</v>
      </c>
      <c r="C51" t="s">
        <v>221</v>
      </c>
      <c r="D51" t="s">
        <v>2805</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35">
      <c r="A52" t="s">
        <v>753</v>
      </c>
      <c r="B52" t="s">
        <v>2889</v>
      </c>
      <c r="C52" t="s">
        <v>221</v>
      </c>
      <c r="D52" t="s">
        <v>2805</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235</v>
      </c>
    </row>
    <row r="53" spans="1:35" x14ac:dyDescent="0.35">
      <c r="A53" t="s">
        <v>756</v>
      </c>
      <c r="B53" t="s">
        <v>2890</v>
      </c>
      <c r="C53" t="s">
        <v>221</v>
      </c>
      <c r="D53" t="s">
        <v>2805</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35">
      <c r="A54" t="s">
        <v>759</v>
      </c>
      <c r="B54" t="s">
        <v>2891</v>
      </c>
      <c r="C54" t="s">
        <v>221</v>
      </c>
      <c r="D54" t="s">
        <v>2805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235</v>
      </c>
    </row>
    <row r="55" spans="1:35" x14ac:dyDescent="0.35">
      <c r="A55" t="s">
        <v>2839</v>
      </c>
      <c r="B55" t="s">
        <v>2892</v>
      </c>
      <c r="C55" t="s">
        <v>221</v>
      </c>
      <c r="D55" t="s">
        <v>2805</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35">
      <c r="A56" t="s">
        <v>2842</v>
      </c>
      <c r="B56" t="s">
        <v>2893</v>
      </c>
      <c r="C56" t="s">
        <v>221</v>
      </c>
      <c r="D56" t="s">
        <v>2805</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35">
      <c r="A57" t="s">
        <v>229</v>
      </c>
    </row>
    <row r="58" spans="1:35" x14ac:dyDescent="0.35">
      <c r="A58" t="s">
        <v>2802</v>
      </c>
      <c r="B58" t="s">
        <v>2894</v>
      </c>
      <c r="C58" t="s">
        <v>221</v>
      </c>
      <c r="D58" t="s">
        <v>2805</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35">
      <c r="A59" t="s">
        <v>2806</v>
      </c>
      <c r="B59" t="s">
        <v>2895</v>
      </c>
      <c r="C59" t="s">
        <v>221</v>
      </c>
      <c r="D59" t="s">
        <v>2805</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35">
      <c r="A60" t="s">
        <v>2809</v>
      </c>
      <c r="B60" t="s">
        <v>2896</v>
      </c>
      <c r="C60" t="s">
        <v>221</v>
      </c>
      <c r="D60" t="s">
        <v>2805</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35">
      <c r="A61" t="s">
        <v>2812</v>
      </c>
      <c r="B61" t="s">
        <v>2897</v>
      </c>
      <c r="C61" t="s">
        <v>221</v>
      </c>
      <c r="D61" t="s">
        <v>2805</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35">
      <c r="A62" t="s">
        <v>2815</v>
      </c>
      <c r="B62" t="s">
        <v>2898</v>
      </c>
      <c r="C62" t="s">
        <v>221</v>
      </c>
      <c r="D62" t="s">
        <v>2805</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35">
      <c r="A63" t="s">
        <v>2818</v>
      </c>
      <c r="B63" t="s">
        <v>2899</v>
      </c>
      <c r="C63" t="s">
        <v>221</v>
      </c>
      <c r="D63" t="s">
        <v>2805</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35">
      <c r="A64" t="s">
        <v>2821</v>
      </c>
      <c r="B64" t="s">
        <v>2900</v>
      </c>
      <c r="C64" t="s">
        <v>221</v>
      </c>
      <c r="D64" t="s">
        <v>2805</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35">
      <c r="A65" t="s">
        <v>2824</v>
      </c>
      <c r="B65" t="s">
        <v>2901</v>
      </c>
      <c r="C65" t="s">
        <v>221</v>
      </c>
      <c r="D65" t="s">
        <v>2805</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35">
      <c r="A66" t="s">
        <v>744</v>
      </c>
      <c r="B66" t="s">
        <v>2902</v>
      </c>
      <c r="C66" t="s">
        <v>221</v>
      </c>
      <c r="D66" t="s">
        <v>2805</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35">
      <c r="A67" t="s">
        <v>747</v>
      </c>
      <c r="B67" t="s">
        <v>2903</v>
      </c>
      <c r="C67" t="s">
        <v>221</v>
      </c>
      <c r="D67" t="s">
        <v>2805</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235</v>
      </c>
    </row>
    <row r="68" spans="1:35" x14ac:dyDescent="0.35">
      <c r="A68" t="s">
        <v>750</v>
      </c>
      <c r="B68" t="s">
        <v>2904</v>
      </c>
      <c r="C68" t="s">
        <v>221</v>
      </c>
      <c r="D68" t="s">
        <v>2805</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235</v>
      </c>
    </row>
    <row r="69" spans="1:35" x14ac:dyDescent="0.35">
      <c r="A69" t="s">
        <v>753</v>
      </c>
      <c r="B69" t="s">
        <v>2905</v>
      </c>
      <c r="C69" t="s">
        <v>221</v>
      </c>
      <c r="D69" t="s">
        <v>2805</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35">
      <c r="A70" t="s">
        <v>756</v>
      </c>
      <c r="B70" t="s">
        <v>2906</v>
      </c>
      <c r="C70" t="s">
        <v>221</v>
      </c>
      <c r="D70" t="s">
        <v>2805</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35">
      <c r="A71" t="s">
        <v>759</v>
      </c>
      <c r="B71" t="s">
        <v>2907</v>
      </c>
      <c r="C71" t="s">
        <v>221</v>
      </c>
      <c r="D71" t="s">
        <v>2805</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235</v>
      </c>
    </row>
    <row r="72" spans="1:35" x14ac:dyDescent="0.35">
      <c r="A72" t="s">
        <v>2839</v>
      </c>
      <c r="B72" t="s">
        <v>2908</v>
      </c>
      <c r="C72" t="s">
        <v>221</v>
      </c>
      <c r="D72" t="s">
        <v>2805</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35">
      <c r="A73" t="s">
        <v>2842</v>
      </c>
      <c r="B73" t="s">
        <v>2909</v>
      </c>
      <c r="C73" t="s">
        <v>221</v>
      </c>
      <c r="D73" t="s">
        <v>2805</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35">
      <c r="A74" t="s">
        <v>2910</v>
      </c>
    </row>
    <row r="75" spans="1:35" x14ac:dyDescent="0.35">
      <c r="A75" t="s">
        <v>2802</v>
      </c>
      <c r="B75" t="s">
        <v>2911</v>
      </c>
      <c r="C75" t="s">
        <v>2912</v>
      </c>
      <c r="D75" t="s">
        <v>2805</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35">
      <c r="A76" t="s">
        <v>2806</v>
      </c>
      <c r="B76" t="s">
        <v>2913</v>
      </c>
      <c r="C76" t="s">
        <v>2914</v>
      </c>
      <c r="D76" t="s">
        <v>2805</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35">
      <c r="A77" t="s">
        <v>2809</v>
      </c>
      <c r="B77" t="s">
        <v>2915</v>
      </c>
      <c r="C77" t="s">
        <v>2916</v>
      </c>
      <c r="D77" t="s">
        <v>2805</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35">
      <c r="A78" t="s">
        <v>2812</v>
      </c>
      <c r="B78" t="s">
        <v>2917</v>
      </c>
      <c r="C78" t="s">
        <v>2918</v>
      </c>
      <c r="D78" t="s">
        <v>2805</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35">
      <c r="A79" t="s">
        <v>2815</v>
      </c>
      <c r="B79" t="s">
        <v>2919</v>
      </c>
      <c r="C79" t="s">
        <v>2920</v>
      </c>
      <c r="D79" t="s">
        <v>2805</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35">
      <c r="A80" t="s">
        <v>2818</v>
      </c>
      <c r="B80" t="s">
        <v>2921</v>
      </c>
      <c r="C80" t="s">
        <v>2922</v>
      </c>
      <c r="D80" t="s">
        <v>2805</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35">
      <c r="A81" t="s">
        <v>2821</v>
      </c>
      <c r="B81" t="s">
        <v>2923</v>
      </c>
      <c r="C81" t="s">
        <v>2924</v>
      </c>
      <c r="D81" t="s">
        <v>2805</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35">
      <c r="A82" t="s">
        <v>2824</v>
      </c>
      <c r="B82" t="s">
        <v>2925</v>
      </c>
      <c r="C82" t="s">
        <v>2926</v>
      </c>
      <c r="D82" t="s">
        <v>2805</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35">
      <c r="A83" t="s">
        <v>744</v>
      </c>
      <c r="B83" t="s">
        <v>2927</v>
      </c>
      <c r="C83" t="s">
        <v>2928</v>
      </c>
      <c r="D83" t="s">
        <v>2805</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35">
      <c r="A84" t="s">
        <v>747</v>
      </c>
      <c r="B84" t="s">
        <v>2929</v>
      </c>
      <c r="C84" t="s">
        <v>2930</v>
      </c>
      <c r="D84" t="s">
        <v>2805</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35">
      <c r="A85" t="s">
        <v>750</v>
      </c>
      <c r="B85" t="s">
        <v>2931</v>
      </c>
      <c r="C85" t="s">
        <v>2932</v>
      </c>
      <c r="D85" t="s">
        <v>2805</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35">
      <c r="A86" t="s">
        <v>753</v>
      </c>
      <c r="B86" t="s">
        <v>2933</v>
      </c>
      <c r="C86" t="s">
        <v>2934</v>
      </c>
      <c r="D86" t="s">
        <v>2805</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35">
      <c r="A87" t="s">
        <v>756</v>
      </c>
      <c r="B87" t="s">
        <v>2935</v>
      </c>
      <c r="C87" t="s">
        <v>2936</v>
      </c>
      <c r="D87" t="s">
        <v>2805</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35">
      <c r="A88" t="s">
        <v>759</v>
      </c>
      <c r="B88" t="s">
        <v>2937</v>
      </c>
      <c r="C88" t="s">
        <v>2938</v>
      </c>
      <c r="D88" t="s">
        <v>2805</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35">
      <c r="A89" t="s">
        <v>2839</v>
      </c>
      <c r="B89" t="s">
        <v>2939</v>
      </c>
      <c r="C89" t="s">
        <v>2940</v>
      </c>
      <c r="D89" t="s">
        <v>2805</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35">
      <c r="A90" t="s">
        <v>2842</v>
      </c>
      <c r="B90" t="s">
        <v>2941</v>
      </c>
      <c r="C90" t="s">
        <v>2942</v>
      </c>
      <c r="D90" t="s">
        <v>2805</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35">
      <c r="A91" t="s">
        <v>1398</v>
      </c>
    </row>
    <row r="92" spans="1:35" x14ac:dyDescent="0.35">
      <c r="A92" t="s">
        <v>2802</v>
      </c>
      <c r="B92" t="s">
        <v>2943</v>
      </c>
      <c r="C92" t="s">
        <v>2944</v>
      </c>
      <c r="D92" t="s">
        <v>2805</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235</v>
      </c>
    </row>
    <row r="93" spans="1:35" x14ac:dyDescent="0.35">
      <c r="A93" t="s">
        <v>2806</v>
      </c>
      <c r="B93" t="s">
        <v>2945</v>
      </c>
      <c r="C93" t="s">
        <v>2946</v>
      </c>
      <c r="D93" t="s">
        <v>2805</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235</v>
      </c>
    </row>
    <row r="94" spans="1:35" x14ac:dyDescent="0.35">
      <c r="A94" t="s">
        <v>2809</v>
      </c>
      <c r="B94" t="s">
        <v>2947</v>
      </c>
      <c r="C94" t="s">
        <v>2948</v>
      </c>
      <c r="D94" t="s">
        <v>2805</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35">
      <c r="A95" t="s">
        <v>2812</v>
      </c>
      <c r="B95" t="s">
        <v>2949</v>
      </c>
      <c r="C95" t="s">
        <v>2950</v>
      </c>
      <c r="D95" t="s">
        <v>2805</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235</v>
      </c>
    </row>
    <row r="96" spans="1:35" x14ac:dyDescent="0.35">
      <c r="A96" t="s">
        <v>2815</v>
      </c>
      <c r="B96" t="s">
        <v>2951</v>
      </c>
      <c r="C96" t="s">
        <v>2952</v>
      </c>
      <c r="D96" t="s">
        <v>2805</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35">
      <c r="A97" t="s">
        <v>2818</v>
      </c>
      <c r="B97" t="s">
        <v>2953</v>
      </c>
      <c r="C97" t="s">
        <v>2954</v>
      </c>
      <c r="D97" t="s">
        <v>2805</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235</v>
      </c>
    </row>
    <row r="98" spans="1:35" x14ac:dyDescent="0.35">
      <c r="A98" t="s">
        <v>2821</v>
      </c>
      <c r="B98" t="s">
        <v>2955</v>
      </c>
      <c r="C98" t="s">
        <v>2954</v>
      </c>
      <c r="D98" t="s">
        <v>2805</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235</v>
      </c>
    </row>
    <row r="99" spans="1:35" x14ac:dyDescent="0.35">
      <c r="A99" t="s">
        <v>2824</v>
      </c>
      <c r="B99" t="s">
        <v>2956</v>
      </c>
      <c r="C99" t="s">
        <v>2954</v>
      </c>
      <c r="D99" t="s">
        <v>2805</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235</v>
      </c>
    </row>
    <row r="100" spans="1:35" x14ac:dyDescent="0.35">
      <c r="A100" t="s">
        <v>744</v>
      </c>
      <c r="B100" t="s">
        <v>2957</v>
      </c>
      <c r="C100" t="s">
        <v>2958</v>
      </c>
      <c r="D100" t="s">
        <v>2805</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235</v>
      </c>
    </row>
    <row r="101" spans="1:35" x14ac:dyDescent="0.35">
      <c r="A101" t="s">
        <v>747</v>
      </c>
      <c r="B101" t="s">
        <v>2959</v>
      </c>
      <c r="C101" t="s">
        <v>2960</v>
      </c>
      <c r="D101" t="s">
        <v>2805</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35">
      <c r="A102" t="s">
        <v>750</v>
      </c>
      <c r="B102" t="s">
        <v>2961</v>
      </c>
      <c r="C102" t="s">
        <v>2962</v>
      </c>
      <c r="D102" t="s">
        <v>2805</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235</v>
      </c>
    </row>
    <row r="103" spans="1:35" x14ac:dyDescent="0.35">
      <c r="A103" t="s">
        <v>753</v>
      </c>
      <c r="B103" t="s">
        <v>2963</v>
      </c>
      <c r="C103" t="s">
        <v>2964</v>
      </c>
      <c r="D103" t="s">
        <v>2805</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35">
      <c r="A104" t="s">
        <v>756</v>
      </c>
      <c r="B104" t="s">
        <v>2965</v>
      </c>
      <c r="C104" t="s">
        <v>2966</v>
      </c>
      <c r="D104" t="s">
        <v>2805</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235</v>
      </c>
    </row>
    <row r="105" spans="1:35" x14ac:dyDescent="0.35">
      <c r="A105" t="s">
        <v>759</v>
      </c>
      <c r="B105" t="s">
        <v>2967</v>
      </c>
      <c r="C105" t="s">
        <v>2968</v>
      </c>
      <c r="D105" t="s">
        <v>2805</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235</v>
      </c>
    </row>
    <row r="106" spans="1:35" x14ac:dyDescent="0.35">
      <c r="A106" t="s">
        <v>2839</v>
      </c>
      <c r="B106" t="s">
        <v>2969</v>
      </c>
      <c r="C106" t="s">
        <v>2966</v>
      </c>
      <c r="D106" t="s">
        <v>2805</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235</v>
      </c>
    </row>
    <row r="107" spans="1:35" x14ac:dyDescent="0.35">
      <c r="A107" t="s">
        <v>2842</v>
      </c>
      <c r="B107" t="s">
        <v>2970</v>
      </c>
      <c r="C107" t="s">
        <v>2968</v>
      </c>
      <c r="D107" t="s">
        <v>2805</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235</v>
      </c>
    </row>
    <row r="108" spans="1:35" x14ac:dyDescent="0.35">
      <c r="A108" t="s">
        <v>2971</v>
      </c>
    </row>
    <row r="109" spans="1:35" x14ac:dyDescent="0.35">
      <c r="A109" t="s">
        <v>2802</v>
      </c>
      <c r="B109" t="s">
        <v>2972</v>
      </c>
      <c r="C109" t="s">
        <v>2973</v>
      </c>
      <c r="D109" t="s">
        <v>2805</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235</v>
      </c>
    </row>
    <row r="110" spans="1:35" x14ac:dyDescent="0.35">
      <c r="A110" t="s">
        <v>2806</v>
      </c>
      <c r="B110" t="s">
        <v>2974</v>
      </c>
      <c r="C110" t="s">
        <v>2975</v>
      </c>
      <c r="D110" t="s">
        <v>2805</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235</v>
      </c>
    </row>
    <row r="111" spans="1:35" x14ac:dyDescent="0.35">
      <c r="A111" t="s">
        <v>2809</v>
      </c>
      <c r="B111" t="s">
        <v>2976</v>
      </c>
      <c r="C111" t="s">
        <v>2977</v>
      </c>
      <c r="D111" t="s">
        <v>2805</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35">
      <c r="A112" t="s">
        <v>2812</v>
      </c>
      <c r="B112" t="s">
        <v>2978</v>
      </c>
      <c r="C112" t="s">
        <v>2979</v>
      </c>
      <c r="D112" t="s">
        <v>2805</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235</v>
      </c>
    </row>
    <row r="113" spans="1:35" x14ac:dyDescent="0.35">
      <c r="A113" t="s">
        <v>2815</v>
      </c>
      <c r="B113" t="s">
        <v>2980</v>
      </c>
      <c r="C113" t="s">
        <v>2981</v>
      </c>
      <c r="D113" t="s">
        <v>2805</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35">
      <c r="A114" t="s">
        <v>2818</v>
      </c>
      <c r="B114" t="s">
        <v>2982</v>
      </c>
      <c r="C114" t="s">
        <v>2983</v>
      </c>
      <c r="D114" t="s">
        <v>2805</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235</v>
      </c>
    </row>
    <row r="115" spans="1:35" x14ac:dyDescent="0.35">
      <c r="A115" t="s">
        <v>2821</v>
      </c>
      <c r="B115" t="s">
        <v>2984</v>
      </c>
      <c r="C115" t="s">
        <v>2985</v>
      </c>
      <c r="D115" t="s">
        <v>2805</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235</v>
      </c>
    </row>
    <row r="116" spans="1:35" x14ac:dyDescent="0.35">
      <c r="A116" t="s">
        <v>2824</v>
      </c>
      <c r="B116" t="s">
        <v>2986</v>
      </c>
      <c r="C116" t="s">
        <v>2987</v>
      </c>
      <c r="D116" t="s">
        <v>2805</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235</v>
      </c>
    </row>
    <row r="117" spans="1:35" x14ac:dyDescent="0.35">
      <c r="A117" t="s">
        <v>744</v>
      </c>
      <c r="B117" t="s">
        <v>2988</v>
      </c>
      <c r="C117" t="s">
        <v>2989</v>
      </c>
      <c r="D117" t="s">
        <v>2805</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235</v>
      </c>
    </row>
    <row r="118" spans="1:35" x14ac:dyDescent="0.35">
      <c r="A118" t="s">
        <v>747</v>
      </c>
      <c r="B118" t="s">
        <v>2990</v>
      </c>
      <c r="C118" t="s">
        <v>2991</v>
      </c>
      <c r="D118" t="s">
        <v>2805</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35">
      <c r="A119" t="s">
        <v>750</v>
      </c>
      <c r="B119" t="s">
        <v>2992</v>
      </c>
      <c r="C119" t="s">
        <v>2993</v>
      </c>
      <c r="D119" t="s">
        <v>2805</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235</v>
      </c>
    </row>
    <row r="120" spans="1:35" x14ac:dyDescent="0.35">
      <c r="A120" t="s">
        <v>753</v>
      </c>
      <c r="B120" t="s">
        <v>2994</v>
      </c>
      <c r="C120" t="s">
        <v>2995</v>
      </c>
      <c r="D120" t="s">
        <v>2805</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35">
      <c r="A121" t="s">
        <v>756</v>
      </c>
      <c r="B121" t="s">
        <v>2996</v>
      </c>
      <c r="C121" t="s">
        <v>2997</v>
      </c>
      <c r="D121" t="s">
        <v>2805</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235</v>
      </c>
    </row>
    <row r="122" spans="1:35" x14ac:dyDescent="0.35">
      <c r="A122" t="s">
        <v>759</v>
      </c>
      <c r="B122" t="s">
        <v>2998</v>
      </c>
      <c r="C122" t="s">
        <v>2999</v>
      </c>
      <c r="D122" t="s">
        <v>2805</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235</v>
      </c>
    </row>
    <row r="123" spans="1:35" x14ac:dyDescent="0.35">
      <c r="A123" t="s">
        <v>2839</v>
      </c>
      <c r="B123" t="s">
        <v>3000</v>
      </c>
      <c r="C123" t="s">
        <v>3001</v>
      </c>
      <c r="D123" t="s">
        <v>2805</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235</v>
      </c>
    </row>
    <row r="124" spans="1:35" x14ac:dyDescent="0.35">
      <c r="A124" t="s">
        <v>2842</v>
      </c>
      <c r="B124" t="s">
        <v>3002</v>
      </c>
      <c r="C124" t="s">
        <v>3003</v>
      </c>
      <c r="D124" t="s">
        <v>2805</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235</v>
      </c>
    </row>
    <row r="125" spans="1:35" x14ac:dyDescent="0.35">
      <c r="A125" t="s">
        <v>1395</v>
      </c>
    </row>
    <row r="126" spans="1:35" x14ac:dyDescent="0.35">
      <c r="A126" t="s">
        <v>2802</v>
      </c>
      <c r="B126" t="s">
        <v>3004</v>
      </c>
      <c r="C126" t="s">
        <v>3005</v>
      </c>
      <c r="D126" t="s">
        <v>2805</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235</v>
      </c>
    </row>
    <row r="127" spans="1:35" x14ac:dyDescent="0.35">
      <c r="A127" t="s">
        <v>2806</v>
      </c>
      <c r="B127" t="s">
        <v>3006</v>
      </c>
      <c r="C127" t="s">
        <v>3007</v>
      </c>
      <c r="D127" t="s">
        <v>2805</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235</v>
      </c>
    </row>
    <row r="128" spans="1:35" x14ac:dyDescent="0.35">
      <c r="A128" t="s">
        <v>2809</v>
      </c>
      <c r="B128" t="s">
        <v>3008</v>
      </c>
      <c r="C128" t="s">
        <v>3009</v>
      </c>
      <c r="D128" t="s">
        <v>2805</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235</v>
      </c>
    </row>
    <row r="129" spans="1:35" x14ac:dyDescent="0.35">
      <c r="A129" t="s">
        <v>2812</v>
      </c>
      <c r="B129" t="s">
        <v>3010</v>
      </c>
      <c r="C129" t="s">
        <v>3011</v>
      </c>
      <c r="D129" t="s">
        <v>2805</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235</v>
      </c>
    </row>
    <row r="130" spans="1:35" x14ac:dyDescent="0.35">
      <c r="A130" t="s">
        <v>2815</v>
      </c>
      <c r="B130" t="s">
        <v>3012</v>
      </c>
      <c r="C130" t="s">
        <v>3013</v>
      </c>
      <c r="D130" t="s">
        <v>2805</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35">
      <c r="A131" t="s">
        <v>2818</v>
      </c>
      <c r="B131" t="s">
        <v>3014</v>
      </c>
      <c r="C131" t="s">
        <v>3015</v>
      </c>
      <c r="D131" t="s">
        <v>2805</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235</v>
      </c>
    </row>
    <row r="132" spans="1:35" x14ac:dyDescent="0.35">
      <c r="A132" t="s">
        <v>2821</v>
      </c>
      <c r="B132" t="s">
        <v>3016</v>
      </c>
      <c r="C132" t="s">
        <v>3017</v>
      </c>
      <c r="D132" t="s">
        <v>2805</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235</v>
      </c>
    </row>
    <row r="133" spans="1:35" x14ac:dyDescent="0.35">
      <c r="A133" t="s">
        <v>2824</v>
      </c>
      <c r="B133" t="s">
        <v>3018</v>
      </c>
      <c r="C133" t="s">
        <v>3019</v>
      </c>
      <c r="D133" t="s">
        <v>2805</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235</v>
      </c>
    </row>
    <row r="134" spans="1:35" x14ac:dyDescent="0.35">
      <c r="A134" t="s">
        <v>744</v>
      </c>
      <c r="B134" t="s">
        <v>3020</v>
      </c>
      <c r="C134" t="s">
        <v>3021</v>
      </c>
      <c r="D134" t="s">
        <v>2805</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235</v>
      </c>
    </row>
    <row r="135" spans="1:35" x14ac:dyDescent="0.35">
      <c r="A135" t="s">
        <v>747</v>
      </c>
      <c r="B135" t="s">
        <v>3022</v>
      </c>
      <c r="C135" t="s">
        <v>3023</v>
      </c>
      <c r="D135" t="s">
        <v>2805</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35">
      <c r="A136" t="s">
        <v>750</v>
      </c>
      <c r="B136" t="s">
        <v>3024</v>
      </c>
      <c r="C136" t="s">
        <v>3025</v>
      </c>
      <c r="D136" t="s">
        <v>2805</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235</v>
      </c>
    </row>
    <row r="137" spans="1:35" x14ac:dyDescent="0.35">
      <c r="A137" t="s">
        <v>753</v>
      </c>
      <c r="B137" t="s">
        <v>3026</v>
      </c>
      <c r="C137" t="s">
        <v>3027</v>
      </c>
      <c r="D137" t="s">
        <v>2805</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35">
      <c r="A138" t="s">
        <v>756</v>
      </c>
      <c r="B138" t="s">
        <v>3028</v>
      </c>
      <c r="C138" t="s">
        <v>3029</v>
      </c>
      <c r="D138" t="s">
        <v>2805</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235</v>
      </c>
    </row>
    <row r="139" spans="1:35" x14ac:dyDescent="0.35">
      <c r="A139" t="s">
        <v>759</v>
      </c>
      <c r="B139" t="s">
        <v>3030</v>
      </c>
      <c r="C139" t="s">
        <v>3031</v>
      </c>
      <c r="D139" t="s">
        <v>2805</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235</v>
      </c>
    </row>
    <row r="140" spans="1:35" x14ac:dyDescent="0.35">
      <c r="A140" t="s">
        <v>2839</v>
      </c>
      <c r="B140" t="s">
        <v>3032</v>
      </c>
      <c r="C140" t="s">
        <v>3033</v>
      </c>
      <c r="D140" t="s">
        <v>2805</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235</v>
      </c>
    </row>
    <row r="141" spans="1:35" x14ac:dyDescent="0.35">
      <c r="A141" t="s">
        <v>2842</v>
      </c>
      <c r="B141" t="s">
        <v>3034</v>
      </c>
      <c r="C141" t="s">
        <v>3035</v>
      </c>
      <c r="D141" t="s">
        <v>2805</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235</v>
      </c>
    </row>
    <row r="142" spans="1:35" x14ac:dyDescent="0.35">
      <c r="A142" t="s">
        <v>3036</v>
      </c>
    </row>
    <row r="143" spans="1:35" x14ac:dyDescent="0.35">
      <c r="A143" t="s">
        <v>2802</v>
      </c>
      <c r="B143" t="s">
        <v>3037</v>
      </c>
      <c r="C143" t="s">
        <v>3038</v>
      </c>
      <c r="D143" t="s">
        <v>2805</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235</v>
      </c>
    </row>
    <row r="144" spans="1:35" x14ac:dyDescent="0.35">
      <c r="A144" t="s">
        <v>2806</v>
      </c>
      <c r="B144" t="s">
        <v>3039</v>
      </c>
      <c r="C144" t="s">
        <v>3040</v>
      </c>
      <c r="D144" t="s">
        <v>2805</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235</v>
      </c>
    </row>
    <row r="145" spans="1:35" x14ac:dyDescent="0.35">
      <c r="A145" t="s">
        <v>2809</v>
      </c>
      <c r="B145" t="s">
        <v>3041</v>
      </c>
      <c r="C145" t="s">
        <v>3042</v>
      </c>
      <c r="D145" t="s">
        <v>2805</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35">
      <c r="A146" t="s">
        <v>2812</v>
      </c>
      <c r="B146" t="s">
        <v>3043</v>
      </c>
      <c r="C146" t="s">
        <v>3044</v>
      </c>
      <c r="D146" t="s">
        <v>2805</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35">
      <c r="A147" t="s">
        <v>2815</v>
      </c>
      <c r="B147" t="s">
        <v>3045</v>
      </c>
      <c r="C147" t="s">
        <v>3046</v>
      </c>
      <c r="D147" t="s">
        <v>2805</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35">
      <c r="A148" t="s">
        <v>2818</v>
      </c>
      <c r="B148" t="s">
        <v>3047</v>
      </c>
      <c r="C148" t="s">
        <v>3048</v>
      </c>
      <c r="D148" t="s">
        <v>2805</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235</v>
      </c>
    </row>
    <row r="149" spans="1:35" x14ac:dyDescent="0.35">
      <c r="A149" t="s">
        <v>2821</v>
      </c>
      <c r="B149" t="s">
        <v>3049</v>
      </c>
      <c r="C149" t="s">
        <v>3050</v>
      </c>
      <c r="D149" t="s">
        <v>2805</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235</v>
      </c>
    </row>
    <row r="150" spans="1:35" x14ac:dyDescent="0.35">
      <c r="A150" t="s">
        <v>2824</v>
      </c>
      <c r="B150" t="s">
        <v>3051</v>
      </c>
      <c r="C150" t="s">
        <v>3052</v>
      </c>
      <c r="D150" t="s">
        <v>2805</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235</v>
      </c>
    </row>
    <row r="151" spans="1:35" x14ac:dyDescent="0.35">
      <c r="A151" t="s">
        <v>744</v>
      </c>
      <c r="B151" t="s">
        <v>3053</v>
      </c>
      <c r="C151" t="s">
        <v>3054</v>
      </c>
      <c r="D151" t="s">
        <v>2805</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235</v>
      </c>
    </row>
    <row r="152" spans="1:35" x14ac:dyDescent="0.35">
      <c r="A152" t="s">
        <v>747</v>
      </c>
      <c r="B152" t="s">
        <v>3055</v>
      </c>
      <c r="C152" t="s">
        <v>3056</v>
      </c>
      <c r="D152" t="s">
        <v>2805</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35">
      <c r="A153" t="s">
        <v>750</v>
      </c>
      <c r="B153" t="s">
        <v>3057</v>
      </c>
      <c r="C153" t="s">
        <v>3058</v>
      </c>
      <c r="D153" t="s">
        <v>2805</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235</v>
      </c>
    </row>
    <row r="154" spans="1:35" x14ac:dyDescent="0.35">
      <c r="A154" t="s">
        <v>753</v>
      </c>
      <c r="B154" t="s">
        <v>3059</v>
      </c>
      <c r="C154" t="s">
        <v>3060</v>
      </c>
      <c r="D154" t="s">
        <v>2805</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35">
      <c r="A155" t="s">
        <v>756</v>
      </c>
      <c r="B155" t="s">
        <v>3061</v>
      </c>
      <c r="C155" t="s">
        <v>3062</v>
      </c>
      <c r="D155" t="s">
        <v>2805</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235</v>
      </c>
    </row>
    <row r="156" spans="1:35" x14ac:dyDescent="0.35">
      <c r="A156" t="s">
        <v>759</v>
      </c>
      <c r="B156" t="s">
        <v>3063</v>
      </c>
      <c r="C156" t="s">
        <v>3064</v>
      </c>
      <c r="D156" t="s">
        <v>2805</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235</v>
      </c>
    </row>
    <row r="157" spans="1:35" x14ac:dyDescent="0.35">
      <c r="A157" t="s">
        <v>2839</v>
      </c>
      <c r="B157" t="s">
        <v>3065</v>
      </c>
      <c r="C157" t="s">
        <v>3066</v>
      </c>
      <c r="D157" t="s">
        <v>2805</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235</v>
      </c>
    </row>
    <row r="158" spans="1:35" x14ac:dyDescent="0.35">
      <c r="A158" t="s">
        <v>2842</v>
      </c>
      <c r="B158" t="s">
        <v>3067</v>
      </c>
      <c r="C158" t="s">
        <v>3068</v>
      </c>
      <c r="D158" t="s">
        <v>2805</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235</v>
      </c>
    </row>
    <row r="159" spans="1:35" x14ac:dyDescent="0.35">
      <c r="A159" t="s">
        <v>219</v>
      </c>
    </row>
    <row r="160" spans="1:35" x14ac:dyDescent="0.35">
      <c r="A160" t="s">
        <v>2802</v>
      </c>
      <c r="B160" t="s">
        <v>3069</v>
      </c>
      <c r="C160" t="s">
        <v>221</v>
      </c>
      <c r="D160" t="s">
        <v>2805</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35">
      <c r="A161" t="s">
        <v>2806</v>
      </c>
      <c r="B161" t="s">
        <v>3070</v>
      </c>
      <c r="C161" t="s">
        <v>221</v>
      </c>
      <c r="D161" t="s">
        <v>2805</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35">
      <c r="A162" t="s">
        <v>2809</v>
      </c>
      <c r="B162" t="s">
        <v>3071</v>
      </c>
      <c r="C162" t="s">
        <v>221</v>
      </c>
      <c r="D162" t="s">
        <v>2805</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35">
      <c r="A163" t="s">
        <v>2812</v>
      </c>
      <c r="B163" t="s">
        <v>3072</v>
      </c>
      <c r="C163" t="s">
        <v>221</v>
      </c>
      <c r="D163" t="s">
        <v>2805</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35">
      <c r="A164" t="s">
        <v>2815</v>
      </c>
      <c r="B164" t="s">
        <v>3073</v>
      </c>
      <c r="C164" t="s">
        <v>221</v>
      </c>
      <c r="D164" t="s">
        <v>2805</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235</v>
      </c>
    </row>
    <row r="165" spans="1:35" x14ac:dyDescent="0.35">
      <c r="A165" t="s">
        <v>2818</v>
      </c>
      <c r="B165" t="s">
        <v>3074</v>
      </c>
      <c r="C165" t="s">
        <v>221</v>
      </c>
      <c r="D165" t="s">
        <v>2805</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35">
      <c r="A166" t="s">
        <v>2821</v>
      </c>
      <c r="B166" t="s">
        <v>3075</v>
      </c>
      <c r="C166" t="s">
        <v>221</v>
      </c>
      <c r="D166" t="s">
        <v>2805</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35">
      <c r="A167" t="s">
        <v>2824</v>
      </c>
      <c r="B167" t="s">
        <v>3076</v>
      </c>
      <c r="C167" t="s">
        <v>221</v>
      </c>
      <c r="D167" t="s">
        <v>2805</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35">
      <c r="A168" t="s">
        <v>744</v>
      </c>
      <c r="B168" t="s">
        <v>3077</v>
      </c>
      <c r="C168" t="s">
        <v>221</v>
      </c>
      <c r="D168" t="s">
        <v>2805</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235</v>
      </c>
    </row>
    <row r="169" spans="1:35" x14ac:dyDescent="0.35">
      <c r="A169" t="s">
        <v>747</v>
      </c>
      <c r="B169" t="s">
        <v>3078</v>
      </c>
      <c r="C169" t="s">
        <v>221</v>
      </c>
      <c r="D169" t="s">
        <v>2805</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235</v>
      </c>
    </row>
    <row r="170" spans="1:35" x14ac:dyDescent="0.35">
      <c r="A170" t="s">
        <v>750</v>
      </c>
      <c r="B170" t="s">
        <v>3079</v>
      </c>
      <c r="C170" t="s">
        <v>221</v>
      </c>
      <c r="D170" t="s">
        <v>2805</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235</v>
      </c>
    </row>
    <row r="171" spans="1:35" x14ac:dyDescent="0.35">
      <c r="A171" t="s">
        <v>753</v>
      </c>
      <c r="B171" t="s">
        <v>3080</v>
      </c>
      <c r="C171" t="s">
        <v>221</v>
      </c>
      <c r="D171" t="s">
        <v>2805</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235</v>
      </c>
    </row>
    <row r="172" spans="1:35" x14ac:dyDescent="0.35">
      <c r="A172" t="s">
        <v>756</v>
      </c>
      <c r="B172" t="s">
        <v>3081</v>
      </c>
      <c r="C172" t="s">
        <v>221</v>
      </c>
      <c r="D172" t="s">
        <v>2805</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235</v>
      </c>
    </row>
    <row r="173" spans="1:35" x14ac:dyDescent="0.35">
      <c r="A173" t="s">
        <v>759</v>
      </c>
      <c r="B173" t="s">
        <v>3082</v>
      </c>
      <c r="C173" t="s">
        <v>221</v>
      </c>
      <c r="D173" t="s">
        <v>2805</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235</v>
      </c>
    </row>
    <row r="174" spans="1:35" x14ac:dyDescent="0.35">
      <c r="A174" t="s">
        <v>2839</v>
      </c>
      <c r="B174" t="s">
        <v>3083</v>
      </c>
      <c r="C174" t="s">
        <v>221</v>
      </c>
      <c r="D174" t="s">
        <v>2805</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235</v>
      </c>
    </row>
    <row r="175" spans="1:35" x14ac:dyDescent="0.35">
      <c r="A175" t="s">
        <v>2842</v>
      </c>
      <c r="B175" t="s">
        <v>3084</v>
      </c>
      <c r="C175" t="s">
        <v>221</v>
      </c>
      <c r="D175" t="s">
        <v>2805</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235</v>
      </c>
    </row>
    <row r="176" spans="1:35" x14ac:dyDescent="0.35">
      <c r="A176" t="s">
        <v>222</v>
      </c>
    </row>
    <row r="177" spans="1:35" x14ac:dyDescent="0.35">
      <c r="A177" t="s">
        <v>2802</v>
      </c>
      <c r="B177" t="s">
        <v>3085</v>
      </c>
      <c r="C177" t="s">
        <v>221</v>
      </c>
      <c r="D177" t="s">
        <v>2805</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235</v>
      </c>
    </row>
    <row r="178" spans="1:35" x14ac:dyDescent="0.35">
      <c r="A178" t="s">
        <v>2806</v>
      </c>
      <c r="B178" t="s">
        <v>3086</v>
      </c>
      <c r="C178" t="s">
        <v>221</v>
      </c>
      <c r="D178" t="s">
        <v>2805</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35">
      <c r="A179" t="s">
        <v>2809</v>
      </c>
      <c r="B179" t="s">
        <v>3087</v>
      </c>
      <c r="C179" t="s">
        <v>221</v>
      </c>
      <c r="D179" t="s">
        <v>2805</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35">
      <c r="A180" t="s">
        <v>2812</v>
      </c>
      <c r="B180" t="s">
        <v>3088</v>
      </c>
      <c r="C180" t="s">
        <v>221</v>
      </c>
      <c r="D180" t="s">
        <v>2805</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35">
      <c r="A181" t="s">
        <v>2815</v>
      </c>
      <c r="B181" t="s">
        <v>3089</v>
      </c>
      <c r="C181" t="s">
        <v>221</v>
      </c>
      <c r="D181" t="s">
        <v>2805</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35">
      <c r="A182" t="s">
        <v>2818</v>
      </c>
      <c r="B182" t="s">
        <v>3090</v>
      </c>
      <c r="C182" t="s">
        <v>221</v>
      </c>
      <c r="D182" t="s">
        <v>2805</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35">
      <c r="A183" t="s">
        <v>2821</v>
      </c>
      <c r="B183" t="s">
        <v>3091</v>
      </c>
      <c r="C183" t="s">
        <v>221</v>
      </c>
      <c r="D183" t="s">
        <v>2805</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35">
      <c r="A184" t="s">
        <v>2824</v>
      </c>
      <c r="B184" t="s">
        <v>3092</v>
      </c>
      <c r="C184" t="s">
        <v>221</v>
      </c>
      <c r="D184" t="s">
        <v>2805</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35">
      <c r="A185" t="s">
        <v>744</v>
      </c>
      <c r="B185" t="s">
        <v>3093</v>
      </c>
      <c r="C185" t="s">
        <v>221</v>
      </c>
      <c r="D185" t="s">
        <v>2805</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35">
      <c r="A186" t="s">
        <v>747</v>
      </c>
      <c r="B186" t="s">
        <v>3094</v>
      </c>
      <c r="C186" t="s">
        <v>221</v>
      </c>
      <c r="D186" t="s">
        <v>2805</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35">
      <c r="A187" t="s">
        <v>750</v>
      </c>
      <c r="B187" t="s">
        <v>3095</v>
      </c>
      <c r="C187" t="s">
        <v>221</v>
      </c>
      <c r="D187" t="s">
        <v>2805</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35">
      <c r="A188" t="s">
        <v>753</v>
      </c>
      <c r="B188" t="s">
        <v>3096</v>
      </c>
      <c r="C188" t="s">
        <v>221</v>
      </c>
      <c r="D188" t="s">
        <v>2805</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235</v>
      </c>
    </row>
    <row r="189" spans="1:35" x14ac:dyDescent="0.35">
      <c r="A189" t="s">
        <v>756</v>
      </c>
      <c r="B189" t="s">
        <v>3097</v>
      </c>
      <c r="C189" t="s">
        <v>221</v>
      </c>
      <c r="D189" t="s">
        <v>2805</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35">
      <c r="A190" t="s">
        <v>759</v>
      </c>
      <c r="B190" t="s">
        <v>3098</v>
      </c>
      <c r="C190" t="s">
        <v>221</v>
      </c>
      <c r="D190" t="s">
        <v>2805</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35">
      <c r="A191" t="s">
        <v>2839</v>
      </c>
      <c r="B191" t="s">
        <v>3099</v>
      </c>
      <c r="C191" t="s">
        <v>221</v>
      </c>
      <c r="D191" t="s">
        <v>2805</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35">
      <c r="A192" t="s">
        <v>2842</v>
      </c>
      <c r="B192" t="s">
        <v>3100</v>
      </c>
      <c r="C192" t="s">
        <v>221</v>
      </c>
      <c r="D192" t="s">
        <v>2805</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35">
      <c r="A193" t="s">
        <v>224</v>
      </c>
    </row>
    <row r="194" spans="1:35" x14ac:dyDescent="0.35">
      <c r="A194" t="s">
        <v>2802</v>
      </c>
      <c r="B194" t="s">
        <v>3101</v>
      </c>
      <c r="C194" t="s">
        <v>221</v>
      </c>
      <c r="D194" t="s">
        <v>2805</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235</v>
      </c>
    </row>
    <row r="195" spans="1:35" x14ac:dyDescent="0.35">
      <c r="A195" t="s">
        <v>2806</v>
      </c>
      <c r="B195" t="s">
        <v>3102</v>
      </c>
      <c r="C195" t="s">
        <v>221</v>
      </c>
      <c r="D195" t="s">
        <v>2805</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35">
      <c r="A196" t="s">
        <v>2809</v>
      </c>
      <c r="B196" t="s">
        <v>3103</v>
      </c>
      <c r="C196" t="s">
        <v>221</v>
      </c>
      <c r="D196" t="s">
        <v>2805</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35">
      <c r="A197" t="s">
        <v>2812</v>
      </c>
      <c r="B197" t="s">
        <v>3104</v>
      </c>
      <c r="C197" t="s">
        <v>221</v>
      </c>
      <c r="D197" t="s">
        <v>2805</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35">
      <c r="A198" t="s">
        <v>2815</v>
      </c>
      <c r="B198" t="s">
        <v>3105</v>
      </c>
      <c r="C198" t="s">
        <v>221</v>
      </c>
      <c r="D198" t="s">
        <v>2805</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35">
      <c r="A199" t="s">
        <v>2818</v>
      </c>
      <c r="B199" t="s">
        <v>3106</v>
      </c>
      <c r="C199" t="s">
        <v>221</v>
      </c>
      <c r="D199" t="s">
        <v>2805</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35">
      <c r="A200" t="s">
        <v>2821</v>
      </c>
      <c r="B200" t="s">
        <v>3107</v>
      </c>
      <c r="C200" t="s">
        <v>221</v>
      </c>
      <c r="D200" t="s">
        <v>2805</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35">
      <c r="A201" t="s">
        <v>2824</v>
      </c>
      <c r="B201" t="s">
        <v>3108</v>
      </c>
      <c r="C201" t="s">
        <v>221</v>
      </c>
      <c r="D201" t="s">
        <v>2805</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35">
      <c r="A202" t="s">
        <v>744</v>
      </c>
      <c r="B202" t="s">
        <v>3109</v>
      </c>
      <c r="C202" t="s">
        <v>221</v>
      </c>
      <c r="D202" t="s">
        <v>2805</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235</v>
      </c>
    </row>
    <row r="203" spans="1:35" x14ac:dyDescent="0.35">
      <c r="A203" t="s">
        <v>747</v>
      </c>
      <c r="B203" t="s">
        <v>3110</v>
      </c>
      <c r="C203" t="s">
        <v>221</v>
      </c>
      <c r="D203" t="s">
        <v>2805</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35">
      <c r="A204" t="s">
        <v>750</v>
      </c>
      <c r="B204" t="s">
        <v>3111</v>
      </c>
      <c r="C204" t="s">
        <v>221</v>
      </c>
      <c r="D204" t="s">
        <v>2805</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235</v>
      </c>
    </row>
    <row r="205" spans="1:35" x14ac:dyDescent="0.35">
      <c r="A205" t="s">
        <v>753</v>
      </c>
      <c r="B205" t="s">
        <v>3112</v>
      </c>
      <c r="C205" t="s">
        <v>221</v>
      </c>
      <c r="D205" t="s">
        <v>2805</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235</v>
      </c>
    </row>
    <row r="206" spans="1:35" x14ac:dyDescent="0.35">
      <c r="A206" t="s">
        <v>756</v>
      </c>
      <c r="B206" t="s">
        <v>3113</v>
      </c>
      <c r="C206" t="s">
        <v>221</v>
      </c>
      <c r="D206" t="s">
        <v>2805</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35">
      <c r="A207" t="s">
        <v>759</v>
      </c>
      <c r="B207" t="s">
        <v>3114</v>
      </c>
      <c r="C207" t="s">
        <v>221</v>
      </c>
      <c r="D207" t="s">
        <v>2805</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35">
      <c r="A208" t="s">
        <v>2839</v>
      </c>
      <c r="B208" t="s">
        <v>3115</v>
      </c>
      <c r="C208" t="s">
        <v>221</v>
      </c>
      <c r="D208" t="s">
        <v>2805</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35">
      <c r="A209" t="s">
        <v>2842</v>
      </c>
      <c r="B209" t="s">
        <v>3116</v>
      </c>
      <c r="C209" t="s">
        <v>221</v>
      </c>
      <c r="D209" t="s">
        <v>2805</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35">
      <c r="A210" t="s">
        <v>3117</v>
      </c>
    </row>
    <row r="211" spans="1:35" x14ac:dyDescent="0.35">
      <c r="A211" t="s">
        <v>2802</v>
      </c>
      <c r="B211" t="s">
        <v>3118</v>
      </c>
      <c r="C211" t="s">
        <v>3119</v>
      </c>
      <c r="D211" t="s">
        <v>2805</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235</v>
      </c>
    </row>
    <row r="212" spans="1:35" x14ac:dyDescent="0.35">
      <c r="A212" t="s">
        <v>2806</v>
      </c>
      <c r="B212" t="s">
        <v>3120</v>
      </c>
      <c r="C212" t="s">
        <v>3121</v>
      </c>
      <c r="D212" t="s">
        <v>2805</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235</v>
      </c>
    </row>
    <row r="213" spans="1:35" x14ac:dyDescent="0.35">
      <c r="A213" t="s">
        <v>2809</v>
      </c>
      <c r="B213" t="s">
        <v>3122</v>
      </c>
      <c r="C213" t="s">
        <v>3123</v>
      </c>
      <c r="D213" t="s">
        <v>2805</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235</v>
      </c>
    </row>
    <row r="214" spans="1:35" x14ac:dyDescent="0.35">
      <c r="A214" t="s">
        <v>2812</v>
      </c>
      <c r="B214" t="s">
        <v>3124</v>
      </c>
      <c r="C214" t="s">
        <v>3125</v>
      </c>
      <c r="D214" t="s">
        <v>2805</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235</v>
      </c>
    </row>
    <row r="215" spans="1:35" x14ac:dyDescent="0.35">
      <c r="A215" t="s">
        <v>2815</v>
      </c>
      <c r="B215" t="s">
        <v>3126</v>
      </c>
      <c r="C215" t="s">
        <v>3127</v>
      </c>
      <c r="D215" t="s">
        <v>2805</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235</v>
      </c>
    </row>
    <row r="216" spans="1:35" x14ac:dyDescent="0.35">
      <c r="A216" t="s">
        <v>2818</v>
      </c>
      <c r="B216" t="s">
        <v>3128</v>
      </c>
      <c r="C216" t="s">
        <v>3129</v>
      </c>
      <c r="D216" t="s">
        <v>2805</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235</v>
      </c>
    </row>
    <row r="217" spans="1:35" x14ac:dyDescent="0.35">
      <c r="A217" t="s">
        <v>2821</v>
      </c>
      <c r="B217" t="s">
        <v>3130</v>
      </c>
      <c r="C217" t="s">
        <v>3131</v>
      </c>
      <c r="D217" t="s">
        <v>2805</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235</v>
      </c>
    </row>
    <row r="218" spans="1:35" x14ac:dyDescent="0.35">
      <c r="A218" t="s">
        <v>2824</v>
      </c>
      <c r="B218" t="s">
        <v>3132</v>
      </c>
      <c r="C218" t="s">
        <v>3133</v>
      </c>
      <c r="D218" t="s">
        <v>2805</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235</v>
      </c>
    </row>
    <row r="219" spans="1:35" x14ac:dyDescent="0.35">
      <c r="A219" t="s">
        <v>744</v>
      </c>
      <c r="B219" t="s">
        <v>3134</v>
      </c>
      <c r="C219" t="s">
        <v>3135</v>
      </c>
      <c r="D219" t="s">
        <v>2805</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235</v>
      </c>
    </row>
    <row r="220" spans="1:35" x14ac:dyDescent="0.35">
      <c r="A220" t="s">
        <v>747</v>
      </c>
      <c r="B220" t="s">
        <v>3136</v>
      </c>
      <c r="C220" t="s">
        <v>3137</v>
      </c>
      <c r="D220" t="s">
        <v>2805</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235</v>
      </c>
    </row>
    <row r="221" spans="1:35" x14ac:dyDescent="0.35">
      <c r="A221" t="s">
        <v>750</v>
      </c>
      <c r="B221" t="s">
        <v>3138</v>
      </c>
      <c r="C221" t="s">
        <v>3139</v>
      </c>
      <c r="D221" t="s">
        <v>2805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235</v>
      </c>
    </row>
    <row r="222" spans="1:35" x14ac:dyDescent="0.35">
      <c r="A222" t="s">
        <v>753</v>
      </c>
      <c r="B222" t="s">
        <v>3140</v>
      </c>
      <c r="C222" t="s">
        <v>3141</v>
      </c>
      <c r="D222" t="s">
        <v>2805</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235</v>
      </c>
    </row>
    <row r="223" spans="1:35" x14ac:dyDescent="0.35">
      <c r="A223" t="s">
        <v>756</v>
      </c>
      <c r="B223" t="s">
        <v>3142</v>
      </c>
      <c r="C223" t="s">
        <v>3143</v>
      </c>
      <c r="D223" t="s">
        <v>2805</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235</v>
      </c>
    </row>
    <row r="224" spans="1:35" x14ac:dyDescent="0.35">
      <c r="A224" t="s">
        <v>759</v>
      </c>
      <c r="B224" t="s">
        <v>3144</v>
      </c>
      <c r="C224" t="s">
        <v>3145</v>
      </c>
      <c r="D224" t="s">
        <v>2805</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235</v>
      </c>
    </row>
    <row r="225" spans="1:35" x14ac:dyDescent="0.35">
      <c r="A225" t="s">
        <v>2839</v>
      </c>
      <c r="B225" t="s">
        <v>3146</v>
      </c>
      <c r="C225" t="s">
        <v>3147</v>
      </c>
      <c r="D225" t="s">
        <v>2805</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235</v>
      </c>
    </row>
    <row r="226" spans="1:35" x14ac:dyDescent="0.35">
      <c r="A226" t="s">
        <v>2842</v>
      </c>
      <c r="B226" t="s">
        <v>3148</v>
      </c>
      <c r="C226" t="s">
        <v>3149</v>
      </c>
      <c r="D226" t="s">
        <v>2805</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235</v>
      </c>
    </row>
    <row r="227" spans="1:35" x14ac:dyDescent="0.35">
      <c r="A227" t="s">
        <v>3150</v>
      </c>
    </row>
    <row r="228" spans="1:35" x14ac:dyDescent="0.35">
      <c r="A228" t="s">
        <v>2802</v>
      </c>
      <c r="B228" t="s">
        <v>3151</v>
      </c>
      <c r="C228" t="s">
        <v>3152</v>
      </c>
      <c r="D228" t="s">
        <v>2805</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235</v>
      </c>
    </row>
    <row r="229" spans="1:35" x14ac:dyDescent="0.35">
      <c r="A229" t="s">
        <v>2806</v>
      </c>
      <c r="B229" t="s">
        <v>3153</v>
      </c>
      <c r="C229" t="s">
        <v>3154</v>
      </c>
      <c r="D229" t="s">
        <v>2805</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35">
      <c r="A230" t="s">
        <v>2809</v>
      </c>
      <c r="B230" t="s">
        <v>3155</v>
      </c>
      <c r="C230" t="s">
        <v>3156</v>
      </c>
      <c r="D230" t="s">
        <v>2805</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35">
      <c r="A231" t="s">
        <v>2812</v>
      </c>
      <c r="B231" t="s">
        <v>3157</v>
      </c>
      <c r="C231" t="s">
        <v>3158</v>
      </c>
      <c r="D231" t="s">
        <v>2805</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35">
      <c r="A232" t="s">
        <v>2815</v>
      </c>
      <c r="B232" t="s">
        <v>3159</v>
      </c>
      <c r="C232" t="s">
        <v>3160</v>
      </c>
      <c r="D232" t="s">
        <v>2805</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35">
      <c r="A233" t="s">
        <v>2818</v>
      </c>
      <c r="B233" t="s">
        <v>3161</v>
      </c>
      <c r="C233" t="s">
        <v>3162</v>
      </c>
      <c r="D233" t="s">
        <v>2805</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35">
      <c r="A234" t="s">
        <v>2821</v>
      </c>
      <c r="B234" t="s">
        <v>3163</v>
      </c>
      <c r="C234" t="s">
        <v>3164</v>
      </c>
      <c r="D234" t="s">
        <v>2805</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35">
      <c r="A235" t="s">
        <v>2824</v>
      </c>
      <c r="B235" t="s">
        <v>3165</v>
      </c>
      <c r="C235" t="s">
        <v>3166</v>
      </c>
      <c r="D235" t="s">
        <v>2805</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35">
      <c r="A236" t="s">
        <v>744</v>
      </c>
      <c r="B236" t="s">
        <v>3167</v>
      </c>
      <c r="C236" t="s">
        <v>3168</v>
      </c>
      <c r="D236" t="s">
        <v>2805</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35">
      <c r="A237" t="s">
        <v>747</v>
      </c>
      <c r="B237" t="s">
        <v>3169</v>
      </c>
      <c r="C237" t="s">
        <v>3170</v>
      </c>
      <c r="D237" t="s">
        <v>2805</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35">
      <c r="A238" t="s">
        <v>750</v>
      </c>
      <c r="B238" t="s">
        <v>3171</v>
      </c>
      <c r="C238" t="s">
        <v>3172</v>
      </c>
      <c r="D238" t="s">
        <v>2805</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35">
      <c r="A239" t="s">
        <v>753</v>
      </c>
      <c r="B239" t="s">
        <v>3173</v>
      </c>
      <c r="C239" t="s">
        <v>3174</v>
      </c>
      <c r="D239" t="s">
        <v>2805</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35">
      <c r="A240" t="s">
        <v>756</v>
      </c>
      <c r="B240" t="s">
        <v>3175</v>
      </c>
      <c r="C240" t="s">
        <v>3176</v>
      </c>
      <c r="D240" t="s">
        <v>2805</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35">
      <c r="A241" t="s">
        <v>759</v>
      </c>
      <c r="B241" t="s">
        <v>3177</v>
      </c>
      <c r="C241" t="s">
        <v>3178</v>
      </c>
      <c r="D241" t="s">
        <v>2805</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35">
      <c r="A242" t="s">
        <v>2839</v>
      </c>
      <c r="B242" t="s">
        <v>3179</v>
      </c>
      <c r="C242" t="s">
        <v>3180</v>
      </c>
      <c r="D242" t="s">
        <v>2805</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35">
      <c r="A243" t="s">
        <v>2842</v>
      </c>
      <c r="B243" t="s">
        <v>3181</v>
      </c>
      <c r="C243" t="s">
        <v>3182</v>
      </c>
      <c r="D243" t="s">
        <v>2805</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35">
      <c r="A244" t="s">
        <v>250</v>
      </c>
    </row>
    <row r="245" spans="1:35" x14ac:dyDescent="0.35">
      <c r="A245" t="s">
        <v>2802</v>
      </c>
      <c r="B245" t="s">
        <v>3183</v>
      </c>
      <c r="C245" t="s">
        <v>3184</v>
      </c>
      <c r="D245" t="s">
        <v>2805</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235</v>
      </c>
    </row>
    <row r="246" spans="1:35" x14ac:dyDescent="0.35">
      <c r="A246" t="s">
        <v>2806</v>
      </c>
      <c r="B246" t="s">
        <v>3185</v>
      </c>
      <c r="C246" t="s">
        <v>3186</v>
      </c>
      <c r="D246" t="s">
        <v>2805</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235</v>
      </c>
    </row>
    <row r="247" spans="1:35" x14ac:dyDescent="0.35">
      <c r="A247" t="s">
        <v>2809</v>
      </c>
      <c r="B247" t="s">
        <v>3187</v>
      </c>
      <c r="C247" t="s">
        <v>3188</v>
      </c>
      <c r="D247" t="s">
        <v>2805</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235</v>
      </c>
    </row>
    <row r="248" spans="1:35" x14ac:dyDescent="0.35">
      <c r="A248" t="s">
        <v>2812</v>
      </c>
      <c r="B248" t="s">
        <v>3189</v>
      </c>
      <c r="C248" t="s">
        <v>3190</v>
      </c>
      <c r="D248" t="s">
        <v>2805</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235</v>
      </c>
    </row>
    <row r="249" spans="1:35" x14ac:dyDescent="0.35">
      <c r="A249" t="s">
        <v>2815</v>
      </c>
      <c r="B249" t="s">
        <v>3191</v>
      </c>
      <c r="C249" t="s">
        <v>3192</v>
      </c>
      <c r="D249" t="s">
        <v>2805</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235</v>
      </c>
    </row>
    <row r="250" spans="1:35" x14ac:dyDescent="0.35">
      <c r="A250" t="s">
        <v>2818</v>
      </c>
      <c r="B250" t="s">
        <v>3193</v>
      </c>
      <c r="C250" t="s">
        <v>3194</v>
      </c>
      <c r="D250" t="s">
        <v>2805</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235</v>
      </c>
    </row>
    <row r="251" spans="1:35" x14ac:dyDescent="0.35">
      <c r="A251" t="s">
        <v>2821</v>
      </c>
      <c r="B251" t="s">
        <v>3195</v>
      </c>
      <c r="C251" t="s">
        <v>3196</v>
      </c>
      <c r="D251" t="s">
        <v>2805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235</v>
      </c>
    </row>
    <row r="252" spans="1:35" x14ac:dyDescent="0.35">
      <c r="A252" t="s">
        <v>2824</v>
      </c>
      <c r="B252" t="s">
        <v>3197</v>
      </c>
      <c r="C252" t="s">
        <v>3198</v>
      </c>
      <c r="D252" t="s">
        <v>2805</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235</v>
      </c>
    </row>
    <row r="253" spans="1:35" x14ac:dyDescent="0.35">
      <c r="A253" t="s">
        <v>744</v>
      </c>
      <c r="B253" t="s">
        <v>3199</v>
      </c>
      <c r="C253" t="s">
        <v>3200</v>
      </c>
      <c r="D253" t="s">
        <v>2805</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235</v>
      </c>
    </row>
    <row r="254" spans="1:35" x14ac:dyDescent="0.35">
      <c r="A254" t="s">
        <v>747</v>
      </c>
      <c r="B254" t="s">
        <v>3201</v>
      </c>
      <c r="C254" t="s">
        <v>3202</v>
      </c>
      <c r="D254" t="s">
        <v>2805</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235</v>
      </c>
    </row>
    <row r="255" spans="1:35" x14ac:dyDescent="0.35">
      <c r="A255" t="s">
        <v>750</v>
      </c>
      <c r="B255" t="s">
        <v>3203</v>
      </c>
      <c r="C255" t="s">
        <v>3204</v>
      </c>
      <c r="D255" t="s">
        <v>2805</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235</v>
      </c>
    </row>
    <row r="256" spans="1:35" x14ac:dyDescent="0.35">
      <c r="A256" t="s">
        <v>753</v>
      </c>
      <c r="B256" t="s">
        <v>3205</v>
      </c>
      <c r="C256" t="s">
        <v>3206</v>
      </c>
      <c r="D256" t="s">
        <v>2805</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235</v>
      </c>
    </row>
    <row r="257" spans="1:35" x14ac:dyDescent="0.35">
      <c r="A257" t="s">
        <v>756</v>
      </c>
      <c r="B257" t="s">
        <v>3207</v>
      </c>
      <c r="C257" t="s">
        <v>3208</v>
      </c>
      <c r="D257" t="s">
        <v>2805</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235</v>
      </c>
    </row>
    <row r="258" spans="1:35" x14ac:dyDescent="0.35">
      <c r="A258" t="s">
        <v>759</v>
      </c>
      <c r="B258" t="s">
        <v>3209</v>
      </c>
      <c r="C258" t="s">
        <v>3210</v>
      </c>
      <c r="D258" t="s">
        <v>2805</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235</v>
      </c>
    </row>
    <row r="259" spans="1:35" x14ac:dyDescent="0.35">
      <c r="A259" t="s">
        <v>2839</v>
      </c>
      <c r="B259" t="s">
        <v>3211</v>
      </c>
      <c r="C259" t="s">
        <v>3212</v>
      </c>
      <c r="D259" t="s">
        <v>2805</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235</v>
      </c>
    </row>
    <row r="260" spans="1:35" x14ac:dyDescent="0.35">
      <c r="A260" t="s">
        <v>2842</v>
      </c>
      <c r="B260" t="s">
        <v>3213</v>
      </c>
      <c r="C260" t="s">
        <v>3214</v>
      </c>
      <c r="D260" t="s">
        <v>2805</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235</v>
      </c>
    </row>
    <row r="261" spans="1:35" x14ac:dyDescent="0.35">
      <c r="A261" t="s">
        <v>253</v>
      </c>
    </row>
    <row r="262" spans="1:35" x14ac:dyDescent="0.35">
      <c r="A262" t="s">
        <v>2802</v>
      </c>
      <c r="B262" t="s">
        <v>3215</v>
      </c>
      <c r="C262" t="s">
        <v>3216</v>
      </c>
      <c r="D262" t="s">
        <v>2805</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235</v>
      </c>
    </row>
    <row r="263" spans="1:35" x14ac:dyDescent="0.35">
      <c r="A263" t="s">
        <v>2806</v>
      </c>
      <c r="B263" t="s">
        <v>3217</v>
      </c>
      <c r="C263" t="s">
        <v>3218</v>
      </c>
      <c r="D263" t="s">
        <v>2805</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35">
      <c r="A264" t="s">
        <v>2809</v>
      </c>
      <c r="B264" t="s">
        <v>3219</v>
      </c>
      <c r="C264" t="s">
        <v>3220</v>
      </c>
      <c r="D264" t="s">
        <v>2805</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35">
      <c r="A265" t="s">
        <v>2812</v>
      </c>
      <c r="B265" t="s">
        <v>3221</v>
      </c>
      <c r="C265" t="s">
        <v>3222</v>
      </c>
      <c r="D265" t="s">
        <v>2805</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35">
      <c r="A266" t="s">
        <v>2815</v>
      </c>
      <c r="B266" t="s">
        <v>3223</v>
      </c>
      <c r="C266" t="s">
        <v>3224</v>
      </c>
      <c r="D266" t="s">
        <v>2805</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35">
      <c r="A267" t="s">
        <v>2818</v>
      </c>
      <c r="B267" t="s">
        <v>3225</v>
      </c>
      <c r="C267" t="s">
        <v>3226</v>
      </c>
      <c r="D267" t="s">
        <v>2805</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235</v>
      </c>
    </row>
    <row r="268" spans="1:35" x14ac:dyDescent="0.35">
      <c r="A268" t="s">
        <v>2821</v>
      </c>
      <c r="B268" t="s">
        <v>3227</v>
      </c>
      <c r="C268" t="s">
        <v>3228</v>
      </c>
      <c r="D268" t="s">
        <v>2805</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235</v>
      </c>
    </row>
    <row r="269" spans="1:35" x14ac:dyDescent="0.35">
      <c r="A269" t="s">
        <v>2824</v>
      </c>
      <c r="B269" t="s">
        <v>3229</v>
      </c>
      <c r="C269" t="s">
        <v>3230</v>
      </c>
      <c r="D269" t="s">
        <v>2805</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235</v>
      </c>
    </row>
    <row r="270" spans="1:35" x14ac:dyDescent="0.35">
      <c r="A270" t="s">
        <v>744</v>
      </c>
      <c r="B270" t="s">
        <v>3231</v>
      </c>
      <c r="C270" t="s">
        <v>3232</v>
      </c>
      <c r="D270" t="s">
        <v>2805</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235</v>
      </c>
    </row>
    <row r="271" spans="1:35" x14ac:dyDescent="0.35">
      <c r="A271" t="s">
        <v>747</v>
      </c>
      <c r="B271" t="s">
        <v>3233</v>
      </c>
      <c r="C271" t="s">
        <v>3234</v>
      </c>
      <c r="D271" t="s">
        <v>2805</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235</v>
      </c>
    </row>
    <row r="272" spans="1:35" x14ac:dyDescent="0.35">
      <c r="A272" t="s">
        <v>750</v>
      </c>
      <c r="B272" t="s">
        <v>3235</v>
      </c>
      <c r="C272" t="s">
        <v>3236</v>
      </c>
      <c r="D272" t="s">
        <v>2805</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35">
      <c r="A273" t="s">
        <v>753</v>
      </c>
      <c r="B273" t="s">
        <v>3237</v>
      </c>
      <c r="C273" t="s">
        <v>3238</v>
      </c>
      <c r="D273" t="s">
        <v>2805</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235</v>
      </c>
    </row>
    <row r="274" spans="1:35" x14ac:dyDescent="0.35">
      <c r="A274" t="s">
        <v>756</v>
      </c>
      <c r="B274" t="s">
        <v>3239</v>
      </c>
      <c r="C274" t="s">
        <v>3240</v>
      </c>
      <c r="D274" t="s">
        <v>2805</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235</v>
      </c>
    </row>
    <row r="275" spans="1:35" x14ac:dyDescent="0.35">
      <c r="A275" t="s">
        <v>759</v>
      </c>
      <c r="B275" t="s">
        <v>3241</v>
      </c>
      <c r="C275" t="s">
        <v>3242</v>
      </c>
      <c r="D275" t="s">
        <v>2805</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235</v>
      </c>
    </row>
    <row r="276" spans="1:35" x14ac:dyDescent="0.35">
      <c r="A276" t="s">
        <v>2839</v>
      </c>
      <c r="B276" t="s">
        <v>3243</v>
      </c>
      <c r="C276" t="s">
        <v>3244</v>
      </c>
      <c r="D276" t="s">
        <v>2805</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35">
      <c r="A277" t="s">
        <v>2842</v>
      </c>
      <c r="B277" t="s">
        <v>3245</v>
      </c>
      <c r="C277" t="s">
        <v>3246</v>
      </c>
      <c r="D277" t="s">
        <v>2805</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235</v>
      </c>
    </row>
    <row r="278" spans="1:35" x14ac:dyDescent="0.35">
      <c r="A278" t="s">
        <v>3247</v>
      </c>
    </row>
    <row r="279" spans="1:35" x14ac:dyDescent="0.35">
      <c r="A279" t="s">
        <v>772</v>
      </c>
      <c r="B279" t="s">
        <v>3248</v>
      </c>
      <c r="C279" t="s">
        <v>3249</v>
      </c>
      <c r="D279" t="s">
        <v>2805</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35">
      <c r="A280" t="s">
        <v>3250</v>
      </c>
      <c r="B280" t="s">
        <v>3251</v>
      </c>
      <c r="C280" t="s">
        <v>3252</v>
      </c>
      <c r="D280" t="s">
        <v>2805</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35">
      <c r="A281" t="s">
        <v>3253</v>
      </c>
      <c r="B281" t="s">
        <v>3254</v>
      </c>
      <c r="C281" t="s">
        <v>3255</v>
      </c>
      <c r="D281" t="s">
        <v>2805</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35">
      <c r="A282" t="s">
        <v>3256</v>
      </c>
      <c r="B282" t="s">
        <v>3257</v>
      </c>
    </row>
    <row r="283" spans="1:35" x14ac:dyDescent="0.35">
      <c r="A283" t="s">
        <v>3258</v>
      </c>
      <c r="B283" t="s">
        <v>3259</v>
      </c>
      <c r="C283" t="s">
        <v>3260</v>
      </c>
      <c r="D283" t="s">
        <v>3261</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35">
      <c r="A284" t="s">
        <v>3262</v>
      </c>
      <c r="B284" t="s">
        <v>3263</v>
      </c>
      <c r="C284" t="s">
        <v>3260</v>
      </c>
      <c r="D284" t="s">
        <v>3261</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35">
      <c r="A285" t="s">
        <v>3150</v>
      </c>
      <c r="B285" t="s">
        <v>3264</v>
      </c>
      <c r="C285" t="s">
        <v>3260</v>
      </c>
      <c r="D285" t="s">
        <v>3261</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AE7" workbookViewId="0">
      <selection activeCell="D10" sqref="D10"/>
    </sheetView>
  </sheetViews>
  <sheetFormatPr defaultColWidth="9.1796875" defaultRowHeight="14.5" x14ac:dyDescent="0.35"/>
  <cols>
    <col min="1" max="1" width="21.453125" hidden="1" customWidth="1"/>
    <col min="2" max="2" width="46.7265625" customWidth="1"/>
    <col min="4" max="30" width="0" hidden="1" customWidth="1"/>
    <col min="32" max="32" width="9.1796875" style="85"/>
  </cols>
  <sheetData>
    <row r="1" spans="1:32" ht="15" customHeight="1" thickBot="1" x14ac:dyDescent="0.4">
      <c r="B1" s="63" t="s">
        <v>356</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4"/>
    </row>
    <row r="2" spans="1:32" ht="15" customHeight="1" thickTop="1" x14ac:dyDescent="0.35"/>
    <row r="3" spans="1:32" ht="15" customHeight="1" x14ac:dyDescent="0.35">
      <c r="C3" s="64" t="s">
        <v>357</v>
      </c>
      <c r="D3" s="64" t="s">
        <v>358</v>
      </c>
      <c r="E3" s="65"/>
      <c r="F3" s="65"/>
      <c r="G3" s="65"/>
    </row>
    <row r="4" spans="1:32" ht="15" customHeight="1" x14ac:dyDescent="0.35">
      <c r="C4" s="64" t="s">
        <v>359</v>
      </c>
      <c r="D4" s="64" t="s">
        <v>360</v>
      </c>
      <c r="E4" s="65"/>
      <c r="F4" s="65"/>
      <c r="G4" s="64" t="s">
        <v>361</v>
      </c>
    </row>
    <row r="5" spans="1:32" ht="15" customHeight="1" x14ac:dyDescent="0.35">
      <c r="C5" s="64" t="s">
        <v>362</v>
      </c>
      <c r="D5" s="64" t="s">
        <v>363</v>
      </c>
      <c r="E5" s="65"/>
      <c r="F5" s="65"/>
      <c r="G5" s="65"/>
    </row>
    <row r="6" spans="1:32" ht="15" customHeight="1" x14ac:dyDescent="0.35">
      <c r="C6" s="64" t="s">
        <v>364</v>
      </c>
      <c r="D6" s="65"/>
      <c r="E6" s="64" t="s">
        <v>365</v>
      </c>
      <c r="F6" s="65"/>
      <c r="G6" s="65"/>
    </row>
    <row r="7" spans="1:32" ht="12" customHeight="1" x14ac:dyDescent="0.35"/>
    <row r="8" spans="1:32" ht="12" customHeight="1" x14ac:dyDescent="0.35"/>
    <row r="9" spans="1:32" ht="12" customHeight="1" x14ac:dyDescent="0.35"/>
    <row r="10" spans="1:32" ht="15" customHeight="1" x14ac:dyDescent="0.35">
      <c r="A10" s="66" t="s">
        <v>3265</v>
      </c>
      <c r="B10" s="67" t="s">
        <v>3266</v>
      </c>
      <c r="AF10" s="86" t="s">
        <v>368</v>
      </c>
    </row>
    <row r="11" spans="1:32" ht="15" customHeight="1" x14ac:dyDescent="0.35">
      <c r="B11" s="63" t="s">
        <v>3267</v>
      </c>
      <c r="AF11" s="86" t="s">
        <v>370</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6" t="s">
        <v>371</v>
      </c>
    </row>
    <row r="13" spans="1:32" ht="15" customHeight="1" thickBot="1" x14ac:dyDescent="0.4">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7" t="s">
        <v>373</v>
      </c>
    </row>
    <row r="14" spans="1:32" ht="15" customHeight="1" thickTop="1" x14ac:dyDescent="0.35"/>
    <row r="15" spans="1:32" ht="15" customHeight="1" x14ac:dyDescent="0.35">
      <c r="B15" s="32" t="s">
        <v>187</v>
      </c>
    </row>
    <row r="16" spans="1:32" ht="15" customHeight="1" x14ac:dyDescent="0.35">
      <c r="A16" s="66" t="s">
        <v>3268</v>
      </c>
      <c r="B16" s="70" t="s">
        <v>3269</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6">
        <f>'AEO 2023 Table 52 Raw'!AI7</f>
        <v>2E-3</v>
      </c>
    </row>
    <row r="17" spans="1:32" ht="15" customHeight="1" x14ac:dyDescent="0.35">
      <c r="A17" s="66" t="s">
        <v>3270</v>
      </c>
      <c r="B17" s="70" t="s">
        <v>3271</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6">
        <f>'AEO 2023 Table 52 Raw'!AI8</f>
        <v>3.0000000000000001E-3</v>
      </c>
    </row>
    <row r="18" spans="1:32" ht="15" customHeight="1" x14ac:dyDescent="0.35">
      <c r="A18" s="66" t="s">
        <v>3272</v>
      </c>
      <c r="B18" s="70" t="s">
        <v>3273</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6">
        <f>'AEO 2023 Table 52 Raw'!AI9</f>
        <v>3.0000000000000001E-3</v>
      </c>
    </row>
    <row r="19" spans="1:32" ht="15" customHeight="1" x14ac:dyDescent="0.35">
      <c r="A19" s="66" t="s">
        <v>3274</v>
      </c>
      <c r="B19" s="70" t="s">
        <v>3275</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6">
        <f>'AEO 2023 Table 52 Raw'!AI10</f>
        <v>3.0000000000000001E-3</v>
      </c>
    </row>
    <row r="20" spans="1:32" ht="15" customHeight="1" x14ac:dyDescent="0.35">
      <c r="A20" s="66" t="s">
        <v>3276</v>
      </c>
      <c r="B20" s="70" t="s">
        <v>3277</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6">
        <f>'AEO 2023 Table 52 Raw'!AI11</f>
        <v>3.0000000000000001E-3</v>
      </c>
    </row>
    <row r="21" spans="1:32" ht="15" customHeight="1" x14ac:dyDescent="0.35">
      <c r="A21" s="66" t="s">
        <v>3278</v>
      </c>
      <c r="B21" s="70" t="s">
        <v>3279</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6">
        <f>'AEO 2023 Table 52 Raw'!AI12</f>
        <v>1E-3</v>
      </c>
    </row>
    <row r="22" spans="1:32" ht="15" customHeight="1" x14ac:dyDescent="0.35">
      <c r="A22" s="66" t="s">
        <v>3280</v>
      </c>
      <c r="B22" s="70" t="s">
        <v>3281</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6">
        <f>'AEO 2023 Table 52 Raw'!AI13</f>
        <v>3.0000000000000001E-3</v>
      </c>
    </row>
    <row r="23" spans="1:32" ht="15" customHeight="1" x14ac:dyDescent="0.35">
      <c r="A23" s="66" t="s">
        <v>3282</v>
      </c>
      <c r="B23" s="70" t="s">
        <v>3283</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6">
        <f>'AEO 2023 Table 52 Raw'!AI14</f>
        <v>2E-3</v>
      </c>
    </row>
    <row r="24" spans="1:32" ht="15" customHeight="1" x14ac:dyDescent="0.35">
      <c r="A24" s="66" t="s">
        <v>3284</v>
      </c>
      <c r="B24" s="70" t="s">
        <v>3285</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6">
        <f>'AEO 2023 Table 52 Raw'!AI15</f>
        <v>3.0000000000000001E-3</v>
      </c>
    </row>
    <row r="25" spans="1:32" ht="15" customHeight="1" x14ac:dyDescent="0.35">
      <c r="A25" s="66" t="s">
        <v>3286</v>
      </c>
      <c r="B25" s="70" t="s">
        <v>3287</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6">
        <f>'AEO 2023 Table 52 Raw'!AI16</f>
        <v>3.0000000000000001E-3</v>
      </c>
    </row>
    <row r="26" spans="1:32" ht="15" customHeight="1" x14ac:dyDescent="0.35">
      <c r="A26" s="66" t="s">
        <v>3288</v>
      </c>
      <c r="B26" s="70" t="s">
        <v>3289</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6">
        <f>'AEO 2023 Table 52 Raw'!AI17</f>
        <v>4.0000000000000001E-3</v>
      </c>
    </row>
    <row r="27" spans="1:32" ht="15" customHeight="1" x14ac:dyDescent="0.35">
      <c r="A27" s="66" t="s">
        <v>3290</v>
      </c>
      <c r="B27" s="70" t="s">
        <v>3291</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6">
        <f>'AEO 2023 Table 52 Raw'!AI18</f>
        <v>3.0000000000000001E-3</v>
      </c>
    </row>
    <row r="28" spans="1:32" ht="15" customHeight="1" x14ac:dyDescent="0.35">
      <c r="A28" s="66" t="s">
        <v>3292</v>
      </c>
      <c r="B28" s="70" t="s">
        <v>3293</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6">
        <f>'AEO 2023 Table 52 Raw'!AI19</f>
        <v>3.0000000000000001E-3</v>
      </c>
    </row>
    <row r="29" spans="1:32" ht="15" customHeight="1" x14ac:dyDescent="0.35">
      <c r="A29" s="66" t="s">
        <v>3294</v>
      </c>
      <c r="B29" s="70" t="s">
        <v>3295</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6">
        <f>'AEO 2023 Table 52 Raw'!AI20</f>
        <v>2E-3</v>
      </c>
    </row>
    <row r="30" spans="1:32" ht="15" customHeight="1" x14ac:dyDescent="0.35">
      <c r="A30" s="66" t="s">
        <v>3296</v>
      </c>
      <c r="B30" s="70" t="s">
        <v>3297</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6">
        <f>'AEO 2023 Table 52 Raw'!AI21</f>
        <v>3.0000000000000001E-3</v>
      </c>
    </row>
    <row r="31" spans="1:32" ht="15" customHeight="1" x14ac:dyDescent="0.35">
      <c r="A31" s="66" t="s">
        <v>3298</v>
      </c>
      <c r="B31" s="70" t="s">
        <v>3299</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6">
        <f>'AEO 2023 Table 52 Raw'!AI22</f>
        <v>3.0000000000000001E-3</v>
      </c>
    </row>
    <row r="32" spans="1:32" ht="15" customHeight="1" x14ac:dyDescent="0.3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6"/>
    </row>
    <row r="33" spans="1:32" ht="15" customHeight="1" x14ac:dyDescent="0.35">
      <c r="B33" s="32" t="s">
        <v>2845</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6"/>
    </row>
    <row r="34" spans="1:32" ht="15" customHeight="1" x14ac:dyDescent="0.35">
      <c r="A34" s="66" t="s">
        <v>3300</v>
      </c>
      <c r="B34" s="70" t="s">
        <v>3269</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6" t="str">
        <f>'AEO 2023 Table 52 Raw'!AI24</f>
        <v>- -</v>
      </c>
    </row>
    <row r="35" spans="1:32" ht="15" customHeight="1" x14ac:dyDescent="0.35">
      <c r="A35" s="66" t="s">
        <v>3301</v>
      </c>
      <c r="B35" s="70" t="s">
        <v>3271</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6">
        <f>'AEO 2023 Table 52 Raw'!AI25</f>
        <v>2E-3</v>
      </c>
    </row>
    <row r="36" spans="1:32" ht="15" customHeight="1" x14ac:dyDescent="0.35">
      <c r="A36" s="66" t="s">
        <v>3302</v>
      </c>
      <c r="B36" s="70" t="s">
        <v>3273</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6">
        <f>'AEO 2023 Table 52 Raw'!AI26</f>
        <v>2E-3</v>
      </c>
    </row>
    <row r="37" spans="1:32" ht="15" customHeight="1" x14ac:dyDescent="0.35">
      <c r="A37" s="66" t="s">
        <v>3303</v>
      </c>
      <c r="B37" s="70" t="s">
        <v>3275</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6">
        <f>'AEO 2023 Table 52 Raw'!AI27</f>
        <v>2E-3</v>
      </c>
    </row>
    <row r="38" spans="1:32" ht="15" customHeight="1" x14ac:dyDescent="0.35">
      <c r="A38" s="66" t="s">
        <v>3304</v>
      </c>
      <c r="B38" s="70" t="s">
        <v>3277</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6">
        <f>'AEO 2023 Table 52 Raw'!AI28</f>
        <v>2E-3</v>
      </c>
    </row>
    <row r="39" spans="1:32" ht="12" customHeight="1" x14ac:dyDescent="0.35">
      <c r="A39" s="66" t="s">
        <v>3305</v>
      </c>
      <c r="B39" s="70" t="s">
        <v>3279</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6" t="str">
        <f>'AEO 2023 Table 52 Raw'!AI29</f>
        <v>- -</v>
      </c>
    </row>
    <row r="40" spans="1:32" ht="12" customHeight="1" x14ac:dyDescent="0.35">
      <c r="A40" s="66" t="s">
        <v>3306</v>
      </c>
      <c r="B40" s="70" t="s">
        <v>3281</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6">
        <f>'AEO 2023 Table 52 Raw'!AI30</f>
        <v>2E-3</v>
      </c>
    </row>
    <row r="41" spans="1:32" ht="12" customHeight="1" x14ac:dyDescent="0.35">
      <c r="A41" s="66" t="s">
        <v>3307</v>
      </c>
      <c r="B41" s="70" t="s">
        <v>3283</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6">
        <f>'AEO 2023 Table 52 Raw'!AI31</f>
        <v>2E-3</v>
      </c>
    </row>
    <row r="42" spans="1:32" ht="12" customHeight="1" x14ac:dyDescent="0.35">
      <c r="A42" s="66" t="s">
        <v>3308</v>
      </c>
      <c r="B42" s="70" t="s">
        <v>3285</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6">
        <f>'AEO 2023 Table 52 Raw'!AI32</f>
        <v>2E-3</v>
      </c>
    </row>
    <row r="43" spans="1:32" ht="12" customHeight="1" x14ac:dyDescent="0.35">
      <c r="A43" s="66" t="s">
        <v>3309</v>
      </c>
      <c r="B43" s="70" t="s">
        <v>3287</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6">
        <f>'AEO 2023 Table 52 Raw'!AI33</f>
        <v>2E-3</v>
      </c>
    </row>
    <row r="44" spans="1:32" ht="12" customHeight="1" x14ac:dyDescent="0.35">
      <c r="A44" s="66" t="s">
        <v>3310</v>
      </c>
      <c r="B44" s="70" t="s">
        <v>3289</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6">
        <f>'AEO 2023 Table 52 Raw'!AI34</f>
        <v>2E-3</v>
      </c>
    </row>
    <row r="45" spans="1:32" ht="12" customHeight="1" x14ac:dyDescent="0.35">
      <c r="A45" s="66" t="s">
        <v>3311</v>
      </c>
      <c r="B45" s="70" t="s">
        <v>3291</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6">
        <f>'AEO 2023 Table 52 Raw'!AI35</f>
        <v>2E-3</v>
      </c>
    </row>
    <row r="46" spans="1:32" ht="12" customHeight="1" x14ac:dyDescent="0.35">
      <c r="A46" s="66" t="s">
        <v>3312</v>
      </c>
      <c r="B46" s="70" t="s">
        <v>3293</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6">
        <f>'AEO 2023 Table 52 Raw'!AI36</f>
        <v>2E-3</v>
      </c>
    </row>
    <row r="47" spans="1:32" ht="12" customHeight="1" x14ac:dyDescent="0.35">
      <c r="A47" s="66" t="s">
        <v>3313</v>
      </c>
      <c r="B47" s="70" t="s">
        <v>3295</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6">
        <f>'AEO 2023 Table 52 Raw'!AI37</f>
        <v>1E-3</v>
      </c>
    </row>
    <row r="48" spans="1:32" ht="12" customHeight="1" x14ac:dyDescent="0.35">
      <c r="A48" s="66" t="s">
        <v>3314</v>
      </c>
      <c r="B48" s="70" t="s">
        <v>3297</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6">
        <f>'AEO 2023 Table 52 Raw'!AI38</f>
        <v>2E-3</v>
      </c>
    </row>
    <row r="49" spans="1:32" ht="12" customHeight="1" x14ac:dyDescent="0.35">
      <c r="A49" s="66" t="s">
        <v>3315</v>
      </c>
      <c r="B49" s="70" t="s">
        <v>3299</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6">
        <f>'AEO 2023 Table 52 Raw'!AI39</f>
        <v>2E-3</v>
      </c>
    </row>
    <row r="50" spans="1:32" ht="15" customHeight="1" x14ac:dyDescent="0.3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6"/>
    </row>
    <row r="51" spans="1:32" ht="15" customHeight="1" x14ac:dyDescent="0.35">
      <c r="B51" s="32" t="s">
        <v>226</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6"/>
    </row>
    <row r="52" spans="1:32" ht="15" customHeight="1" x14ac:dyDescent="0.35">
      <c r="A52" s="66" t="s">
        <v>3316</v>
      </c>
      <c r="B52" s="70" t="s">
        <v>3269</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6" t="str">
        <f>'AEO 2023 Table 52 Raw'!AI41</f>
        <v>- -</v>
      </c>
    </row>
    <row r="53" spans="1:32" ht="15" customHeight="1" x14ac:dyDescent="0.35">
      <c r="A53" s="66" t="s">
        <v>3317</v>
      </c>
      <c r="B53" s="70" t="s">
        <v>3271</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6" t="str">
        <f>'AEO 2023 Table 52 Raw'!AI42</f>
        <v>- -</v>
      </c>
    </row>
    <row r="54" spans="1:32" ht="15" customHeight="1" x14ac:dyDescent="0.35">
      <c r="A54" s="66" t="s">
        <v>3318</v>
      </c>
      <c r="B54" s="70" t="s">
        <v>3273</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6">
        <f>'AEO 2023 Table 52 Raw'!AI43</f>
        <v>-2E-3</v>
      </c>
    </row>
    <row r="55" spans="1:32" ht="15" customHeight="1" x14ac:dyDescent="0.35">
      <c r="A55" s="66" t="s">
        <v>3319</v>
      </c>
      <c r="B55" s="70" t="s">
        <v>3275</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6">
        <f>'AEO 2023 Table 52 Raw'!AI44</f>
        <v>-2E-3</v>
      </c>
    </row>
    <row r="56" spans="1:32" ht="15" customHeight="1" x14ac:dyDescent="0.35">
      <c r="A56" s="66" t="s">
        <v>3320</v>
      </c>
      <c r="B56" s="70" t="s">
        <v>3277</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6">
        <f>'AEO 2023 Table 52 Raw'!AI45</f>
        <v>-2E-3</v>
      </c>
    </row>
    <row r="57" spans="1:32" ht="15" customHeight="1" x14ac:dyDescent="0.35">
      <c r="A57" s="66" t="s">
        <v>3321</v>
      </c>
      <c r="B57" s="70" t="s">
        <v>3279</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6">
        <f>'AEO 2023 Table 52 Raw'!AI46</f>
        <v>-1E-3</v>
      </c>
    </row>
    <row r="58" spans="1:32" ht="15" customHeight="1" x14ac:dyDescent="0.35">
      <c r="A58" s="66" t="s">
        <v>3322</v>
      </c>
      <c r="B58" s="70" t="s">
        <v>3281</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6">
        <f>'AEO 2023 Table 52 Raw'!AI47</f>
        <v>-3.0000000000000001E-3</v>
      </c>
    </row>
    <row r="59" spans="1:32" ht="15" customHeight="1" x14ac:dyDescent="0.35">
      <c r="A59" s="66" t="s">
        <v>3323</v>
      </c>
      <c r="B59" s="70" t="s">
        <v>3283</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6">
        <f>'AEO 2023 Table 52 Raw'!AI48</f>
        <v>-2E-3</v>
      </c>
    </row>
    <row r="60" spans="1:32" ht="15" customHeight="1" x14ac:dyDescent="0.35">
      <c r="A60" s="66" t="s">
        <v>3324</v>
      </c>
      <c r="B60" s="70" t="s">
        <v>3285</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6" t="str">
        <f>'AEO 2023 Table 52 Raw'!AI49</f>
        <v>- -</v>
      </c>
    </row>
    <row r="61" spans="1:32" ht="15" customHeight="1" x14ac:dyDescent="0.35">
      <c r="A61" s="66" t="s">
        <v>3325</v>
      </c>
      <c r="B61" s="70" t="s">
        <v>3287</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6" t="str">
        <f>'AEO 2023 Table 52 Raw'!AI50</f>
        <v>- -</v>
      </c>
    </row>
    <row r="62" spans="1:32" ht="15" customHeight="1" x14ac:dyDescent="0.35">
      <c r="A62" s="66" t="s">
        <v>3326</v>
      </c>
      <c r="B62" s="70" t="s">
        <v>3289</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6">
        <f>'AEO 2023 Table 52 Raw'!AI51</f>
        <v>-2E-3</v>
      </c>
    </row>
    <row r="63" spans="1:32" ht="15" customHeight="1" x14ac:dyDescent="0.35">
      <c r="A63" s="66" t="s">
        <v>3327</v>
      </c>
      <c r="B63" s="70" t="s">
        <v>3291</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6" t="str">
        <f>'AEO 2023 Table 52 Raw'!AI52</f>
        <v>- -</v>
      </c>
    </row>
    <row r="64" spans="1:32" ht="15" customHeight="1" x14ac:dyDescent="0.35">
      <c r="A64" s="66" t="s">
        <v>3328</v>
      </c>
      <c r="B64" s="70" t="s">
        <v>3293</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6">
        <f>'AEO 2023 Table 52 Raw'!AI53</f>
        <v>-2E-3</v>
      </c>
    </row>
    <row r="65" spans="1:32" ht="15" customHeight="1" x14ac:dyDescent="0.35">
      <c r="A65" s="66" t="s">
        <v>3329</v>
      </c>
      <c r="B65" s="70" t="s">
        <v>3295</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6" t="str">
        <f>'AEO 2023 Table 52 Raw'!AI54</f>
        <v>- -</v>
      </c>
    </row>
    <row r="66" spans="1:32" ht="15" customHeight="1" x14ac:dyDescent="0.35">
      <c r="A66" s="66" t="s">
        <v>3330</v>
      </c>
      <c r="B66" s="70" t="s">
        <v>3297</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6">
        <f>'AEO 2023 Table 52 Raw'!AI55</f>
        <v>-2E-3</v>
      </c>
    </row>
    <row r="67" spans="1:32" ht="15" customHeight="1" x14ac:dyDescent="0.35">
      <c r="A67" s="66" t="s">
        <v>3331</v>
      </c>
      <c r="B67" s="70" t="s">
        <v>3299</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6">
        <f>'AEO 2023 Table 52 Raw'!AI56</f>
        <v>-2E-3</v>
      </c>
    </row>
    <row r="68" spans="1:32" ht="15" customHeight="1" x14ac:dyDescent="0.3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6"/>
    </row>
    <row r="69" spans="1:32" ht="15" customHeight="1" x14ac:dyDescent="0.35">
      <c r="B69" s="32" t="s">
        <v>229</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6"/>
    </row>
    <row r="70" spans="1:32" ht="12" customHeight="1" x14ac:dyDescent="0.35">
      <c r="A70" s="66" t="s">
        <v>3332</v>
      </c>
      <c r="B70" s="70" t="s">
        <v>3269</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6">
        <f>'AEO 2023 Table 52 Raw'!AI58</f>
        <v>-3.0000000000000001E-3</v>
      </c>
    </row>
    <row r="71" spans="1:32" ht="15" customHeight="1" x14ac:dyDescent="0.35">
      <c r="A71" s="66" t="s">
        <v>3333</v>
      </c>
      <c r="B71" s="70" t="s">
        <v>3271</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6">
        <f>'AEO 2023 Table 52 Raw'!AI59</f>
        <v>-3.0000000000000001E-3</v>
      </c>
    </row>
    <row r="72" spans="1:32" ht="15" customHeight="1" x14ac:dyDescent="0.35">
      <c r="A72" s="66" t="s">
        <v>3334</v>
      </c>
      <c r="B72" s="70" t="s">
        <v>3273</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6">
        <f>'AEO 2023 Table 52 Raw'!AI60</f>
        <v>-3.0000000000000001E-3</v>
      </c>
    </row>
    <row r="73" spans="1:32" ht="15" customHeight="1" x14ac:dyDescent="0.35">
      <c r="A73" s="66" t="s">
        <v>3335</v>
      </c>
      <c r="B73" s="70" t="s">
        <v>3275</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6">
        <f>'AEO 2023 Table 52 Raw'!AI61</f>
        <v>-3.0000000000000001E-3</v>
      </c>
    </row>
    <row r="74" spans="1:32" ht="15" customHeight="1" x14ac:dyDescent="0.35">
      <c r="A74" s="66" t="s">
        <v>3336</v>
      </c>
      <c r="B74" s="70" t="s">
        <v>3277</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6">
        <f>'AEO 2023 Table 52 Raw'!AI62</f>
        <v>-4.0000000000000001E-3</v>
      </c>
    </row>
    <row r="75" spans="1:32" ht="15" customHeight="1" x14ac:dyDescent="0.35">
      <c r="A75" s="66" t="s">
        <v>3337</v>
      </c>
      <c r="B75" s="70" t="s">
        <v>3279</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6">
        <f>'AEO 2023 Table 52 Raw'!AI63</f>
        <v>-2E-3</v>
      </c>
    </row>
    <row r="76" spans="1:32" ht="15" customHeight="1" x14ac:dyDescent="0.35">
      <c r="A76" s="66" t="s">
        <v>3338</v>
      </c>
      <c r="B76" s="70" t="s">
        <v>3281</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6">
        <f>'AEO 2023 Table 52 Raw'!AI64</f>
        <v>-4.0000000000000001E-3</v>
      </c>
    </row>
    <row r="77" spans="1:32" ht="15" customHeight="1" x14ac:dyDescent="0.35">
      <c r="A77" s="66" t="s">
        <v>3339</v>
      </c>
      <c r="B77" s="70" t="s">
        <v>3283</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6">
        <f>'AEO 2023 Table 52 Raw'!AI65</f>
        <v>-4.0000000000000001E-3</v>
      </c>
    </row>
    <row r="78" spans="1:32" ht="15" customHeight="1" x14ac:dyDescent="0.35">
      <c r="A78" s="66" t="s">
        <v>3340</v>
      </c>
      <c r="B78" s="70" t="s">
        <v>3285</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6">
        <f>'AEO 2023 Table 52 Raw'!AI66</f>
        <v>-4.0000000000000001E-3</v>
      </c>
    </row>
    <row r="79" spans="1:32" ht="15" customHeight="1" x14ac:dyDescent="0.35">
      <c r="A79" s="66" t="s">
        <v>3341</v>
      </c>
      <c r="B79" s="70" t="s">
        <v>3287</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6" t="str">
        <f>'AEO 2023 Table 52 Raw'!AI67</f>
        <v>- -</v>
      </c>
    </row>
    <row r="80" spans="1:32" ht="15" customHeight="1" x14ac:dyDescent="0.35">
      <c r="A80" s="66" t="s">
        <v>3342</v>
      </c>
      <c r="B80" s="70" t="s">
        <v>3289</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6" t="str">
        <f>'AEO 2023 Table 52 Raw'!AI68</f>
        <v>- -</v>
      </c>
    </row>
    <row r="81" spans="1:32" ht="15" customHeight="1" x14ac:dyDescent="0.35">
      <c r="A81" s="66" t="s">
        <v>3343</v>
      </c>
      <c r="B81" s="70" t="s">
        <v>3291</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6">
        <f>'AEO 2023 Table 52 Raw'!AI69</f>
        <v>-5.0000000000000001E-3</v>
      </c>
    </row>
    <row r="82" spans="1:32" ht="15" customHeight="1" x14ac:dyDescent="0.35">
      <c r="A82" s="66" t="s">
        <v>3344</v>
      </c>
      <c r="B82" s="70" t="s">
        <v>3293</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6">
        <f>'AEO 2023 Table 52 Raw'!AI70</f>
        <v>-4.0000000000000001E-3</v>
      </c>
    </row>
    <row r="83" spans="1:32" ht="15" customHeight="1" x14ac:dyDescent="0.35">
      <c r="A83" s="66" t="s">
        <v>3345</v>
      </c>
      <c r="B83" s="70" t="s">
        <v>3295</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6" t="str">
        <f>'AEO 2023 Table 52 Raw'!AI71</f>
        <v>- -</v>
      </c>
    </row>
    <row r="84" spans="1:32" ht="15" customHeight="1" x14ac:dyDescent="0.35">
      <c r="A84" s="66" t="s">
        <v>3346</v>
      </c>
      <c r="B84" s="70" t="s">
        <v>3297</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6">
        <f>'AEO 2023 Table 52 Raw'!AI72</f>
        <v>-3.0000000000000001E-3</v>
      </c>
    </row>
    <row r="85" spans="1:32" ht="15" customHeight="1" x14ac:dyDescent="0.35">
      <c r="A85" s="66" t="s">
        <v>3347</v>
      </c>
      <c r="B85" s="70" t="s">
        <v>3299</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6">
        <f>'AEO 2023 Table 52 Raw'!AI73</f>
        <v>-3.0000000000000001E-3</v>
      </c>
    </row>
    <row r="86" spans="1:32" ht="15" customHeight="1" x14ac:dyDescent="0.3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6"/>
    </row>
    <row r="87" spans="1:32" ht="15" customHeight="1" x14ac:dyDescent="0.35">
      <c r="B87" s="32" t="s">
        <v>2910</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6"/>
    </row>
    <row r="88" spans="1:32" ht="15" customHeight="1" x14ac:dyDescent="0.35">
      <c r="A88" s="66" t="s">
        <v>3348</v>
      </c>
      <c r="B88" s="70" t="s">
        <v>3269</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6">
        <f>'AEO 2023 Table 52 Raw'!AI75</f>
        <v>2E-3</v>
      </c>
    </row>
    <row r="89" spans="1:32" ht="15" customHeight="1" x14ac:dyDescent="0.35">
      <c r="A89" s="66" t="s">
        <v>3349</v>
      </c>
      <c r="B89" s="70" t="s">
        <v>3271</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6">
        <f>'AEO 2023 Table 52 Raw'!AI76</f>
        <v>3.0000000000000001E-3</v>
      </c>
    </row>
    <row r="90" spans="1:32" ht="12" customHeight="1" x14ac:dyDescent="0.35">
      <c r="A90" s="66" t="s">
        <v>3350</v>
      </c>
      <c r="B90" s="70" t="s">
        <v>3273</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6">
        <f>'AEO 2023 Table 52 Raw'!AI77</f>
        <v>3.0000000000000001E-3</v>
      </c>
    </row>
    <row r="91" spans="1:32" ht="15" customHeight="1" x14ac:dyDescent="0.35">
      <c r="A91" s="66" t="s">
        <v>3351</v>
      </c>
      <c r="B91" s="70" t="s">
        <v>3275</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6">
        <f>'AEO 2023 Table 52 Raw'!AI78</f>
        <v>3.0000000000000001E-3</v>
      </c>
    </row>
    <row r="92" spans="1:32" ht="15" customHeight="1" x14ac:dyDescent="0.35">
      <c r="A92" s="66" t="s">
        <v>3352</v>
      </c>
      <c r="B92" s="70" t="s">
        <v>3277</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6">
        <f>'AEO 2023 Table 52 Raw'!AI79</f>
        <v>3.0000000000000001E-3</v>
      </c>
    </row>
    <row r="93" spans="1:32" ht="15" customHeight="1" x14ac:dyDescent="0.35">
      <c r="A93" s="66" t="s">
        <v>3353</v>
      </c>
      <c r="B93" s="70" t="s">
        <v>3279</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6">
        <f>'AEO 2023 Table 52 Raw'!AI80</f>
        <v>1E-3</v>
      </c>
    </row>
    <row r="94" spans="1:32" ht="15" customHeight="1" x14ac:dyDescent="0.35">
      <c r="A94" s="66" t="s">
        <v>3354</v>
      </c>
      <c r="B94" s="70" t="s">
        <v>3281</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6">
        <f>'AEO 2023 Table 52 Raw'!AI81</f>
        <v>3.0000000000000001E-3</v>
      </c>
    </row>
    <row r="95" spans="1:32" ht="12" customHeight="1" x14ac:dyDescent="0.35">
      <c r="A95" s="66" t="s">
        <v>3355</v>
      </c>
      <c r="B95" s="70" t="s">
        <v>3283</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6">
        <f>'AEO 2023 Table 52 Raw'!AI82</f>
        <v>2E-3</v>
      </c>
    </row>
    <row r="96" spans="1:32" ht="15" customHeight="1" x14ac:dyDescent="0.35">
      <c r="A96" s="66" t="s">
        <v>3356</v>
      </c>
      <c r="B96" s="70" t="s">
        <v>3285</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6">
        <f>'AEO 2023 Table 52 Raw'!AI83</f>
        <v>3.0000000000000001E-3</v>
      </c>
    </row>
    <row r="97" spans="1:32" ht="12" customHeight="1" x14ac:dyDescent="0.35">
      <c r="A97" s="66" t="s">
        <v>3357</v>
      </c>
      <c r="B97" s="70" t="s">
        <v>3287</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6">
        <f>'AEO 2023 Table 52 Raw'!AI84</f>
        <v>3.0000000000000001E-3</v>
      </c>
    </row>
    <row r="98" spans="1:32" ht="15" customHeight="1" x14ac:dyDescent="0.35">
      <c r="A98" s="66" t="s">
        <v>3358</v>
      </c>
      <c r="B98" s="70" t="s">
        <v>3289</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6">
        <f>'AEO 2023 Table 52 Raw'!AI85</f>
        <v>4.0000000000000001E-3</v>
      </c>
    </row>
    <row r="99" spans="1:32" ht="15" customHeight="1" x14ac:dyDescent="0.35">
      <c r="A99" s="66" t="s">
        <v>3359</v>
      </c>
      <c r="B99" s="70" t="s">
        <v>3291</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6">
        <f>'AEO 2023 Table 52 Raw'!AI86</f>
        <v>3.0000000000000001E-3</v>
      </c>
    </row>
    <row r="100" spans="1:32" ht="15" customHeight="1" x14ac:dyDescent="0.35">
      <c r="A100" s="66" t="s">
        <v>3360</v>
      </c>
      <c r="B100" s="70" t="s">
        <v>3293</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6">
        <f>'AEO 2023 Table 52 Raw'!AI87</f>
        <v>3.0000000000000001E-3</v>
      </c>
    </row>
    <row r="101" spans="1:32" ht="15" customHeight="1" x14ac:dyDescent="0.35">
      <c r="A101" s="66" t="s">
        <v>3361</v>
      </c>
      <c r="B101" s="70" t="s">
        <v>3295</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6">
        <f>'AEO 2023 Table 52 Raw'!AI88</f>
        <v>2E-3</v>
      </c>
    </row>
    <row r="102" spans="1:32" ht="15" customHeight="1" x14ac:dyDescent="0.35">
      <c r="A102" s="66" t="s">
        <v>3362</v>
      </c>
      <c r="B102" s="70" t="s">
        <v>3297</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6">
        <f>'AEO 2023 Table 52 Raw'!AI89</f>
        <v>3.0000000000000001E-3</v>
      </c>
    </row>
    <row r="103" spans="1:32" ht="15" customHeight="1" x14ac:dyDescent="0.35">
      <c r="A103" s="66" t="s">
        <v>3363</v>
      </c>
      <c r="B103" s="70" t="s">
        <v>3299</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6">
        <f>'AEO 2023 Table 52 Raw'!AI90</f>
        <v>3.0000000000000001E-3</v>
      </c>
    </row>
    <row r="104" spans="1:32" ht="15" customHeight="1" x14ac:dyDescent="0.35">
      <c r="B104" s="32" t="s">
        <v>1398</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6"/>
    </row>
    <row r="105" spans="1:32" ht="15" customHeight="1" x14ac:dyDescent="0.35">
      <c r="A105" s="66" t="s">
        <v>3364</v>
      </c>
      <c r="B105" s="70" t="s">
        <v>3269</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6" t="str">
        <f>'AEO 2023 Table 52 Raw'!AI92</f>
        <v>- -</v>
      </c>
    </row>
    <row r="106" spans="1:32" ht="15" customHeight="1" x14ac:dyDescent="0.35">
      <c r="A106" s="66" t="s">
        <v>3365</v>
      </c>
      <c r="B106" s="70" t="s">
        <v>3271</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6" t="str">
        <f>'AEO 2023 Table 52 Raw'!AI93</f>
        <v>- -</v>
      </c>
    </row>
    <row r="107" spans="1:32" ht="15" customHeight="1" x14ac:dyDescent="0.35">
      <c r="A107" s="66" t="s">
        <v>3366</v>
      </c>
      <c r="B107" s="70" t="s">
        <v>3273</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6">
        <f>'AEO 2023 Table 52 Raw'!AI94</f>
        <v>2E-3</v>
      </c>
    </row>
    <row r="108" spans="1:32" ht="15" customHeight="1" x14ac:dyDescent="0.35">
      <c r="A108" s="66" t="s">
        <v>3367</v>
      </c>
      <c r="B108" s="70" t="s">
        <v>3275</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6" t="str">
        <f>'AEO 2023 Table 52 Raw'!AI95</f>
        <v>- -</v>
      </c>
    </row>
    <row r="109" spans="1:32" ht="15" customHeight="1" x14ac:dyDescent="0.35">
      <c r="A109" s="66" t="s">
        <v>3368</v>
      </c>
      <c r="B109" s="70" t="s">
        <v>3277</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6">
        <f>'AEO 2023 Table 52 Raw'!AI96</f>
        <v>2E-3</v>
      </c>
    </row>
    <row r="110" spans="1:32" ht="15" customHeight="1" x14ac:dyDescent="0.35">
      <c r="A110" s="66" t="s">
        <v>3369</v>
      </c>
      <c r="B110" s="70" t="s">
        <v>3279</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6" t="str">
        <f>'AEO 2023 Table 52 Raw'!AI97</f>
        <v>- -</v>
      </c>
    </row>
    <row r="111" spans="1:32" ht="15" customHeight="1" x14ac:dyDescent="0.35">
      <c r="A111" s="66" t="s">
        <v>3370</v>
      </c>
      <c r="B111" s="70" t="s">
        <v>3281</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6" t="str">
        <f>'AEO 2023 Table 52 Raw'!AI98</f>
        <v>- -</v>
      </c>
    </row>
    <row r="112" spans="1:32" ht="15" customHeight="1" x14ac:dyDescent="0.35">
      <c r="A112" s="66" t="s">
        <v>3371</v>
      </c>
      <c r="B112" s="70" t="s">
        <v>3283</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6" t="str">
        <f>'AEO 2023 Table 52 Raw'!AI99</f>
        <v>- -</v>
      </c>
    </row>
    <row r="113" spans="1:32" ht="12" customHeight="1" x14ac:dyDescent="0.35">
      <c r="A113" s="66" t="s">
        <v>3372</v>
      </c>
      <c r="B113" s="70" t="s">
        <v>3285</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6" t="str">
        <f>'AEO 2023 Table 52 Raw'!AI100</f>
        <v>- -</v>
      </c>
    </row>
    <row r="114" spans="1:32" ht="15" customHeight="1" x14ac:dyDescent="0.35">
      <c r="A114" s="66" t="s">
        <v>3373</v>
      </c>
      <c r="B114" s="70" t="s">
        <v>3287</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6">
        <f>'AEO 2023 Table 52 Raw'!AI101</f>
        <v>2E-3</v>
      </c>
    </row>
    <row r="115" spans="1:32" ht="15" customHeight="1" x14ac:dyDescent="0.35">
      <c r="A115" s="66" t="s">
        <v>3374</v>
      </c>
      <c r="B115" s="70" t="s">
        <v>3289</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6" t="str">
        <f>'AEO 2023 Table 52 Raw'!AI102</f>
        <v>- -</v>
      </c>
    </row>
    <row r="116" spans="1:32" ht="15" customHeight="1" x14ac:dyDescent="0.35">
      <c r="A116" s="66" t="s">
        <v>3375</v>
      </c>
      <c r="B116" s="70" t="s">
        <v>3291</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6">
        <f>'AEO 2023 Table 52 Raw'!AI103</f>
        <v>2E-3</v>
      </c>
    </row>
    <row r="117" spans="1:32" ht="15" customHeight="1" x14ac:dyDescent="0.35">
      <c r="A117" s="66" t="s">
        <v>3376</v>
      </c>
      <c r="B117" s="70" t="s">
        <v>3293</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6" t="str">
        <f>'AEO 2023 Table 52 Raw'!AI104</f>
        <v>- -</v>
      </c>
    </row>
    <row r="118" spans="1:32" ht="15" customHeight="1" x14ac:dyDescent="0.35">
      <c r="A118" s="66" t="s">
        <v>3377</v>
      </c>
      <c r="B118" s="70" t="s">
        <v>3295</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6" t="str">
        <f>'AEO 2023 Table 52 Raw'!AI105</f>
        <v>- -</v>
      </c>
    </row>
    <row r="119" spans="1:32" ht="15" customHeight="1" x14ac:dyDescent="0.35">
      <c r="A119" s="66" t="s">
        <v>3378</v>
      </c>
      <c r="B119" s="70" t="s">
        <v>3297</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6" t="str">
        <f>'AEO 2023 Table 52 Raw'!AI106</f>
        <v>- -</v>
      </c>
    </row>
    <row r="120" spans="1:32" ht="15" customHeight="1" x14ac:dyDescent="0.35">
      <c r="A120" s="66" t="s">
        <v>3379</v>
      </c>
      <c r="B120" s="70" t="s">
        <v>3299</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6" t="str">
        <f>'AEO 2023 Table 52 Raw'!AI107</f>
        <v>- -</v>
      </c>
    </row>
    <row r="121" spans="1:32" ht="15" customHeight="1" x14ac:dyDescent="0.3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6"/>
    </row>
    <row r="122" spans="1:32" ht="15" customHeight="1" x14ac:dyDescent="0.35">
      <c r="B122" s="32" t="s">
        <v>2971</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6"/>
    </row>
    <row r="123" spans="1:32" ht="15" customHeight="1" x14ac:dyDescent="0.35">
      <c r="A123" s="66" t="s">
        <v>3380</v>
      </c>
      <c r="B123" s="70" t="s">
        <v>3269</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6" t="str">
        <f>'AEO 2023 Table 52 Raw'!AI109</f>
        <v>- -</v>
      </c>
    </row>
    <row r="124" spans="1:32" ht="15" customHeight="1" x14ac:dyDescent="0.35">
      <c r="A124" s="66" t="s">
        <v>3381</v>
      </c>
      <c r="B124" s="70" t="s">
        <v>3271</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6" t="str">
        <f>'AEO 2023 Table 52 Raw'!AI110</f>
        <v>- -</v>
      </c>
    </row>
    <row r="125" spans="1:32" ht="15" customHeight="1" x14ac:dyDescent="0.35">
      <c r="A125" s="66" t="s">
        <v>3382</v>
      </c>
      <c r="B125" s="70" t="s">
        <v>3273</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6">
        <f>'AEO 2023 Table 52 Raw'!AI111</f>
        <v>3.0000000000000001E-3</v>
      </c>
    </row>
    <row r="126" spans="1:32" ht="15" customHeight="1" x14ac:dyDescent="0.35">
      <c r="A126" s="66" t="s">
        <v>3383</v>
      </c>
      <c r="B126" s="70" t="s">
        <v>3275</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6" t="str">
        <f>'AEO 2023 Table 52 Raw'!AI112</f>
        <v>- -</v>
      </c>
    </row>
    <row r="127" spans="1:32" ht="15" customHeight="1" x14ac:dyDescent="0.35">
      <c r="A127" s="66" t="s">
        <v>3384</v>
      </c>
      <c r="B127" s="70" t="s">
        <v>3277</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6">
        <f>'AEO 2023 Table 52 Raw'!AI113</f>
        <v>2E-3</v>
      </c>
    </row>
    <row r="128" spans="1:32" ht="12" customHeight="1" x14ac:dyDescent="0.35">
      <c r="A128" s="66" t="s">
        <v>3385</v>
      </c>
      <c r="B128" s="70" t="s">
        <v>3279</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6" t="str">
        <f>'AEO 2023 Table 52 Raw'!AI114</f>
        <v>- -</v>
      </c>
    </row>
    <row r="129" spans="1:32" ht="12" customHeight="1" x14ac:dyDescent="0.35">
      <c r="A129" s="66" t="s">
        <v>3386</v>
      </c>
      <c r="B129" s="70" t="s">
        <v>3281</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6" t="str">
        <f>'AEO 2023 Table 52 Raw'!AI115</f>
        <v>- -</v>
      </c>
    </row>
    <row r="130" spans="1:32" ht="12" customHeight="1" x14ac:dyDescent="0.35">
      <c r="A130" s="66" t="s">
        <v>3387</v>
      </c>
      <c r="B130" s="70" t="s">
        <v>3283</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6" t="str">
        <f>'AEO 2023 Table 52 Raw'!AI116</f>
        <v>- -</v>
      </c>
    </row>
    <row r="131" spans="1:32" ht="12" customHeight="1" x14ac:dyDescent="0.35">
      <c r="A131" s="66" t="s">
        <v>3388</v>
      </c>
      <c r="B131" s="70" t="s">
        <v>3285</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6" t="str">
        <f>'AEO 2023 Table 52 Raw'!AI117</f>
        <v>- -</v>
      </c>
    </row>
    <row r="132" spans="1:32" ht="12" customHeight="1" x14ac:dyDescent="0.35">
      <c r="A132" s="66" t="s">
        <v>3389</v>
      </c>
      <c r="B132" s="70" t="s">
        <v>3287</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6">
        <f>'AEO 2023 Table 52 Raw'!AI118</f>
        <v>2E-3</v>
      </c>
    </row>
    <row r="133" spans="1:32" ht="12" customHeight="1" x14ac:dyDescent="0.35">
      <c r="A133" s="66" t="s">
        <v>3390</v>
      </c>
      <c r="B133" s="70" t="s">
        <v>3289</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6" t="str">
        <f>'AEO 2023 Table 52 Raw'!AI119</f>
        <v>- -</v>
      </c>
    </row>
    <row r="134" spans="1:32" ht="12" customHeight="1" x14ac:dyDescent="0.35">
      <c r="A134" s="66" t="s">
        <v>3391</v>
      </c>
      <c r="B134" s="70" t="s">
        <v>3291</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6">
        <f>'AEO 2023 Table 52 Raw'!AI120</f>
        <v>2E-3</v>
      </c>
    </row>
    <row r="135" spans="1:32" ht="12" customHeight="1" x14ac:dyDescent="0.35">
      <c r="A135" s="66" t="s">
        <v>3392</v>
      </c>
      <c r="B135" s="70" t="s">
        <v>3293</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6" t="str">
        <f>'AEO 2023 Table 52 Raw'!AI121</f>
        <v>- -</v>
      </c>
    </row>
    <row r="136" spans="1:32" ht="12" customHeight="1" x14ac:dyDescent="0.35">
      <c r="A136" s="66" t="s">
        <v>3393</v>
      </c>
      <c r="B136" s="70" t="s">
        <v>3295</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6" t="str">
        <f>'AEO 2023 Table 52 Raw'!AI122</f>
        <v>- -</v>
      </c>
    </row>
    <row r="137" spans="1:32" ht="12" customHeight="1" x14ac:dyDescent="0.35">
      <c r="A137" s="66" t="s">
        <v>3394</v>
      </c>
      <c r="B137" s="70" t="s">
        <v>3297</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6" t="str">
        <f>'AEO 2023 Table 52 Raw'!AI123</f>
        <v>- -</v>
      </c>
    </row>
    <row r="138" spans="1:32" ht="12" customHeight="1" x14ac:dyDescent="0.35">
      <c r="A138" s="66" t="s">
        <v>3395</v>
      </c>
      <c r="B138" s="70" t="s">
        <v>3299</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6" t="str">
        <f>'AEO 2023 Table 52 Raw'!AI124</f>
        <v>- -</v>
      </c>
    </row>
    <row r="139" spans="1:32" ht="12" customHeight="1" x14ac:dyDescent="0.3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6"/>
    </row>
    <row r="140" spans="1:32" ht="12" customHeight="1" x14ac:dyDescent="0.35">
      <c r="B140" s="32" t="s">
        <v>1395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6"/>
    </row>
    <row r="141" spans="1:32" ht="12" customHeight="1" x14ac:dyDescent="0.35">
      <c r="A141" s="66" t="s">
        <v>3396</v>
      </c>
      <c r="B141" s="70" t="s">
        <v>3269</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6" t="str">
        <f>'AEO 2023 Table 52 Raw'!AI126</f>
        <v>- -</v>
      </c>
    </row>
    <row r="142" spans="1:32" ht="12" customHeight="1" x14ac:dyDescent="0.35">
      <c r="A142" s="66" t="s">
        <v>3397</v>
      </c>
      <c r="B142" s="70" t="s">
        <v>3271</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6" t="str">
        <f>'AEO 2023 Table 52 Raw'!AI127</f>
        <v>- -</v>
      </c>
    </row>
    <row r="143" spans="1:32" ht="12" customHeight="1" x14ac:dyDescent="0.35">
      <c r="A143" s="66" t="s">
        <v>3398</v>
      </c>
      <c r="B143" s="70" t="s">
        <v>3273</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6" t="str">
        <f>'AEO 2023 Table 52 Raw'!AI128</f>
        <v>- -</v>
      </c>
    </row>
    <row r="144" spans="1:32" ht="12" customHeight="1" x14ac:dyDescent="0.35">
      <c r="A144" s="66" t="s">
        <v>3399</v>
      </c>
      <c r="B144" s="70" t="s">
        <v>3275</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6" t="str">
        <f>'AEO 2023 Table 52 Raw'!AI129</f>
        <v>- -</v>
      </c>
    </row>
    <row r="145" spans="1:32" ht="12" customHeight="1" x14ac:dyDescent="0.35">
      <c r="A145" s="66" t="s">
        <v>3400</v>
      </c>
      <c r="B145" s="70" t="s">
        <v>3277</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6">
        <f>'AEO 2023 Table 52 Raw'!AI130</f>
        <v>2E-3</v>
      </c>
    </row>
    <row r="146" spans="1:32" ht="12" customHeight="1" x14ac:dyDescent="0.35">
      <c r="A146" s="66" t="s">
        <v>3401</v>
      </c>
      <c r="B146" s="70" t="s">
        <v>3279</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6" t="str">
        <f>'AEO 2023 Table 52 Raw'!AI131</f>
        <v>- -</v>
      </c>
    </row>
    <row r="147" spans="1:32" ht="12" customHeight="1" x14ac:dyDescent="0.35">
      <c r="A147" s="66" t="s">
        <v>3402</v>
      </c>
      <c r="B147" s="70" t="s">
        <v>3281</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6" t="str">
        <f>'AEO 2023 Table 52 Raw'!AI132</f>
        <v>- -</v>
      </c>
    </row>
    <row r="148" spans="1:32" ht="12" customHeight="1" x14ac:dyDescent="0.35">
      <c r="A148" s="66" t="s">
        <v>3403</v>
      </c>
      <c r="B148" s="70" t="s">
        <v>3283</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6" t="str">
        <f>'AEO 2023 Table 52 Raw'!AI133</f>
        <v>- -</v>
      </c>
    </row>
    <row r="149" spans="1:32" ht="12" customHeight="1" x14ac:dyDescent="0.35">
      <c r="A149" s="66" t="s">
        <v>3404</v>
      </c>
      <c r="B149" s="70" t="s">
        <v>3285</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6" t="str">
        <f>'AEO 2023 Table 52 Raw'!AI134</f>
        <v>- -</v>
      </c>
    </row>
    <row r="150" spans="1:32" ht="15" customHeight="1" x14ac:dyDescent="0.35">
      <c r="A150" s="66" t="s">
        <v>3405</v>
      </c>
      <c r="B150" s="70" t="s">
        <v>3287</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6">
        <f>'AEO 2023 Table 52 Raw'!AI135</f>
        <v>2E-3</v>
      </c>
    </row>
    <row r="151" spans="1:32" ht="15" customHeight="1" x14ac:dyDescent="0.35">
      <c r="A151" s="66" t="s">
        <v>3406</v>
      </c>
      <c r="B151" s="70" t="s">
        <v>3289</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6" t="str">
        <f>'AEO 2023 Table 52 Raw'!AI136</f>
        <v>- -</v>
      </c>
    </row>
    <row r="152" spans="1:32" ht="15" customHeight="1" x14ac:dyDescent="0.35">
      <c r="A152" s="66" t="s">
        <v>3407</v>
      </c>
      <c r="B152" s="70" t="s">
        <v>3291</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6">
        <f>'AEO 2023 Table 52 Raw'!AI137</f>
        <v>2E-3</v>
      </c>
    </row>
    <row r="153" spans="1:32" ht="15" customHeight="1" x14ac:dyDescent="0.35">
      <c r="A153" s="66" t="s">
        <v>3408</v>
      </c>
      <c r="B153" s="70" t="s">
        <v>3293</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6" t="str">
        <f>'AEO 2023 Table 52 Raw'!AI138</f>
        <v>- -</v>
      </c>
    </row>
    <row r="154" spans="1:32" ht="15" customHeight="1" x14ac:dyDescent="0.35">
      <c r="A154" s="66" t="s">
        <v>3409</v>
      </c>
      <c r="B154" s="70" t="s">
        <v>3295</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6" t="str">
        <f>'AEO 2023 Table 52 Raw'!AI139</f>
        <v>- -</v>
      </c>
    </row>
    <row r="155" spans="1:32" ht="15" customHeight="1" x14ac:dyDescent="0.35">
      <c r="A155" s="66" t="s">
        <v>3410</v>
      </c>
      <c r="B155" s="70" t="s">
        <v>3297</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6" t="str">
        <f>'AEO 2023 Table 52 Raw'!AI140</f>
        <v>- -</v>
      </c>
    </row>
    <row r="156" spans="1:32" ht="15" customHeight="1" x14ac:dyDescent="0.35">
      <c r="A156" s="66" t="s">
        <v>3411</v>
      </c>
      <c r="B156" s="70" t="s">
        <v>3299</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6" t="str">
        <f>'AEO 2023 Table 52 Raw'!AI141</f>
        <v>- -</v>
      </c>
    </row>
    <row r="157" spans="1:32" ht="15" customHeight="1" x14ac:dyDescent="0.35">
      <c r="B157" s="32" t="s">
        <v>3036</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6"/>
    </row>
    <row r="158" spans="1:32" ht="15" customHeight="1" x14ac:dyDescent="0.35">
      <c r="A158" s="66" t="s">
        <v>3412</v>
      </c>
      <c r="B158" s="70" t="s">
        <v>3269</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6" t="str">
        <f>'AEO 2023 Table 52 Raw'!AI143</f>
        <v>- -</v>
      </c>
    </row>
    <row r="159" spans="1:32" ht="15" customHeight="1" x14ac:dyDescent="0.35">
      <c r="A159" s="66" t="s">
        <v>3413</v>
      </c>
      <c r="B159" s="70" t="s">
        <v>3271</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6" t="str">
        <f>'AEO 2023 Table 52 Raw'!AI144</f>
        <v>- -</v>
      </c>
    </row>
    <row r="160" spans="1:32" ht="15" customHeight="1" x14ac:dyDescent="0.35">
      <c r="A160" s="66" t="s">
        <v>3414</v>
      </c>
      <c r="B160" s="70" t="s">
        <v>3273</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6">
        <f>'AEO 2023 Table 52 Raw'!AI145</f>
        <v>3.0000000000000001E-3</v>
      </c>
    </row>
    <row r="161" spans="1:32" ht="15" customHeight="1" x14ac:dyDescent="0.35">
      <c r="A161" s="66" t="s">
        <v>3415</v>
      </c>
      <c r="B161" s="70" t="s">
        <v>3275</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6">
        <f>'AEO 2023 Table 52 Raw'!AI146</f>
        <v>3.0000000000000001E-3</v>
      </c>
    </row>
    <row r="162" spans="1:32" ht="15" customHeight="1" x14ac:dyDescent="0.35">
      <c r="A162" s="66" t="s">
        <v>3416</v>
      </c>
      <c r="B162" s="70" t="s">
        <v>3277</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6">
        <f>'AEO 2023 Table 52 Raw'!AI147</f>
        <v>3.0000000000000001E-3</v>
      </c>
    </row>
    <row r="163" spans="1:32" ht="12" customHeight="1" x14ac:dyDescent="0.35">
      <c r="A163" s="66" t="s">
        <v>3417</v>
      </c>
      <c r="B163" s="70" t="s">
        <v>3279</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6" t="str">
        <f>'AEO 2023 Table 52 Raw'!AI148</f>
        <v>- -</v>
      </c>
    </row>
    <row r="164" spans="1:32" ht="15" customHeight="1" x14ac:dyDescent="0.35">
      <c r="A164" s="66" t="s">
        <v>3418</v>
      </c>
      <c r="B164" s="70" t="s">
        <v>3281</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6" t="str">
        <f>'AEO 2023 Table 52 Raw'!AI149</f>
        <v>- -</v>
      </c>
    </row>
    <row r="165" spans="1:32" ht="15" customHeight="1" x14ac:dyDescent="0.35">
      <c r="A165" s="66" t="s">
        <v>3419</v>
      </c>
      <c r="B165" s="70" t="s">
        <v>3283</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6" t="str">
        <f>'AEO 2023 Table 52 Raw'!AI150</f>
        <v>- -</v>
      </c>
    </row>
    <row r="166" spans="1:32" ht="15" customHeight="1" x14ac:dyDescent="0.35">
      <c r="A166" s="66" t="s">
        <v>3420</v>
      </c>
      <c r="B166" s="70" t="s">
        <v>3285</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6" t="str">
        <f>'AEO 2023 Table 52 Raw'!AI151</f>
        <v>- -</v>
      </c>
    </row>
    <row r="167" spans="1:32" ht="15" customHeight="1" x14ac:dyDescent="0.35">
      <c r="A167" s="66" t="s">
        <v>3421</v>
      </c>
      <c r="B167" s="70" t="s">
        <v>3287</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6">
        <f>'AEO 2023 Table 52 Raw'!AI152</f>
        <v>2E-3</v>
      </c>
    </row>
    <row r="168" spans="1:32" ht="15" customHeight="1" x14ac:dyDescent="0.35">
      <c r="A168" s="66" t="s">
        <v>3422</v>
      </c>
      <c r="B168" s="70" t="s">
        <v>3289</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6" t="str">
        <f>'AEO 2023 Table 52 Raw'!AI153</f>
        <v>- -</v>
      </c>
    </row>
    <row r="169" spans="1:32" ht="15" customHeight="1" x14ac:dyDescent="0.35">
      <c r="A169" s="66" t="s">
        <v>3423</v>
      </c>
      <c r="B169" s="70" t="s">
        <v>3291</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6">
        <f>'AEO 2023 Table 52 Raw'!AI154</f>
        <v>2E-3</v>
      </c>
    </row>
    <row r="170" spans="1:32" ht="15" customHeight="1" x14ac:dyDescent="0.35">
      <c r="A170" s="66" t="s">
        <v>3424</v>
      </c>
      <c r="B170" s="70" t="s">
        <v>3293</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6" t="str">
        <f>'AEO 2023 Table 52 Raw'!AI155</f>
        <v>- -</v>
      </c>
    </row>
    <row r="171" spans="1:32" ht="15" customHeight="1" x14ac:dyDescent="0.35">
      <c r="A171" s="66" t="s">
        <v>3425</v>
      </c>
      <c r="B171" s="70" t="s">
        <v>3295</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6" t="str">
        <f>'AEO 2023 Table 52 Raw'!AI156</f>
        <v>- -</v>
      </c>
    </row>
    <row r="172" spans="1:32" ht="12" customHeight="1" x14ac:dyDescent="0.35">
      <c r="A172" s="66" t="s">
        <v>3426</v>
      </c>
      <c r="B172" s="70" t="s">
        <v>3297</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6" t="str">
        <f>'AEO 2023 Table 52 Raw'!AI157</f>
        <v>- -</v>
      </c>
    </row>
    <row r="173" spans="1:32" ht="15" customHeight="1" x14ac:dyDescent="0.35">
      <c r="A173" s="66" t="s">
        <v>3427</v>
      </c>
      <c r="B173" s="70" t="s">
        <v>3299</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6" t="str">
        <f>'AEO 2023 Table 52 Raw'!AI158</f>
        <v>- -</v>
      </c>
    </row>
    <row r="174" spans="1:32" ht="15" customHeight="1" x14ac:dyDescent="0.3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6"/>
    </row>
    <row r="175" spans="1:32" ht="15" customHeight="1" x14ac:dyDescent="0.35">
      <c r="B175" s="32" t="s">
        <v>631</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6"/>
    </row>
    <row r="176" spans="1:32" ht="15" customHeight="1" x14ac:dyDescent="0.35">
      <c r="A176" s="66" t="s">
        <v>3428</v>
      </c>
      <c r="B176" s="70" t="s">
        <v>3269</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6">
        <f>'AEO 2023 Table 52 Raw'!AI160</f>
        <v>-4.0000000000000001E-3</v>
      </c>
    </row>
    <row r="177" spans="1:32" ht="15" customHeight="1" x14ac:dyDescent="0.35">
      <c r="A177" s="66" t="s">
        <v>3429</v>
      </c>
      <c r="B177" s="70" t="s">
        <v>3271</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6">
        <f>'AEO 2023 Table 52 Raw'!AI161</f>
        <v>-5.0000000000000001E-3</v>
      </c>
    </row>
    <row r="178" spans="1:32" ht="15" customHeight="1" x14ac:dyDescent="0.35">
      <c r="A178" s="66" t="s">
        <v>3430</v>
      </c>
      <c r="B178" s="70" t="s">
        <v>3273</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6">
        <f>'AEO 2023 Table 52 Raw'!AI162</f>
        <v>-6.0000000000000001E-3</v>
      </c>
    </row>
    <row r="179" spans="1:32" ht="15" customHeight="1" x14ac:dyDescent="0.35">
      <c r="A179" s="66" t="s">
        <v>3431</v>
      </c>
      <c r="B179" s="70" t="s">
        <v>3275</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6">
        <f>'AEO 2023 Table 52 Raw'!AI163</f>
        <v>-6.0000000000000001E-3</v>
      </c>
    </row>
    <row r="180" spans="1:32" ht="15" customHeight="1" x14ac:dyDescent="0.35">
      <c r="A180" s="66" t="s">
        <v>3432</v>
      </c>
      <c r="B180" s="70" t="s">
        <v>3277</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6" t="str">
        <f>'AEO 2023 Table 52 Raw'!AI164</f>
        <v>- -</v>
      </c>
    </row>
    <row r="181" spans="1:32" ht="12" customHeight="1" x14ac:dyDescent="0.35">
      <c r="A181" s="66" t="s">
        <v>3433</v>
      </c>
      <c r="B181" s="70" t="s">
        <v>3279</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6">
        <f>'AEO 2023 Table 52 Raw'!AI165</f>
        <v>-3.0000000000000001E-3</v>
      </c>
    </row>
    <row r="182" spans="1:32" ht="12" customHeight="1" x14ac:dyDescent="0.35">
      <c r="A182" s="66" t="s">
        <v>3434</v>
      </c>
      <c r="B182" s="70" t="s">
        <v>3281</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6">
        <f>'AEO 2023 Table 52 Raw'!AI166</f>
        <v>-6.0000000000000001E-3</v>
      </c>
    </row>
    <row r="183" spans="1:32" ht="15" customHeight="1" x14ac:dyDescent="0.35">
      <c r="A183" s="66" t="s">
        <v>3435</v>
      </c>
      <c r="B183" s="70" t="s">
        <v>3283</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6">
        <f>'AEO 2023 Table 52 Raw'!AI167</f>
        <v>-6.0000000000000001E-3</v>
      </c>
    </row>
    <row r="184" spans="1:32" ht="15" customHeight="1" x14ac:dyDescent="0.35">
      <c r="A184" s="66" t="s">
        <v>3436</v>
      </c>
      <c r="B184" s="70" t="s">
        <v>3285</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6" t="str">
        <f>'AEO 2023 Table 52 Raw'!AI168</f>
        <v>- -</v>
      </c>
    </row>
    <row r="185" spans="1:32" ht="15" customHeight="1" x14ac:dyDescent="0.35">
      <c r="A185" s="66" t="s">
        <v>3437</v>
      </c>
      <c r="B185" s="70" t="s">
        <v>3287</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6" t="str">
        <f>'AEO 2023 Table 52 Raw'!AI169</f>
        <v>- -</v>
      </c>
    </row>
    <row r="186" spans="1:32" ht="15" customHeight="1" x14ac:dyDescent="0.35">
      <c r="A186" s="66" t="s">
        <v>3438</v>
      </c>
      <c r="B186" s="70" t="s">
        <v>3289</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6" t="str">
        <f>'AEO 2023 Table 52 Raw'!AI170</f>
        <v>- -</v>
      </c>
    </row>
    <row r="187" spans="1:32" ht="15" customHeight="1" x14ac:dyDescent="0.35">
      <c r="A187" s="66" t="s">
        <v>3439</v>
      </c>
      <c r="B187" s="70" t="s">
        <v>3291</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6" t="str">
        <f>'AEO 2023 Table 52 Raw'!AI171</f>
        <v>- -</v>
      </c>
    </row>
    <row r="188" spans="1:32" ht="12" customHeight="1" x14ac:dyDescent="0.35">
      <c r="A188" s="66" t="s">
        <v>3440</v>
      </c>
      <c r="B188" s="70" t="s">
        <v>3293</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6" t="str">
        <f>'AEO 2023 Table 52 Raw'!AI172</f>
        <v>- -</v>
      </c>
    </row>
    <row r="189" spans="1:32" ht="15" customHeight="1" x14ac:dyDescent="0.35">
      <c r="A189" s="66" t="s">
        <v>3441</v>
      </c>
      <c r="B189" s="70" t="s">
        <v>3295</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6" t="str">
        <f>'AEO 2023 Table 52 Raw'!AI173</f>
        <v>- -</v>
      </c>
    </row>
    <row r="190" spans="1:32" ht="15" customHeight="1" x14ac:dyDescent="0.35">
      <c r="A190" s="66" t="s">
        <v>3442</v>
      </c>
      <c r="B190" s="70" t="s">
        <v>3297</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6" t="str">
        <f>'AEO 2023 Table 52 Raw'!AI174</f>
        <v>- -</v>
      </c>
    </row>
    <row r="191" spans="1:32" ht="15" customHeight="1" x14ac:dyDescent="0.35">
      <c r="A191" s="66" t="s">
        <v>3443</v>
      </c>
      <c r="B191" s="70" t="s">
        <v>3299</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6" t="str">
        <f>'AEO 2023 Table 52 Raw'!AI175</f>
        <v>- -</v>
      </c>
    </row>
    <row r="192" spans="1:32" ht="15" customHeight="1" x14ac:dyDescent="0.3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6"/>
    </row>
    <row r="193" spans="1:32" ht="15" customHeight="1" x14ac:dyDescent="0.35">
      <c r="B193" s="32" t="s">
        <v>634</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6"/>
    </row>
    <row r="194" spans="1:32" ht="12" customHeight="1" x14ac:dyDescent="0.35">
      <c r="A194" s="66" t="s">
        <v>3444</v>
      </c>
      <c r="B194" s="70" t="s">
        <v>3269</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6" t="str">
        <f>'AEO 2023 Table 52 Raw'!AI177</f>
        <v>- -</v>
      </c>
    </row>
    <row r="195" spans="1:32" ht="15" customHeight="1" x14ac:dyDescent="0.35">
      <c r="A195" s="66" t="s">
        <v>3445</v>
      </c>
      <c r="B195" s="70" t="s">
        <v>3271</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6">
        <f>'AEO 2023 Table 52 Raw'!AI178</f>
        <v>-7.0000000000000001E-3</v>
      </c>
    </row>
    <row r="196" spans="1:32" ht="15" customHeight="1" x14ac:dyDescent="0.35">
      <c r="A196" s="66" t="s">
        <v>3446</v>
      </c>
      <c r="B196" s="70" t="s">
        <v>3273</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6">
        <f>'AEO 2023 Table 52 Raw'!AI179</f>
        <v>-8.0000000000000002E-3</v>
      </c>
    </row>
    <row r="197" spans="1:32" ht="15" customHeight="1" x14ac:dyDescent="0.35">
      <c r="A197" s="66" t="s">
        <v>3447</v>
      </c>
      <c r="B197" s="70" t="s">
        <v>3275</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6">
        <f>'AEO 2023 Table 52 Raw'!AI180</f>
        <v>-8.0000000000000002E-3</v>
      </c>
    </row>
    <row r="198" spans="1:32" ht="15" customHeight="1" x14ac:dyDescent="0.35">
      <c r="A198" s="66" t="s">
        <v>3448</v>
      </c>
      <c r="B198" s="70" t="s">
        <v>3277</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6">
        <f>'AEO 2023 Table 52 Raw'!AI181</f>
        <v>-8.0000000000000002E-3</v>
      </c>
    </row>
    <row r="199" spans="1:32" ht="15" customHeight="1" x14ac:dyDescent="0.35">
      <c r="A199" s="66" t="s">
        <v>3449</v>
      </c>
      <c r="B199" s="70" t="s">
        <v>3279</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6">
        <f>'AEO 2023 Table 52 Raw'!AI182</f>
        <v>-4.0000000000000001E-3</v>
      </c>
    </row>
    <row r="200" spans="1:32" ht="12" customHeight="1" x14ac:dyDescent="0.35">
      <c r="A200" s="66" t="s">
        <v>3450</v>
      </c>
      <c r="B200" s="70" t="s">
        <v>3281</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6">
        <f>'AEO 2023 Table 52 Raw'!AI183</f>
        <v>-8.0000000000000002E-3</v>
      </c>
    </row>
    <row r="201" spans="1:32" ht="15" customHeight="1" x14ac:dyDescent="0.35">
      <c r="A201" s="66" t="s">
        <v>3451</v>
      </c>
      <c r="B201" s="70" t="s">
        <v>3283</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6">
        <f>'AEO 2023 Table 52 Raw'!AI184</f>
        <v>-8.0000000000000002E-3</v>
      </c>
    </row>
    <row r="202" spans="1:32" ht="15" customHeight="1" x14ac:dyDescent="0.35">
      <c r="A202" s="66" t="s">
        <v>3452</v>
      </c>
      <c r="B202" s="70" t="s">
        <v>3285</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6">
        <f>'AEO 2023 Table 52 Raw'!AI185</f>
        <v>-8.9999999999999993E-3</v>
      </c>
    </row>
    <row r="203" spans="1:32" ht="15" customHeight="1" x14ac:dyDescent="0.35">
      <c r="A203" s="66" t="s">
        <v>3453</v>
      </c>
      <c r="B203" s="70" t="s">
        <v>3287</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6">
        <f>'AEO 2023 Table 52 Raw'!AI186</f>
        <v>-8.0000000000000002E-3</v>
      </c>
    </row>
    <row r="204" spans="1:32" ht="12" customHeight="1" x14ac:dyDescent="0.35">
      <c r="A204" s="66" t="s">
        <v>3454</v>
      </c>
      <c r="B204" s="70" t="s">
        <v>3289</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6">
        <f>'AEO 2023 Table 52 Raw'!AI187</f>
        <v>-8.0000000000000002E-3</v>
      </c>
    </row>
    <row r="205" spans="1:32" ht="15" customHeight="1" x14ac:dyDescent="0.35">
      <c r="A205" s="66" t="s">
        <v>3455</v>
      </c>
      <c r="B205" s="70" t="s">
        <v>3291</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6" t="str">
        <f>'AEO 2023 Table 52 Raw'!AI188</f>
        <v>- -</v>
      </c>
    </row>
    <row r="206" spans="1:32" ht="15" customHeight="1" x14ac:dyDescent="0.35">
      <c r="A206" s="66" t="s">
        <v>3456</v>
      </c>
      <c r="B206" s="70" t="s">
        <v>3293</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6">
        <f>'AEO 2023 Table 52 Raw'!AI189</f>
        <v>-8.0000000000000002E-3</v>
      </c>
    </row>
    <row r="207" spans="1:32" ht="15" customHeight="1" x14ac:dyDescent="0.35">
      <c r="A207" s="66" t="s">
        <v>3457</v>
      </c>
      <c r="B207" s="70" t="s">
        <v>3295</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6">
        <f>'AEO 2023 Table 52 Raw'!AI190</f>
        <v>-7.0000000000000001E-3</v>
      </c>
    </row>
    <row r="208" spans="1:32" ht="15" customHeight="1" x14ac:dyDescent="0.35">
      <c r="A208" s="66" t="s">
        <v>3458</v>
      </c>
      <c r="B208" s="70" t="s">
        <v>3297</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6">
        <f>'AEO 2023 Table 52 Raw'!AI191</f>
        <v>-8.0000000000000002E-3</v>
      </c>
    </row>
    <row r="209" spans="1:32" ht="12" customHeight="1" x14ac:dyDescent="0.35">
      <c r="A209" s="66" t="s">
        <v>3459</v>
      </c>
      <c r="B209" s="70" t="s">
        <v>3299</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6">
        <f>'AEO 2023 Table 52 Raw'!AI192</f>
        <v>-7.0000000000000001E-3</v>
      </c>
    </row>
    <row r="210" spans="1:32" ht="15" customHeight="1" x14ac:dyDescent="0.3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6"/>
    </row>
    <row r="211" spans="1:32" ht="15" customHeight="1" x14ac:dyDescent="0.35">
      <c r="B211" s="32" t="s">
        <v>637</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6"/>
    </row>
    <row r="212" spans="1:32" ht="15" customHeight="1" x14ac:dyDescent="0.35">
      <c r="A212" s="66" t="s">
        <v>3460</v>
      </c>
      <c r="B212" s="70" t="s">
        <v>3269</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6" t="str">
        <f>'AEO 2023 Table 52 Raw'!AI194</f>
        <v>- -</v>
      </c>
    </row>
    <row r="213" spans="1:32" ht="15" customHeight="1" x14ac:dyDescent="0.35">
      <c r="A213" s="66" t="s">
        <v>3461</v>
      </c>
      <c r="B213" s="70" t="s">
        <v>3271</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6">
        <f>'AEO 2023 Table 52 Raw'!AI195</f>
        <v>-8.0000000000000002E-3</v>
      </c>
    </row>
    <row r="214" spans="1:32" ht="15" customHeight="1" x14ac:dyDescent="0.35">
      <c r="A214" s="66" t="s">
        <v>3462</v>
      </c>
      <c r="B214" s="70" t="s">
        <v>3273</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6">
        <f>'AEO 2023 Table 52 Raw'!AI196</f>
        <v>-0.01</v>
      </c>
    </row>
    <row r="215" spans="1:32" ht="15" customHeight="1" x14ac:dyDescent="0.35">
      <c r="A215" s="66" t="s">
        <v>3463</v>
      </c>
      <c r="B215" s="70" t="s">
        <v>3275</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6">
        <f>'AEO 2023 Table 52 Raw'!AI197</f>
        <v>-0.01</v>
      </c>
    </row>
    <row r="216" spans="1:32" ht="15" customHeight="1" x14ac:dyDescent="0.35">
      <c r="A216" s="66" t="s">
        <v>3464</v>
      </c>
      <c r="B216" s="70" t="s">
        <v>3277</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6">
        <f>'AEO 2023 Table 52 Raw'!AI198</f>
        <v>-8.9999999999999993E-3</v>
      </c>
    </row>
    <row r="217" spans="1:32" ht="15" customHeight="1" x14ac:dyDescent="0.35">
      <c r="A217" s="66" t="s">
        <v>3465</v>
      </c>
      <c r="B217" s="70" t="s">
        <v>3279</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6">
        <f>'AEO 2023 Table 52 Raw'!AI199</f>
        <v>-5.0000000000000001E-3</v>
      </c>
    </row>
    <row r="218" spans="1:32" ht="15" customHeight="1" x14ac:dyDescent="0.35">
      <c r="A218" s="66" t="s">
        <v>3466</v>
      </c>
      <c r="B218" s="70" t="s">
        <v>3281</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6">
        <f>'AEO 2023 Table 52 Raw'!AI200</f>
        <v>-0.01</v>
      </c>
    </row>
    <row r="219" spans="1:32" ht="15" customHeight="1" x14ac:dyDescent="0.35">
      <c r="A219" s="66" t="s">
        <v>3467</v>
      </c>
      <c r="B219" s="70" t="s">
        <v>3283</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6">
        <f>'AEO 2023 Table 52 Raw'!AI201</f>
        <v>-8.0000000000000002E-3</v>
      </c>
    </row>
    <row r="220" spans="1:32" ht="15" customHeight="1" x14ac:dyDescent="0.35">
      <c r="A220" s="66" t="s">
        <v>3468</v>
      </c>
      <c r="B220" s="70" t="s">
        <v>3285</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6" t="str">
        <f>'AEO 2023 Table 52 Raw'!AI202</f>
        <v>- -</v>
      </c>
    </row>
    <row r="221" spans="1:32" ht="15" customHeight="1" x14ac:dyDescent="0.35">
      <c r="A221" s="66" t="s">
        <v>3469</v>
      </c>
      <c r="B221" s="70" t="s">
        <v>3287</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6">
        <f>'AEO 2023 Table 52 Raw'!AI203</f>
        <v>-8.0000000000000002E-3</v>
      </c>
    </row>
    <row r="222" spans="1:32" ht="15" customHeight="1" x14ac:dyDescent="0.35">
      <c r="A222" s="66" t="s">
        <v>3470</v>
      </c>
      <c r="B222" s="70" t="s">
        <v>3289</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6" t="str">
        <f>'AEO 2023 Table 52 Raw'!AI204</f>
        <v>- -</v>
      </c>
    </row>
    <row r="223" spans="1:32" ht="15" customHeight="1" x14ac:dyDescent="0.35">
      <c r="A223" s="66" t="s">
        <v>3471</v>
      </c>
      <c r="B223" s="70" t="s">
        <v>3291</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6" t="str">
        <f>'AEO 2023 Table 52 Raw'!AI205</f>
        <v>- -</v>
      </c>
    </row>
    <row r="224" spans="1:32" ht="15" customHeight="1" x14ac:dyDescent="0.35">
      <c r="A224" s="66" t="s">
        <v>3472</v>
      </c>
      <c r="B224" s="70" t="s">
        <v>3293</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6">
        <f>'AEO 2023 Table 52 Raw'!AI206</f>
        <v>-8.0000000000000002E-3</v>
      </c>
    </row>
    <row r="225" spans="1:32" ht="15" customHeight="1" x14ac:dyDescent="0.35">
      <c r="A225" s="66" t="s">
        <v>3473</v>
      </c>
      <c r="B225" s="70" t="s">
        <v>3295</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6">
        <f>'AEO 2023 Table 52 Raw'!AI207</f>
        <v>-6.0000000000000001E-3</v>
      </c>
    </row>
    <row r="226" spans="1:32" ht="15" customHeight="1" x14ac:dyDescent="0.35">
      <c r="A226" s="66" t="s">
        <v>3474</v>
      </c>
      <c r="B226" s="70" t="s">
        <v>3297</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6">
        <f>'AEO 2023 Table 52 Raw'!AI208</f>
        <v>-8.9999999999999993E-3</v>
      </c>
    </row>
    <row r="227" spans="1:32" ht="15" customHeight="1" x14ac:dyDescent="0.35">
      <c r="A227" s="66" t="s">
        <v>3475</v>
      </c>
      <c r="B227" s="70" t="s">
        <v>3299</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6">
        <f>'AEO 2023 Table 52 Raw'!AI209</f>
        <v>-8.0000000000000002E-3</v>
      </c>
    </row>
    <row r="228" spans="1:32" ht="15" customHeight="1" x14ac:dyDescent="0.3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6"/>
    </row>
    <row r="229" spans="1:32" ht="15" customHeight="1" x14ac:dyDescent="0.35">
      <c r="B229" s="32" t="s">
        <v>3117</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6"/>
    </row>
    <row r="230" spans="1:32" ht="15" customHeight="1" x14ac:dyDescent="0.35">
      <c r="A230" s="66" t="s">
        <v>3476</v>
      </c>
      <c r="B230" s="70" t="s">
        <v>3269</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6" t="str">
        <f>'AEO 2023 Table 52 Raw'!AI211</f>
        <v>- -</v>
      </c>
    </row>
    <row r="231" spans="1:32" ht="15" customHeight="1" x14ac:dyDescent="0.35">
      <c r="A231" s="66" t="s">
        <v>3477</v>
      </c>
      <c r="B231" s="70" t="s">
        <v>3271</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6" t="str">
        <f>'AEO 2023 Table 52 Raw'!AI212</f>
        <v>- -</v>
      </c>
    </row>
    <row r="232" spans="1:32" ht="15" customHeight="1" x14ac:dyDescent="0.35">
      <c r="A232" s="66" t="s">
        <v>3478</v>
      </c>
      <c r="B232" s="70" t="s">
        <v>3273</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6" t="str">
        <f>'AEO 2023 Table 52 Raw'!AI213</f>
        <v>- -</v>
      </c>
    </row>
    <row r="233" spans="1:32" ht="15" customHeight="1" x14ac:dyDescent="0.35">
      <c r="A233" s="66" t="s">
        <v>3479</v>
      </c>
      <c r="B233" s="70" t="s">
        <v>3275</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6" t="str">
        <f>'AEO 2023 Table 52 Raw'!AI214</f>
        <v>- -</v>
      </c>
    </row>
    <row r="234" spans="1:32" ht="15" customHeight="1" x14ac:dyDescent="0.35">
      <c r="A234" s="66" t="s">
        <v>3480</v>
      </c>
      <c r="B234" s="70" t="s">
        <v>3277</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6" t="str">
        <f>'AEO 2023 Table 52 Raw'!AI215</f>
        <v>- -</v>
      </c>
    </row>
    <row r="235" spans="1:32" ht="15" customHeight="1" x14ac:dyDescent="0.35">
      <c r="A235" s="66" t="s">
        <v>3481</v>
      </c>
      <c r="B235" s="70" t="s">
        <v>3279</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6" t="str">
        <f>'AEO 2023 Table 52 Raw'!AI216</f>
        <v>- -</v>
      </c>
    </row>
    <row r="236" spans="1:32" ht="15" customHeight="1" x14ac:dyDescent="0.35">
      <c r="A236" s="66" t="s">
        <v>3482</v>
      </c>
      <c r="B236" s="70" t="s">
        <v>3281</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6" t="str">
        <f>'AEO 2023 Table 52 Raw'!AI217</f>
        <v>- -</v>
      </c>
    </row>
    <row r="237" spans="1:32" ht="15" customHeight="1" x14ac:dyDescent="0.35">
      <c r="A237" s="66" t="s">
        <v>3483</v>
      </c>
      <c r="B237" s="70" t="s">
        <v>3283</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6" t="str">
        <f>'AEO 2023 Table 52 Raw'!AI218</f>
        <v>- -</v>
      </c>
    </row>
    <row r="238" spans="1:32" ht="15" customHeight="1" x14ac:dyDescent="0.35">
      <c r="A238" s="66" t="s">
        <v>3484</v>
      </c>
      <c r="B238" s="70" t="s">
        <v>3285</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6" t="str">
        <f>'AEO 2023 Table 52 Raw'!AI219</f>
        <v>- -</v>
      </c>
    </row>
    <row r="239" spans="1:32" ht="15" customHeight="1" x14ac:dyDescent="0.35">
      <c r="A239" s="66" t="s">
        <v>3485</v>
      </c>
      <c r="B239" s="70" t="s">
        <v>3287</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6" t="str">
        <f>'AEO 2023 Table 52 Raw'!AI220</f>
        <v>- -</v>
      </c>
    </row>
    <row r="240" spans="1:32" ht="15" customHeight="1" x14ac:dyDescent="0.35">
      <c r="A240" s="66" t="s">
        <v>3486</v>
      </c>
      <c r="B240" s="70" t="s">
        <v>3289</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6" t="str">
        <f>'AEO 2023 Table 52 Raw'!AI221</f>
        <v>- -</v>
      </c>
    </row>
    <row r="241" spans="1:32" ht="15" customHeight="1" x14ac:dyDescent="0.35">
      <c r="A241" s="66" t="s">
        <v>3487</v>
      </c>
      <c r="B241" s="70" t="s">
        <v>3291</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6" t="str">
        <f>'AEO 2023 Table 52 Raw'!AI222</f>
        <v>- -</v>
      </c>
    </row>
    <row r="242" spans="1:32" ht="15" customHeight="1" x14ac:dyDescent="0.35">
      <c r="A242" s="66" t="s">
        <v>3488</v>
      </c>
      <c r="B242" s="70" t="s">
        <v>3293</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6" t="str">
        <f>'AEO 2023 Table 52 Raw'!AI223</f>
        <v>- -</v>
      </c>
    </row>
    <row r="243" spans="1:32" ht="15" customHeight="1" x14ac:dyDescent="0.35">
      <c r="A243" s="66" t="s">
        <v>3489</v>
      </c>
      <c r="B243" s="70" t="s">
        <v>3295</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6" t="str">
        <f>'AEO 2023 Table 52 Raw'!AI224</f>
        <v>- -</v>
      </c>
    </row>
    <row r="244" spans="1:32" ht="15" customHeight="1" x14ac:dyDescent="0.35">
      <c r="A244" s="66" t="s">
        <v>3490</v>
      </c>
      <c r="B244" s="70" t="s">
        <v>3297</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6" t="str">
        <f>'AEO 2023 Table 52 Raw'!AI225</f>
        <v>- -</v>
      </c>
    </row>
    <row r="245" spans="1:32" ht="15" customHeight="1" x14ac:dyDescent="0.35">
      <c r="A245" s="66" t="s">
        <v>3491</v>
      </c>
      <c r="B245" s="70" t="s">
        <v>3299</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6" t="str">
        <f>'AEO 2023 Table 52 Raw'!AI226</f>
        <v>- -</v>
      </c>
    </row>
    <row r="246" spans="1:32" ht="15" customHeight="1" x14ac:dyDescent="0.3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6"/>
    </row>
    <row r="247" spans="1:32" ht="15" customHeight="1" x14ac:dyDescent="0.35">
      <c r="B247" s="32" t="s">
        <v>3150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6"/>
    </row>
    <row r="248" spans="1:32" ht="12" customHeight="1" x14ac:dyDescent="0.35">
      <c r="A248" s="66" t="s">
        <v>3492</v>
      </c>
      <c r="B248" s="70" t="s">
        <v>3269</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6" t="str">
        <f>'AEO 2023 Table 52 Raw'!AI228</f>
        <v>- -</v>
      </c>
    </row>
    <row r="249" spans="1:32" ht="15" customHeight="1" x14ac:dyDescent="0.35">
      <c r="A249" s="66" t="s">
        <v>3493</v>
      </c>
      <c r="B249" s="70" t="s">
        <v>3271</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6">
        <f>'AEO 2023 Table 52 Raw'!AI229</f>
        <v>1E-3</v>
      </c>
    </row>
    <row r="250" spans="1:32" ht="15" customHeight="1" x14ac:dyDescent="0.35">
      <c r="A250" s="66" t="s">
        <v>3494</v>
      </c>
      <c r="B250" s="70" t="s">
        <v>3273</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6">
        <f>'AEO 2023 Table 52 Raw'!AI230</f>
        <v>2E-3</v>
      </c>
    </row>
    <row r="251" spans="1:32" ht="15" customHeight="1" x14ac:dyDescent="0.35">
      <c r="A251" s="66" t="s">
        <v>3495</v>
      </c>
      <c r="B251" s="70" t="s">
        <v>3275</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6">
        <f>'AEO 2023 Table 52 Raw'!AI231</f>
        <v>1E-3</v>
      </c>
    </row>
    <row r="252" spans="1:32" ht="12" customHeight="1" x14ac:dyDescent="0.35">
      <c r="A252" s="66" t="s">
        <v>3496</v>
      </c>
      <c r="B252" s="70" t="s">
        <v>3277</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6">
        <f>'AEO 2023 Table 52 Raw'!AI232</f>
        <v>1E-3</v>
      </c>
    </row>
    <row r="253" spans="1:32" ht="15" customHeight="1" x14ac:dyDescent="0.35">
      <c r="A253" s="66" t="s">
        <v>3497</v>
      </c>
      <c r="B253" s="70" t="s">
        <v>3279</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6">
        <f>'AEO 2023 Table 52 Raw'!AI233</f>
        <v>1E-3</v>
      </c>
    </row>
    <row r="254" spans="1:32" ht="15" customHeight="1" x14ac:dyDescent="0.35">
      <c r="A254" s="66" t="s">
        <v>3498</v>
      </c>
      <c r="B254" s="70" t="s">
        <v>3281</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6">
        <f>'AEO 2023 Table 52 Raw'!AI234</f>
        <v>1E-3</v>
      </c>
    </row>
    <row r="255" spans="1:32" ht="12" customHeight="1" x14ac:dyDescent="0.35">
      <c r="A255" s="66" t="s">
        <v>3499</v>
      </c>
      <c r="B255" s="70" t="s">
        <v>3283</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6">
        <f>'AEO 2023 Table 52 Raw'!AI235</f>
        <v>1E-3</v>
      </c>
    </row>
    <row r="256" spans="1:32" ht="15" customHeight="1" x14ac:dyDescent="0.35">
      <c r="A256" s="66" t="s">
        <v>3500</v>
      </c>
      <c r="B256" s="70" t="s">
        <v>3285</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6">
        <f>'AEO 2023 Table 52 Raw'!AI236</f>
        <v>1E-3</v>
      </c>
    </row>
    <row r="257" spans="1:32" ht="15" customHeight="1" x14ac:dyDescent="0.35">
      <c r="A257" s="66" t="s">
        <v>3501</v>
      </c>
      <c r="B257" s="70" t="s">
        <v>3287</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6">
        <f>'AEO 2023 Table 52 Raw'!AI237</f>
        <v>1E-3</v>
      </c>
    </row>
    <row r="258" spans="1:32" ht="15" customHeight="1" x14ac:dyDescent="0.35">
      <c r="A258" s="66" t="s">
        <v>3502</v>
      </c>
      <c r="B258" s="70" t="s">
        <v>3289</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6">
        <f>'AEO 2023 Table 52 Raw'!AI238</f>
        <v>2E-3</v>
      </c>
    </row>
    <row r="259" spans="1:32" ht="15" customHeight="1" x14ac:dyDescent="0.35">
      <c r="A259" s="66" t="s">
        <v>3503</v>
      </c>
      <c r="B259" s="70" t="s">
        <v>3291</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6">
        <f>'AEO 2023 Table 52 Raw'!AI239</f>
        <v>1E-3</v>
      </c>
    </row>
    <row r="260" spans="1:32" ht="15" customHeight="1" x14ac:dyDescent="0.35">
      <c r="A260" s="66" t="s">
        <v>3504</v>
      </c>
      <c r="B260" s="70" t="s">
        <v>3293</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6">
        <f>'AEO 2023 Table 52 Raw'!AI240</f>
        <v>2E-3</v>
      </c>
    </row>
    <row r="261" spans="1:32" ht="15" customHeight="1" x14ac:dyDescent="0.35">
      <c r="A261" s="66" t="s">
        <v>3505</v>
      </c>
      <c r="B261" s="70" t="s">
        <v>3295</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6">
        <f>'AEO 2023 Table 52 Raw'!AI241</f>
        <v>1E-3</v>
      </c>
    </row>
    <row r="262" spans="1:32" ht="15" customHeight="1" x14ac:dyDescent="0.35">
      <c r="A262" s="66" t="s">
        <v>3506</v>
      </c>
      <c r="B262" s="70" t="s">
        <v>3297</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6">
        <f>'AEO 2023 Table 52 Raw'!AI242</f>
        <v>1E-3</v>
      </c>
    </row>
    <row r="263" spans="1:32" ht="15" customHeight="1" x14ac:dyDescent="0.35">
      <c r="A263" s="66" t="s">
        <v>3507</v>
      </c>
      <c r="B263" s="70" t="s">
        <v>3299</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6">
        <f>'AEO 2023 Table 52 Raw'!AI243</f>
        <v>1E-3</v>
      </c>
    </row>
    <row r="264" spans="1:32" ht="15" customHeight="1" x14ac:dyDescent="0.3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6"/>
    </row>
    <row r="265" spans="1:32" ht="15" customHeight="1" x14ac:dyDescent="0.35">
      <c r="B265" s="32" t="s">
        <v>250</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6"/>
    </row>
    <row r="266" spans="1:32" ht="15" customHeight="1" x14ac:dyDescent="0.35">
      <c r="A266" s="66" t="s">
        <v>3508</v>
      </c>
      <c r="B266" s="70" t="s">
        <v>3269</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6" t="str">
        <f>'AEO 2023 Table 52 Raw'!AI245</f>
        <v>- -</v>
      </c>
    </row>
    <row r="267" spans="1:32" ht="12" customHeight="1" x14ac:dyDescent="0.35">
      <c r="A267" s="66" t="s">
        <v>3509</v>
      </c>
      <c r="B267" s="70" t="s">
        <v>3271</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6" t="str">
        <f>'AEO 2023 Table 52 Raw'!AI246</f>
        <v>- -</v>
      </c>
    </row>
    <row r="268" spans="1:32" ht="12" customHeight="1" x14ac:dyDescent="0.35">
      <c r="A268" s="66" t="s">
        <v>3510</v>
      </c>
      <c r="B268" s="70" t="s">
        <v>3273</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6" t="str">
        <f>'AEO 2023 Table 52 Raw'!AI247</f>
        <v>- -</v>
      </c>
    </row>
    <row r="269" spans="1:32" ht="12" customHeight="1" x14ac:dyDescent="0.35">
      <c r="A269" s="66" t="s">
        <v>3511</v>
      </c>
      <c r="B269" s="70" t="s">
        <v>3275</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6" t="str">
        <f>'AEO 2023 Table 52 Raw'!AI248</f>
        <v>- -</v>
      </c>
    </row>
    <row r="270" spans="1:32" ht="12" customHeight="1" x14ac:dyDescent="0.35">
      <c r="A270" s="66" t="s">
        <v>3512</v>
      </c>
      <c r="B270" s="70" t="s">
        <v>3277</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6" t="str">
        <f>'AEO 2023 Table 52 Raw'!AI249</f>
        <v>- -</v>
      </c>
    </row>
    <row r="271" spans="1:32" ht="12" customHeight="1" x14ac:dyDescent="0.35">
      <c r="A271" s="66" t="s">
        <v>3513</v>
      </c>
      <c r="B271" s="70" t="s">
        <v>3279</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6" t="str">
        <f>'AEO 2023 Table 52 Raw'!AI250</f>
        <v>- -</v>
      </c>
    </row>
    <row r="272" spans="1:32" ht="12" customHeight="1" x14ac:dyDescent="0.35">
      <c r="A272" s="66" t="s">
        <v>3514</v>
      </c>
      <c r="B272" s="70" t="s">
        <v>3281</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6" t="str">
        <f>'AEO 2023 Table 52 Raw'!AI251</f>
        <v>- -</v>
      </c>
    </row>
    <row r="273" spans="1:32" ht="12" customHeight="1" x14ac:dyDescent="0.35">
      <c r="A273" s="66" t="s">
        <v>3515</v>
      </c>
      <c r="B273" s="70" t="s">
        <v>3283</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6" t="str">
        <f>'AEO 2023 Table 52 Raw'!AI252</f>
        <v>- -</v>
      </c>
    </row>
    <row r="274" spans="1:32" ht="12" customHeight="1" x14ac:dyDescent="0.35">
      <c r="A274" s="66" t="s">
        <v>3516</v>
      </c>
      <c r="B274" s="70" t="s">
        <v>3285</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6" t="str">
        <f>'AEO 2023 Table 52 Raw'!AI253</f>
        <v>- -</v>
      </c>
    </row>
    <row r="275" spans="1:32" ht="12" customHeight="1" x14ac:dyDescent="0.35">
      <c r="A275" s="66" t="s">
        <v>3517</v>
      </c>
      <c r="B275" s="70" t="s">
        <v>3287</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6" t="str">
        <f>'AEO 2023 Table 52 Raw'!AI254</f>
        <v>- -</v>
      </c>
    </row>
    <row r="276" spans="1:32" ht="12" customHeight="1" x14ac:dyDescent="0.35">
      <c r="A276" s="66" t="s">
        <v>3518</v>
      </c>
      <c r="B276" s="70" t="s">
        <v>3289</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6" t="str">
        <f>'AEO 2023 Table 52 Raw'!AI255</f>
        <v>- -</v>
      </c>
    </row>
    <row r="277" spans="1:32" ht="12" customHeight="1" x14ac:dyDescent="0.35">
      <c r="A277" s="66" t="s">
        <v>3519</v>
      </c>
      <c r="B277" s="70" t="s">
        <v>3291</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6" t="str">
        <f>'AEO 2023 Table 52 Raw'!AI256</f>
        <v>- -</v>
      </c>
    </row>
    <row r="278" spans="1:32" ht="12" customHeight="1" x14ac:dyDescent="0.35">
      <c r="A278" s="66" t="s">
        <v>3520</v>
      </c>
      <c r="B278" s="70" t="s">
        <v>3293</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6" t="str">
        <f>'AEO 2023 Table 52 Raw'!AI257</f>
        <v>- -</v>
      </c>
    </row>
    <row r="279" spans="1:32" ht="12" customHeight="1" x14ac:dyDescent="0.35">
      <c r="A279" s="66" t="s">
        <v>3521</v>
      </c>
      <c r="B279" s="70" t="s">
        <v>3295</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6" t="str">
        <f>'AEO 2023 Table 52 Raw'!AI258</f>
        <v>- -</v>
      </c>
    </row>
    <row r="280" spans="1:32" ht="12" customHeight="1" x14ac:dyDescent="0.35">
      <c r="A280" s="66" t="s">
        <v>3522</v>
      </c>
      <c r="B280" s="70" t="s">
        <v>3297</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6" t="str">
        <f>'AEO 2023 Table 52 Raw'!AI259</f>
        <v>- -</v>
      </c>
    </row>
    <row r="281" spans="1:32" ht="12" customHeight="1" x14ac:dyDescent="0.35">
      <c r="A281" s="66" t="s">
        <v>3523</v>
      </c>
      <c r="B281" s="70" t="s">
        <v>3299</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6" t="str">
        <f>'AEO 2023 Table 52 Raw'!AI260</f>
        <v>- -</v>
      </c>
    </row>
    <row r="282" spans="1:32" ht="12" customHeight="1" x14ac:dyDescent="0.3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6"/>
    </row>
    <row r="283" spans="1:32" ht="12" customHeight="1" x14ac:dyDescent="0.35">
      <c r="B283" s="32" t="s">
        <v>253</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6"/>
    </row>
    <row r="284" spans="1:32" ht="12" customHeight="1" x14ac:dyDescent="0.35">
      <c r="A284" s="66" t="s">
        <v>3524</v>
      </c>
      <c r="B284" s="70" t="s">
        <v>3269</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6" t="str">
        <f>'AEO 2023 Table 52 Raw'!AI262</f>
        <v>- -</v>
      </c>
    </row>
    <row r="285" spans="1:32" ht="12" customHeight="1" x14ac:dyDescent="0.35">
      <c r="A285" s="66" t="s">
        <v>3525</v>
      </c>
      <c r="B285" s="70" t="s">
        <v>3271</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6">
        <f>'AEO 2023 Table 52 Raw'!AI263</f>
        <v>-1.2999999999999999E-2</v>
      </c>
    </row>
    <row r="286" spans="1:32" ht="12" customHeight="1" x14ac:dyDescent="0.35">
      <c r="A286" s="66" t="s">
        <v>3526</v>
      </c>
      <c r="B286" s="70" t="s">
        <v>3273</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6">
        <f>'AEO 2023 Table 52 Raw'!AI264</f>
        <v>-1.4E-2</v>
      </c>
    </row>
    <row r="287" spans="1:32" ht="12" customHeight="1" x14ac:dyDescent="0.35">
      <c r="A287" s="66" t="s">
        <v>3527</v>
      </c>
      <c r="B287" s="70" t="s">
        <v>3275</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6">
        <f>'AEO 2023 Table 52 Raw'!AI265</f>
        <v>-1.4E-2</v>
      </c>
    </row>
    <row r="288" spans="1:32" ht="12" customHeight="1" x14ac:dyDescent="0.35">
      <c r="A288" s="66" t="s">
        <v>3528</v>
      </c>
      <c r="B288" s="70" t="s">
        <v>3277</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6">
        <f>'AEO 2023 Table 52 Raw'!AI266</f>
        <v>-1.4E-2</v>
      </c>
    </row>
    <row r="289" spans="1:32" ht="12" customHeight="1" x14ac:dyDescent="0.35">
      <c r="A289" s="66" t="s">
        <v>3529</v>
      </c>
      <c r="B289" s="70" t="s">
        <v>3279</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6" t="str">
        <f>'AEO 2023 Table 52 Raw'!AI267</f>
        <v>- -</v>
      </c>
    </row>
    <row r="290" spans="1:32" ht="12" customHeight="1" x14ac:dyDescent="0.35">
      <c r="A290" s="66" t="s">
        <v>3530</v>
      </c>
      <c r="B290" s="70" t="s">
        <v>3281</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6" t="str">
        <f>'AEO 2023 Table 52 Raw'!AI268</f>
        <v>- -</v>
      </c>
    </row>
    <row r="291" spans="1:32" ht="12" customHeight="1" x14ac:dyDescent="0.35">
      <c r="A291" s="66" t="s">
        <v>3531</v>
      </c>
      <c r="B291" s="70" t="s">
        <v>3283</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6" t="str">
        <f>'AEO 2023 Table 52 Raw'!AI269</f>
        <v>- -</v>
      </c>
    </row>
    <row r="292" spans="1:32" ht="12" customHeight="1" x14ac:dyDescent="0.35">
      <c r="A292" s="66" t="s">
        <v>3532</v>
      </c>
      <c r="B292" s="70" t="s">
        <v>3285</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6" t="str">
        <f>'AEO 2023 Table 52 Raw'!AI270</f>
        <v>- -</v>
      </c>
    </row>
    <row r="293" spans="1:32" ht="12" customHeight="1" x14ac:dyDescent="0.35">
      <c r="A293" s="66" t="s">
        <v>3533</v>
      </c>
      <c r="B293" s="70" t="s">
        <v>3287</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6" t="str">
        <f>'AEO 2023 Table 52 Raw'!AI271</f>
        <v>- -</v>
      </c>
    </row>
    <row r="294" spans="1:32" ht="12" customHeight="1" x14ac:dyDescent="0.35">
      <c r="A294" s="66" t="s">
        <v>3534</v>
      </c>
      <c r="B294" s="70" t="s">
        <v>3289</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6">
        <f>'AEO 2023 Table 52 Raw'!AI272</f>
        <v>-1.4999999999999999E-2</v>
      </c>
    </row>
    <row r="295" spans="1:32" ht="12" customHeight="1" x14ac:dyDescent="0.35">
      <c r="A295" s="66" t="s">
        <v>3535</v>
      </c>
      <c r="B295" s="70" t="s">
        <v>3291</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6" t="str">
        <f>'AEO 2023 Table 52 Raw'!AI273</f>
        <v>- -</v>
      </c>
    </row>
    <row r="296" spans="1:32" ht="12" customHeight="1" x14ac:dyDescent="0.35">
      <c r="A296" s="66" t="s">
        <v>3536</v>
      </c>
      <c r="B296" s="70" t="s">
        <v>3293</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6" t="str">
        <f>'AEO 2023 Table 52 Raw'!AI274</f>
        <v>- -</v>
      </c>
    </row>
    <row r="297" spans="1:32" ht="12" customHeight="1" x14ac:dyDescent="0.35">
      <c r="A297" s="66" t="s">
        <v>3537</v>
      </c>
      <c r="B297" s="70" t="s">
        <v>3295</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6" t="str">
        <f>'AEO 2023 Table 52 Raw'!AI275</f>
        <v>- -</v>
      </c>
    </row>
    <row r="298" spans="1:32" ht="12" customHeight="1" x14ac:dyDescent="0.35">
      <c r="A298" s="66" t="s">
        <v>3538</v>
      </c>
      <c r="B298" s="70" t="s">
        <v>3297</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6">
        <f>'AEO 2023 Table 52 Raw'!AI276</f>
        <v>-1.4E-2</v>
      </c>
    </row>
    <row r="299" spans="1:32" ht="12" customHeight="1" x14ac:dyDescent="0.35">
      <c r="A299" s="66" t="s">
        <v>3539</v>
      </c>
      <c r="B299" s="70" t="s">
        <v>3299</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6" t="str">
        <f>'AEO 2023 Table 52 Raw'!AI277</f>
        <v>- -</v>
      </c>
    </row>
    <row r="300" spans="1:32" ht="15" customHeight="1" x14ac:dyDescent="0.3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6"/>
    </row>
    <row r="301" spans="1:32" ht="15" customHeight="1" x14ac:dyDescent="0.35">
      <c r="B301" s="32" t="s">
        <v>3247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6"/>
    </row>
    <row r="302" spans="1:32" ht="15" customHeight="1" x14ac:dyDescent="0.35">
      <c r="A302" s="66" t="s">
        <v>3540</v>
      </c>
      <c r="B302" s="70" t="s">
        <v>3541</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6">
        <f>'AEO 2023 Table 52 Raw'!AI279</f>
        <v>1E-3</v>
      </c>
    </row>
    <row r="303" spans="1:32" ht="15" customHeight="1" x14ac:dyDescent="0.35">
      <c r="A303" s="66" t="s">
        <v>3542</v>
      </c>
      <c r="B303" s="70" t="s">
        <v>3543</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6">
        <f>'AEO 2023 Table 52 Raw'!AI280</f>
        <v>3.0000000000000001E-3</v>
      </c>
    </row>
    <row r="304" spans="1:32" ht="15" customHeight="1" x14ac:dyDescent="0.35">
      <c r="A304" s="66" t="s">
        <v>3544</v>
      </c>
      <c r="B304" s="70" t="s">
        <v>3545</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6">
        <f>'AEO 2023 Table 52 Raw'!AI281</f>
        <v>3.0000000000000001E-3</v>
      </c>
    </row>
    <row r="305" spans="2:2" ht="15" customHeight="1" thickBot="1" x14ac:dyDescent="0.4"/>
    <row r="306" spans="2:2" ht="15" customHeight="1" x14ac:dyDescent="0.35">
      <c r="B306" s="74" t="s">
        <v>3546</v>
      </c>
    </row>
    <row r="307" spans="2:2" ht="15" customHeight="1" x14ac:dyDescent="0.35">
      <c r="B307" s="77" t="s">
        <v>3547</v>
      </c>
    </row>
    <row r="308" spans="2:2" ht="15" customHeight="1" x14ac:dyDescent="0.35"/>
    <row r="309" spans="2:2" ht="15" customHeight="1" x14ac:dyDescent="0.35"/>
    <row r="310" spans="2:2" ht="12" customHeight="1" x14ac:dyDescent="0.35"/>
    <row r="311" spans="2:2" ht="15" customHeight="1" x14ac:dyDescent="0.35"/>
    <row r="312" spans="2:2" ht="15" customHeight="1" x14ac:dyDescent="0.35"/>
    <row r="313" spans="2:2" ht="15" customHeight="1" x14ac:dyDescent="0.35"/>
    <row r="314" spans="2:2" ht="15" customHeight="1" x14ac:dyDescent="0.35"/>
    <row r="315" spans="2:2" ht="15" customHeight="1" x14ac:dyDescent="0.35"/>
    <row r="316" spans="2:2" ht="15" customHeight="1" x14ac:dyDescent="0.35"/>
    <row r="317" spans="2:2" ht="15" customHeight="1" x14ac:dyDescent="0.35"/>
    <row r="318" spans="2:2" ht="15" customHeight="1" x14ac:dyDescent="0.35"/>
    <row r="319" spans="2:2" ht="15" customHeight="1" x14ac:dyDescent="0.35"/>
    <row r="320" spans="2:2"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ht="12"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spans="2:2" ht="12" customHeight="1" x14ac:dyDescent="0.35"/>
    <row r="498" spans="2:2" ht="12" customHeight="1" x14ac:dyDescent="0.35"/>
    <row r="499" spans="2:2" ht="12" customHeight="1" x14ac:dyDescent="0.35"/>
    <row r="500" spans="2:2" ht="15" customHeight="1" x14ac:dyDescent="0.35">
      <c r="B500" s="77"/>
    </row>
    <row r="501" spans="2:2" ht="15" customHeight="1" x14ac:dyDescent="0.35"/>
    <row r="502" spans="2:2" ht="15" customHeight="1" x14ac:dyDescent="0.35"/>
    <row r="503" spans="2:2" ht="15" customHeight="1" x14ac:dyDescent="0.35"/>
    <row r="504" spans="2:2" ht="15" customHeight="1" x14ac:dyDescent="0.35"/>
    <row r="505" spans="2:2" ht="15" customHeight="1" x14ac:dyDescent="0.35"/>
    <row r="506" spans="2:2" ht="15" customHeight="1" x14ac:dyDescent="0.35"/>
    <row r="507" spans="2:2" ht="15" customHeight="1" x14ac:dyDescent="0.35"/>
    <row r="508" spans="2:2" ht="15" customHeight="1" x14ac:dyDescent="0.35"/>
    <row r="509" spans="2:2" ht="15" customHeight="1" x14ac:dyDescent="0.35"/>
    <row r="510" spans="2:2" ht="12" customHeight="1" x14ac:dyDescent="0.35"/>
    <row r="511" spans="2:2" ht="15" customHeight="1" x14ac:dyDescent="0.35"/>
    <row r="512" spans="2: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ht="15" customHeight="1" x14ac:dyDescent="0.35"/>
    <row r="546" ht="15" customHeight="1" x14ac:dyDescent="0.35"/>
    <row r="547" ht="15" customHeight="1" x14ac:dyDescent="0.35"/>
    <row r="548" ht="15" customHeight="1" x14ac:dyDescent="0.35"/>
    <row r="549" ht="15" customHeight="1" x14ac:dyDescent="0.35"/>
    <row r="550" ht="15" customHeight="1" x14ac:dyDescent="0.35"/>
    <row r="551" ht="15" customHeight="1" x14ac:dyDescent="0.35"/>
    <row r="552" ht="12" customHeight="1" x14ac:dyDescent="0.35"/>
    <row r="553" ht="15" customHeight="1" x14ac:dyDescent="0.35"/>
    <row r="554" ht="12" customHeight="1" x14ac:dyDescent="0.35"/>
    <row r="555" ht="15" customHeight="1" x14ac:dyDescent="0.35"/>
    <row r="556" ht="15" customHeight="1" x14ac:dyDescent="0.35"/>
    <row r="557" ht="15" customHeight="1" x14ac:dyDescent="0.35"/>
    <row r="558" ht="15" customHeight="1" x14ac:dyDescent="0.35"/>
    <row r="559" ht="15" customHeight="1" x14ac:dyDescent="0.35"/>
    <row r="560"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ht="12" customHeight="1" x14ac:dyDescent="0.35"/>
    <row r="626" ht="15" customHeight="1" x14ac:dyDescent="0.35"/>
    <row r="627" ht="12" customHeight="1" x14ac:dyDescent="0.35"/>
    <row r="628" ht="15" customHeight="1" x14ac:dyDescent="0.35"/>
    <row r="629" ht="15" customHeight="1" x14ac:dyDescent="0.35"/>
    <row r="630" ht="12" customHeight="1" x14ac:dyDescent="0.35"/>
    <row r="631" ht="15" customHeight="1" x14ac:dyDescent="0.35"/>
    <row r="632" ht="12" customHeight="1" x14ac:dyDescent="0.35"/>
    <row r="633" ht="12" customHeight="1" x14ac:dyDescent="0.35"/>
    <row r="634" ht="15" customHeight="1" x14ac:dyDescent="0.35"/>
    <row r="635" ht="12"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2"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5"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5" customHeight="1" x14ac:dyDescent="0.35"/>
    <row r="1483" ht="15"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5" customHeight="1" x14ac:dyDescent="0.35"/>
    <row r="1714" ht="12" customHeight="1" x14ac:dyDescent="0.35"/>
    <row r="1715" ht="12" customHeight="1" x14ac:dyDescent="0.35"/>
    <row r="1716" ht="12" customHeight="1" x14ac:dyDescent="0.35"/>
    <row r="1717" ht="12" customHeight="1" x14ac:dyDescent="0.35"/>
    <row r="1718" ht="12" customHeight="1" x14ac:dyDescent="0.35"/>
    <row r="1719" ht="12" customHeight="1" x14ac:dyDescent="0.35"/>
    <row r="1720" ht="12" customHeight="1" x14ac:dyDescent="0.35"/>
    <row r="1721" ht="12" customHeight="1" x14ac:dyDescent="0.35"/>
    <row r="1722" ht="12" customHeight="1" x14ac:dyDescent="0.35"/>
    <row r="1723" ht="12" customHeight="1" x14ac:dyDescent="0.35"/>
    <row r="1724" ht="12"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ht="15" customHeight="1" x14ac:dyDescent="0.35"/>
    <row r="1986" ht="15" customHeight="1" x14ac:dyDescent="0.35"/>
    <row r="1987" ht="15" customHeight="1" x14ac:dyDescent="0.35"/>
    <row r="1988" ht="15" customHeight="1" x14ac:dyDescent="0.35"/>
    <row r="1989"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5"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36"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5" customHeight="1" x14ac:dyDescent="0.35"/>
    <row r="2642" ht="15" customHeight="1" x14ac:dyDescent="0.35"/>
    <row r="2643" ht="15" customHeight="1" x14ac:dyDescent="0.35"/>
    <row r="2644" ht="15" customHeight="1" x14ac:dyDescent="0.35"/>
    <row r="2645" ht="15" customHeight="1" x14ac:dyDescent="0.35"/>
    <row r="2646" ht="15"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ht="15" customHeight="1" x14ac:dyDescent="0.35"/>
    <row r="2962" ht="15" customHeight="1" x14ac:dyDescent="0.35"/>
    <row r="2963" ht="15" customHeight="1" x14ac:dyDescent="0.35"/>
    <row r="2964" ht="15" customHeight="1" x14ac:dyDescent="0.35"/>
    <row r="2965" ht="12" customHeight="1" x14ac:dyDescent="0.35"/>
    <row r="2966" ht="15" customHeight="1" x14ac:dyDescent="0.35"/>
    <row r="2967" ht="15" customHeight="1" x14ac:dyDescent="0.35"/>
    <row r="2968" ht="15" customHeight="1" x14ac:dyDescent="0.35"/>
    <row r="2969" ht="15" customHeight="1" x14ac:dyDescent="0.35"/>
    <row r="2970" ht="15" customHeight="1" x14ac:dyDescent="0.35"/>
    <row r="2971" ht="15" customHeight="1" x14ac:dyDescent="0.35"/>
    <row r="2972" ht="15"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ht="15" customHeight="1" x14ac:dyDescent="0.35"/>
    <row r="3282" ht="15" customHeight="1" x14ac:dyDescent="0.35"/>
    <row r="3283" ht="15" customHeight="1" x14ac:dyDescent="0.35"/>
    <row r="3284" ht="15" customHeight="1" x14ac:dyDescent="0.35"/>
    <row r="3285" ht="15" customHeight="1" x14ac:dyDescent="0.35"/>
    <row r="3286" ht="15" customHeight="1" x14ac:dyDescent="0.35"/>
    <row r="3287" ht="15" customHeight="1" x14ac:dyDescent="0.35"/>
    <row r="3288" ht="15" customHeight="1" x14ac:dyDescent="0.35"/>
    <row r="3289" ht="15" customHeight="1" x14ac:dyDescent="0.35"/>
    <row r="3290" ht="15" customHeight="1" x14ac:dyDescent="0.35"/>
    <row r="3291" ht="15" customHeight="1" x14ac:dyDescent="0.35"/>
    <row r="3292" ht="15" customHeight="1" x14ac:dyDescent="0.35"/>
    <row r="3293" ht="15"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ht="15" customHeight="1" x14ac:dyDescent="0.35"/>
    <row r="3394" ht="15" customHeight="1" x14ac:dyDescent="0.35"/>
    <row r="3395" ht="15" customHeight="1" x14ac:dyDescent="0.35"/>
    <row r="3396" ht="12" customHeight="1" x14ac:dyDescent="0.35"/>
    <row r="3397" ht="15" customHeight="1" x14ac:dyDescent="0.35"/>
    <row r="3398" ht="15" customHeight="1" x14ac:dyDescent="0.35"/>
    <row r="3399" ht="12" customHeight="1" x14ac:dyDescent="0.35"/>
    <row r="3400" ht="15" customHeight="1" x14ac:dyDescent="0.35"/>
    <row r="3401" ht="15" customHeight="1" x14ac:dyDescent="0.35"/>
    <row r="3402" ht="15" customHeight="1" x14ac:dyDescent="0.35"/>
    <row r="3403" ht="15" customHeight="1" x14ac:dyDescent="0.35"/>
    <row r="3404" ht="15" customHeight="1" x14ac:dyDescent="0.35"/>
    <row r="3405" ht="15" customHeight="1" x14ac:dyDescent="0.35"/>
    <row r="3406" ht="15" customHeight="1" x14ac:dyDescent="0.35"/>
    <row r="3407" ht="15" customHeight="1" x14ac:dyDescent="0.35"/>
    <row r="3408"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ht="12" customHeight="1" x14ac:dyDescent="0.35"/>
    <row r="3522" ht="15" customHeight="1" x14ac:dyDescent="0.35"/>
    <row r="3523" ht="15" customHeight="1" x14ac:dyDescent="0.35"/>
    <row r="3524" ht="12" customHeight="1" x14ac:dyDescent="0.35"/>
    <row r="3525" ht="15" customHeight="1" x14ac:dyDescent="0.35"/>
    <row r="3526" ht="15" customHeight="1" x14ac:dyDescent="0.35"/>
    <row r="3527" ht="15" customHeight="1" x14ac:dyDescent="0.35"/>
    <row r="3528" ht="15" customHeight="1" x14ac:dyDescent="0.35"/>
    <row r="3529" ht="15" customHeight="1" x14ac:dyDescent="0.35"/>
    <row r="3530" ht="15" customHeight="1" x14ac:dyDescent="0.35"/>
    <row r="3531" ht="15" customHeight="1" x14ac:dyDescent="0.35"/>
    <row r="3532" ht="15" customHeight="1" x14ac:dyDescent="0.35"/>
    <row r="3533" ht="15" customHeight="1" x14ac:dyDescent="0.35"/>
    <row r="3534" ht="15"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ht="12" customHeight="1" x14ac:dyDescent="0.35"/>
    <row r="3650" ht="15" customHeight="1" x14ac:dyDescent="0.35"/>
    <row r="3651" ht="15" customHeight="1" x14ac:dyDescent="0.35"/>
    <row r="3652" ht="15" customHeight="1" x14ac:dyDescent="0.35"/>
    <row r="3653" ht="15" customHeight="1" x14ac:dyDescent="0.35"/>
    <row r="3654" ht="15" customHeight="1" x14ac:dyDescent="0.35"/>
    <row r="3655" ht="15" customHeight="1" x14ac:dyDescent="0.35"/>
    <row r="3656" ht="15" customHeight="1" x14ac:dyDescent="0.35"/>
    <row r="3657" ht="15" customHeight="1" x14ac:dyDescent="0.35"/>
    <row r="3658" ht="15" customHeight="1" x14ac:dyDescent="0.35"/>
    <row r="3659" ht="15"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ht="15" customHeight="1" x14ac:dyDescent="0.35"/>
    <row r="3778" ht="15" customHeight="1" x14ac:dyDescent="0.35"/>
    <row r="3779" ht="15" customHeight="1" x14ac:dyDescent="0.35"/>
    <row r="3780" ht="15" customHeight="1" x14ac:dyDescent="0.35"/>
    <row r="3781" ht="15" customHeight="1" x14ac:dyDescent="0.35"/>
    <row r="3782" ht="15" customHeight="1" x14ac:dyDescent="0.35"/>
    <row r="3783" ht="15" customHeight="1" x14ac:dyDescent="0.35"/>
    <row r="3784" ht="15"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ht="15" customHeight="1" x14ac:dyDescent="0.35"/>
    <row r="3890" ht="15" customHeight="1" x14ac:dyDescent="0.35"/>
    <row r="3891" ht="15" customHeight="1" x14ac:dyDescent="0.35"/>
    <row r="3892" ht="15" customHeight="1" x14ac:dyDescent="0.35"/>
    <row r="3893" ht="15" customHeight="1" x14ac:dyDescent="0.35"/>
    <row r="3894" ht="15" customHeight="1" x14ac:dyDescent="0.35"/>
    <row r="3895" ht="15" customHeight="1" x14ac:dyDescent="0.35"/>
    <row r="3896" ht="12" customHeight="1" x14ac:dyDescent="0.35"/>
    <row r="3897" ht="15" customHeight="1" x14ac:dyDescent="0.35"/>
    <row r="3898" ht="15" customHeight="1" x14ac:dyDescent="0.35"/>
    <row r="3899" ht="12" customHeight="1" x14ac:dyDescent="0.35"/>
    <row r="3900" ht="15" customHeight="1" x14ac:dyDescent="0.35"/>
    <row r="3901" ht="15" customHeight="1" x14ac:dyDescent="0.35"/>
    <row r="3902" ht="15" customHeight="1" x14ac:dyDescent="0.35"/>
    <row r="3903" ht="15" customHeight="1" x14ac:dyDescent="0.35"/>
    <row r="3904"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ht="15" customHeight="1" x14ac:dyDescent="0.35"/>
    <row r="4018" ht="15" customHeight="1" x14ac:dyDescent="0.35"/>
    <row r="4019" ht="15" customHeight="1" x14ac:dyDescent="0.35"/>
    <row r="4020" ht="15" customHeight="1" x14ac:dyDescent="0.35"/>
    <row r="4021" ht="12" customHeight="1" x14ac:dyDescent="0.35"/>
    <row r="4022" ht="15" customHeight="1" x14ac:dyDescent="0.35"/>
    <row r="4023" ht="15" customHeight="1" x14ac:dyDescent="0.35"/>
    <row r="4024" ht="12" customHeight="1" x14ac:dyDescent="0.35"/>
    <row r="4025" ht="15" customHeight="1" x14ac:dyDescent="0.35"/>
    <row r="4026" ht="15" customHeight="1" x14ac:dyDescent="0.35"/>
    <row r="4027" ht="15" customHeight="1" x14ac:dyDescent="0.35"/>
    <row r="4028" ht="15" customHeight="1" x14ac:dyDescent="0.35"/>
    <row r="4029" ht="15" customHeight="1" x14ac:dyDescent="0.35"/>
    <row r="4030" ht="15" customHeight="1" x14ac:dyDescent="0.35"/>
    <row r="4031" ht="15" customHeight="1" x14ac:dyDescent="0.35"/>
    <row r="40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ht="15" customHeight="1" x14ac:dyDescent="0.35"/>
    <row r="4146" ht="12" customHeight="1" x14ac:dyDescent="0.35"/>
    <row r="4147" ht="15" customHeight="1" x14ac:dyDescent="0.35"/>
    <row r="4148" ht="15" customHeight="1" x14ac:dyDescent="0.35"/>
    <row r="4149" ht="12" customHeight="1" x14ac:dyDescent="0.35"/>
    <row r="4150" ht="15" customHeight="1" x14ac:dyDescent="0.35"/>
    <row r="4151" ht="15" customHeight="1" x14ac:dyDescent="0.35"/>
    <row r="4152" ht="15" customHeight="1" x14ac:dyDescent="0.35"/>
    <row r="4153" ht="15" customHeight="1" x14ac:dyDescent="0.35"/>
    <row r="4154" ht="15" customHeight="1" x14ac:dyDescent="0.35"/>
    <row r="4155" ht="15" customHeight="1" x14ac:dyDescent="0.35"/>
    <row r="4156" ht="15" customHeight="1" x14ac:dyDescent="0.35"/>
    <row r="4157" ht="15" customHeight="1" x14ac:dyDescent="0.35"/>
    <row r="4158" ht="15" customHeight="1" x14ac:dyDescent="0.35"/>
    <row r="4159" ht="15"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ht="15" customHeight="1" x14ac:dyDescent="0.35"/>
    <row r="4274" ht="12" customHeight="1" x14ac:dyDescent="0.35"/>
    <row r="4275" ht="15" customHeight="1" x14ac:dyDescent="0.35"/>
    <row r="4276" ht="15" customHeight="1" x14ac:dyDescent="0.35"/>
    <row r="4277" ht="15" customHeight="1" x14ac:dyDescent="0.35"/>
    <row r="4278" ht="15" customHeight="1" x14ac:dyDescent="0.35"/>
    <row r="4279" ht="15" customHeight="1" x14ac:dyDescent="0.35"/>
    <row r="4280" ht="15" customHeight="1" x14ac:dyDescent="0.35"/>
    <row r="4281" ht="15" customHeight="1" x14ac:dyDescent="0.35"/>
    <row r="4282" ht="15" customHeight="1" x14ac:dyDescent="0.35"/>
    <row r="4283" ht="15" customHeight="1" x14ac:dyDescent="0.35"/>
    <row r="4284" ht="15"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ht="15" customHeight="1" x14ac:dyDescent="0.35"/>
    <row r="4402" ht="15" customHeight="1" x14ac:dyDescent="0.35"/>
    <row r="4403" ht="15" customHeight="1" x14ac:dyDescent="0.35"/>
    <row r="4404" ht="15" customHeight="1" x14ac:dyDescent="0.35"/>
    <row r="4405" ht="15" customHeight="1" x14ac:dyDescent="0.35"/>
    <row r="4406" ht="15" customHeight="1" x14ac:dyDescent="0.35"/>
    <row r="4407" ht="15" customHeight="1" x14ac:dyDescent="0.35"/>
    <row r="4408" ht="15" customHeight="1" x14ac:dyDescent="0.35"/>
    <row r="4409" ht="15" customHeight="1" x14ac:dyDescent="0.3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D10" sqref="D10"/>
    </sheetView>
  </sheetViews>
  <sheetFormatPr defaultColWidth="9.1796875" defaultRowHeight="15" customHeight="1" x14ac:dyDescent="0.35"/>
  <cols>
    <col min="1" max="1" width="21.453125" hidden="1" customWidth="1"/>
    <col min="2" max="2" width="46.7265625" customWidth="1"/>
  </cols>
  <sheetData>
    <row r="1" spans="1:33" ht="15" customHeight="1" thickBot="1" x14ac:dyDescent="0.4">
      <c r="B1" s="63" t="s">
        <v>356</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35"/>
    <row r="3" spans="1:33" ht="15" customHeight="1" x14ac:dyDescent="0.35">
      <c r="C3" s="64" t="s">
        <v>357</v>
      </c>
      <c r="D3" s="64" t="s">
        <v>358</v>
      </c>
      <c r="E3" s="65"/>
      <c r="F3" s="65"/>
      <c r="G3" s="65"/>
    </row>
    <row r="4" spans="1:33" ht="15" customHeight="1" x14ac:dyDescent="0.35">
      <c r="C4" s="64" t="s">
        <v>359</v>
      </c>
      <c r="D4" s="64" t="s">
        <v>360</v>
      </c>
      <c r="E4" s="65"/>
      <c r="F4" s="65"/>
      <c r="G4" s="64" t="s">
        <v>361</v>
      </c>
    </row>
    <row r="5" spans="1:33" ht="15" customHeight="1" x14ac:dyDescent="0.35">
      <c r="C5" s="64" t="s">
        <v>362</v>
      </c>
      <c r="D5" s="64" t="s">
        <v>363</v>
      </c>
      <c r="E5" s="65"/>
      <c r="F5" s="65"/>
      <c r="G5" s="65"/>
    </row>
    <row r="6" spans="1:33" ht="15" customHeight="1" x14ac:dyDescent="0.35">
      <c r="C6" s="64" t="s">
        <v>364</v>
      </c>
      <c r="D6" s="65"/>
      <c r="E6" s="64" t="s">
        <v>365</v>
      </c>
      <c r="F6" s="65"/>
      <c r="G6" s="65"/>
    </row>
    <row r="7" spans="1:33" ht="12" customHeight="1" x14ac:dyDescent="0.35"/>
    <row r="8" spans="1:33" ht="12" customHeight="1" x14ac:dyDescent="0.35"/>
    <row r="9" spans="1:33" ht="12" customHeight="1" x14ac:dyDescent="0.35"/>
    <row r="10" spans="1:33" ht="15" customHeight="1" x14ac:dyDescent="0.35">
      <c r="A10" s="66" t="s">
        <v>3265</v>
      </c>
      <c r="B10" s="67" t="s">
        <v>3266</v>
      </c>
      <c r="AG10" s="68" t="s">
        <v>368</v>
      </c>
    </row>
    <row r="11" spans="1:33" ht="15" customHeight="1" x14ac:dyDescent="0.35">
      <c r="B11" s="63" t="s">
        <v>3267</v>
      </c>
      <c r="AG11" s="68" t="s">
        <v>370</v>
      </c>
    </row>
    <row r="12" spans="1:33"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371</v>
      </c>
    </row>
    <row r="13" spans="1:33" ht="15" customHeight="1" thickBot="1" x14ac:dyDescent="0.4">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4">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373</v>
      </c>
    </row>
    <row r="15" spans="1:33" ht="15" customHeight="1" thickTop="1" x14ac:dyDescent="0.35">
      <c r="B15" s="32" t="s">
        <v>187</v>
      </c>
    </row>
    <row r="16" spans="1:33" ht="14.5" x14ac:dyDescent="0.35">
      <c r="A16" s="66" t="s">
        <v>3268</v>
      </c>
      <c r="B16" s="70" t="s">
        <v>3269</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6">
        <v>1E-3</v>
      </c>
    </row>
    <row r="17" spans="1:33" ht="15" customHeight="1" x14ac:dyDescent="0.35">
      <c r="A17" s="66" t="s">
        <v>3270</v>
      </c>
      <c r="B17" s="70" t="s">
        <v>3271</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6">
        <v>2E-3</v>
      </c>
    </row>
    <row r="18" spans="1:33" ht="15" customHeight="1" x14ac:dyDescent="0.35">
      <c r="A18" s="66" t="s">
        <v>3272</v>
      </c>
      <c r="B18" s="70" t="s">
        <v>3273</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6">
        <v>2E-3</v>
      </c>
    </row>
    <row r="19" spans="1:33" ht="15" customHeight="1" x14ac:dyDescent="0.35">
      <c r="A19" s="66" t="s">
        <v>3274</v>
      </c>
      <c r="B19" s="70" t="s">
        <v>3275</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6">
        <v>2E-3</v>
      </c>
    </row>
    <row r="20" spans="1:33" ht="15" customHeight="1" x14ac:dyDescent="0.35">
      <c r="A20" s="66" t="s">
        <v>3276</v>
      </c>
      <c r="B20" s="70" t="s">
        <v>3277</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6">
        <v>2E-3</v>
      </c>
    </row>
    <row r="21" spans="1:33" ht="15" customHeight="1" x14ac:dyDescent="0.35">
      <c r="A21" s="66" t="s">
        <v>3278</v>
      </c>
      <c r="B21" s="70" t="s">
        <v>3279</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6">
        <v>1E-3</v>
      </c>
    </row>
    <row r="22" spans="1:33" ht="15" customHeight="1" x14ac:dyDescent="0.35">
      <c r="A22" s="66" t="s">
        <v>3280</v>
      </c>
      <c r="B22" s="70" t="s">
        <v>3281</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6">
        <v>2E-3</v>
      </c>
    </row>
    <row r="23" spans="1:33" ht="15" customHeight="1" x14ac:dyDescent="0.35">
      <c r="A23" s="66" t="s">
        <v>3282</v>
      </c>
      <c r="B23" s="70" t="s">
        <v>3283</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6">
        <v>1E-3</v>
      </c>
    </row>
    <row r="24" spans="1:33" ht="15" customHeight="1" x14ac:dyDescent="0.35">
      <c r="A24" s="66" t="s">
        <v>3284</v>
      </c>
      <c r="B24" s="70" t="s">
        <v>3285</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6">
        <v>1E-3</v>
      </c>
    </row>
    <row r="25" spans="1:33" ht="15" customHeight="1" x14ac:dyDescent="0.35">
      <c r="A25" s="66" t="s">
        <v>3286</v>
      </c>
      <c r="B25" s="70" t="s">
        <v>3287</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6">
        <v>2E-3</v>
      </c>
    </row>
    <row r="26" spans="1:33" ht="15" customHeight="1" x14ac:dyDescent="0.35">
      <c r="A26" s="66" t="s">
        <v>3288</v>
      </c>
      <c r="B26" s="70" t="s">
        <v>3289</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6">
        <v>3.0000000000000001E-3</v>
      </c>
    </row>
    <row r="27" spans="1:33" ht="15" customHeight="1" x14ac:dyDescent="0.35">
      <c r="A27" s="66" t="s">
        <v>3290</v>
      </c>
      <c r="B27" s="70" t="s">
        <v>3291</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6">
        <v>1E-3</v>
      </c>
    </row>
    <row r="28" spans="1:33" ht="15" customHeight="1" x14ac:dyDescent="0.35">
      <c r="A28" s="66" t="s">
        <v>3292</v>
      </c>
      <c r="B28" s="70" t="s">
        <v>3293</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6">
        <v>1E-3</v>
      </c>
    </row>
    <row r="29" spans="1:33" ht="15" customHeight="1" x14ac:dyDescent="0.35">
      <c r="A29" s="66" t="s">
        <v>3294</v>
      </c>
      <c r="B29" s="70" t="s">
        <v>3295</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6">
        <v>1E-3</v>
      </c>
    </row>
    <row r="30" spans="1:33" ht="15" customHeight="1" x14ac:dyDescent="0.35">
      <c r="A30" s="66" t="s">
        <v>3296</v>
      </c>
      <c r="B30" s="70" t="s">
        <v>3297</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6">
        <v>2E-3</v>
      </c>
    </row>
    <row r="31" spans="1:33" ht="15" customHeight="1" x14ac:dyDescent="0.35">
      <c r="A31" s="66" t="s">
        <v>3298</v>
      </c>
      <c r="B31" s="70" t="s">
        <v>3299</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6">
        <v>1E-3</v>
      </c>
    </row>
    <row r="32" spans="1:33" ht="15" customHeight="1" x14ac:dyDescent="0.35">
      <c r="B32" s="32" t="s">
        <v>2845</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6"/>
    </row>
    <row r="33" spans="1:33" ht="14.5" x14ac:dyDescent="0.35">
      <c r="A33" s="66" t="s">
        <v>3300</v>
      </c>
      <c r="B33" s="70" t="s">
        <v>3269</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6" t="s">
        <v>235</v>
      </c>
    </row>
    <row r="34" spans="1:33" ht="15" customHeight="1" x14ac:dyDescent="0.35">
      <c r="A34" s="66" t="s">
        <v>3301</v>
      </c>
      <c r="B34" s="70" t="s">
        <v>3271</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6">
        <v>1E-3</v>
      </c>
    </row>
    <row r="35" spans="1:33" ht="15" customHeight="1" x14ac:dyDescent="0.35">
      <c r="A35" s="66" t="s">
        <v>3302</v>
      </c>
      <c r="B35" s="70" t="s">
        <v>3273</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6">
        <v>2E-3</v>
      </c>
    </row>
    <row r="36" spans="1:33" ht="15" customHeight="1" x14ac:dyDescent="0.35">
      <c r="A36" s="66" t="s">
        <v>3303</v>
      </c>
      <c r="B36" s="70" t="s">
        <v>3275</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6">
        <v>2E-3</v>
      </c>
    </row>
    <row r="37" spans="1:33" ht="15" customHeight="1" x14ac:dyDescent="0.35">
      <c r="A37" s="66" t="s">
        <v>3304</v>
      </c>
      <c r="B37" s="70" t="s">
        <v>3277</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6">
        <v>1E-3</v>
      </c>
    </row>
    <row r="38" spans="1:33" ht="12" customHeight="1" x14ac:dyDescent="0.35">
      <c r="A38" s="66" t="s">
        <v>3305</v>
      </c>
      <c r="B38" s="70" t="s">
        <v>3279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6" t="s">
        <v>235</v>
      </c>
    </row>
    <row r="39" spans="1:33" ht="12" customHeight="1" x14ac:dyDescent="0.35">
      <c r="A39" s="66" t="s">
        <v>3306</v>
      </c>
      <c r="B39" s="70" t="s">
        <v>3281</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6">
        <v>2E-3</v>
      </c>
    </row>
    <row r="40" spans="1:33" ht="12" customHeight="1" x14ac:dyDescent="0.35">
      <c r="A40" s="66" t="s">
        <v>3307</v>
      </c>
      <c r="B40" s="70" t="s">
        <v>3283</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6">
        <v>1E-3</v>
      </c>
    </row>
    <row r="41" spans="1:33" ht="12" customHeight="1" x14ac:dyDescent="0.35">
      <c r="A41" s="66" t="s">
        <v>3308</v>
      </c>
      <c r="B41" s="70" t="s">
        <v>3285</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6">
        <v>1E-3</v>
      </c>
    </row>
    <row r="42" spans="1:33" ht="12" customHeight="1" x14ac:dyDescent="0.35">
      <c r="A42" s="66" t="s">
        <v>3309</v>
      </c>
      <c r="B42" s="70" t="s">
        <v>3287</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6">
        <v>1E-3</v>
      </c>
    </row>
    <row r="43" spans="1:33" ht="12" customHeight="1" x14ac:dyDescent="0.35">
      <c r="A43" s="66" t="s">
        <v>3310</v>
      </c>
      <c r="B43" s="70" t="s">
        <v>3289</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6">
        <v>2E-3</v>
      </c>
    </row>
    <row r="44" spans="1:33" ht="12" customHeight="1" x14ac:dyDescent="0.35">
      <c r="A44" s="66" t="s">
        <v>3311</v>
      </c>
      <c r="B44" s="70" t="s">
        <v>3291</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6">
        <v>1E-3</v>
      </c>
    </row>
    <row r="45" spans="1:33" ht="12" customHeight="1" x14ac:dyDescent="0.35">
      <c r="A45" s="66" t="s">
        <v>3312</v>
      </c>
      <c r="B45" s="70" t="s">
        <v>3293</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6">
        <v>1E-3</v>
      </c>
    </row>
    <row r="46" spans="1:33" ht="12" customHeight="1" x14ac:dyDescent="0.35">
      <c r="A46" s="66" t="s">
        <v>3313</v>
      </c>
      <c r="B46" s="70" t="s">
        <v>3295</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6">
        <v>1E-3</v>
      </c>
    </row>
    <row r="47" spans="1:33" ht="12" customHeight="1" x14ac:dyDescent="0.35">
      <c r="A47" s="66" t="s">
        <v>3314</v>
      </c>
      <c r="B47" s="70" t="s">
        <v>3297</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6">
        <v>2E-3</v>
      </c>
    </row>
    <row r="48" spans="1:33" ht="12" customHeight="1" x14ac:dyDescent="0.35">
      <c r="A48" s="66" t="s">
        <v>3315</v>
      </c>
      <c r="B48" s="70" t="s">
        <v>3299</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6">
        <v>1E-3</v>
      </c>
    </row>
    <row r="49" spans="1:33" ht="15" customHeight="1" x14ac:dyDescent="0.35">
      <c r="B49" s="32" t="s">
        <v>226</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6"/>
    </row>
    <row r="50" spans="1:33" ht="15" customHeight="1" x14ac:dyDescent="0.35">
      <c r="A50" s="66" t="s">
        <v>3316</v>
      </c>
      <c r="B50" s="70" t="s">
        <v>3269</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6" t="s">
        <v>235</v>
      </c>
    </row>
    <row r="51" spans="1:33" ht="15" customHeight="1" x14ac:dyDescent="0.35">
      <c r="A51" s="66" t="s">
        <v>3317</v>
      </c>
      <c r="B51" s="70" t="s">
        <v>3271</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6" t="s">
        <v>235</v>
      </c>
    </row>
    <row r="52" spans="1:33" ht="15" customHeight="1" x14ac:dyDescent="0.35">
      <c r="A52" s="66" t="s">
        <v>3318</v>
      </c>
      <c r="B52" s="70" t="s">
        <v>3273</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6">
        <v>-3.0000000000000001E-3</v>
      </c>
    </row>
    <row r="53" spans="1:33" ht="15" customHeight="1" x14ac:dyDescent="0.35">
      <c r="A53" s="66" t="s">
        <v>3319</v>
      </c>
      <c r="B53" s="70" t="s">
        <v>3275</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6">
        <v>-3.0000000000000001E-3</v>
      </c>
    </row>
    <row r="54" spans="1:33" ht="15" customHeight="1" x14ac:dyDescent="0.35">
      <c r="A54" s="66" t="s">
        <v>3320</v>
      </c>
      <c r="B54" s="70" t="s">
        <v>3277</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6">
        <v>-3.0000000000000001E-3</v>
      </c>
    </row>
    <row r="55" spans="1:33" ht="15" customHeight="1" x14ac:dyDescent="0.35">
      <c r="A55" s="66" t="s">
        <v>3321</v>
      </c>
      <c r="B55" s="70" t="s">
        <v>3279</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6">
        <v>-1E-3</v>
      </c>
    </row>
    <row r="56" spans="1:33" ht="15" customHeight="1" x14ac:dyDescent="0.35">
      <c r="A56" s="66" t="s">
        <v>3322</v>
      </c>
      <c r="B56" s="70" t="s">
        <v>3281</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6">
        <v>-2E-3</v>
      </c>
    </row>
    <row r="57" spans="1:33" ht="15" customHeight="1" x14ac:dyDescent="0.35">
      <c r="A57" s="66" t="s">
        <v>3323</v>
      </c>
      <c r="B57" s="70" t="s">
        <v>3283</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6">
        <v>-2E-3</v>
      </c>
    </row>
    <row r="58" spans="1:33" ht="15" customHeight="1" x14ac:dyDescent="0.35">
      <c r="A58" s="66" t="s">
        <v>3324</v>
      </c>
      <c r="B58" s="70" t="s">
        <v>3285</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6" t="s">
        <v>235</v>
      </c>
    </row>
    <row r="59" spans="1:33" ht="15" customHeight="1" x14ac:dyDescent="0.35">
      <c r="A59" s="66" t="s">
        <v>3325</v>
      </c>
      <c r="B59" s="70" t="s">
        <v>3287</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6" t="s">
        <v>235</v>
      </c>
    </row>
    <row r="60" spans="1:33" ht="15" customHeight="1" x14ac:dyDescent="0.35">
      <c r="A60" s="66" t="s">
        <v>3326</v>
      </c>
      <c r="B60" s="70" t="s">
        <v>3289</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6">
        <v>-2E-3</v>
      </c>
    </row>
    <row r="61" spans="1:33" ht="15" customHeight="1" x14ac:dyDescent="0.35">
      <c r="A61" s="66" t="s">
        <v>3327</v>
      </c>
      <c r="B61" s="70" t="s">
        <v>3291</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6" t="s">
        <v>235</v>
      </c>
    </row>
    <row r="62" spans="1:33" ht="15" customHeight="1" x14ac:dyDescent="0.35">
      <c r="A62" s="66" t="s">
        <v>3328</v>
      </c>
      <c r="B62" s="70" t="s">
        <v>3293</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6">
        <v>-3.0000000000000001E-3</v>
      </c>
    </row>
    <row r="63" spans="1:33" ht="15" customHeight="1" x14ac:dyDescent="0.35">
      <c r="A63" s="66" t="s">
        <v>3329</v>
      </c>
      <c r="B63" s="70" t="s">
        <v>3295</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6" t="s">
        <v>235</v>
      </c>
    </row>
    <row r="64" spans="1:33" ht="15" customHeight="1" x14ac:dyDescent="0.35">
      <c r="A64" s="66" t="s">
        <v>3330</v>
      </c>
      <c r="B64" s="70" t="s">
        <v>3297</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6">
        <v>-2E-3</v>
      </c>
    </row>
    <row r="65" spans="1:33" ht="15" customHeight="1" x14ac:dyDescent="0.35">
      <c r="A65" s="66" t="s">
        <v>3331</v>
      </c>
      <c r="B65" s="70" t="s">
        <v>3299</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6">
        <v>-2E-3</v>
      </c>
    </row>
    <row r="66" spans="1:33" ht="15" customHeight="1" x14ac:dyDescent="0.35">
      <c r="B66" s="32" t="s">
        <v>229</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6"/>
    </row>
    <row r="67" spans="1:33" ht="12" customHeight="1" x14ac:dyDescent="0.35">
      <c r="A67" s="66" t="s">
        <v>3332</v>
      </c>
      <c r="B67" s="70" t="s">
        <v>3269</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6" t="s">
        <v>235</v>
      </c>
    </row>
    <row r="68" spans="1:33" ht="15" customHeight="1" x14ac:dyDescent="0.35">
      <c r="A68" s="66" t="s">
        <v>3333</v>
      </c>
      <c r="B68" s="70" t="s">
        <v>3271</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6">
        <v>-3.0000000000000001E-3</v>
      </c>
    </row>
    <row r="69" spans="1:33" ht="15" customHeight="1" x14ac:dyDescent="0.35">
      <c r="A69" s="66" t="s">
        <v>3334</v>
      </c>
      <c r="B69" s="70" t="s">
        <v>3273</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6">
        <v>-3.0000000000000001E-3</v>
      </c>
    </row>
    <row r="70" spans="1:33" ht="15" customHeight="1" x14ac:dyDescent="0.35">
      <c r="A70" s="66" t="s">
        <v>3335</v>
      </c>
      <c r="B70" s="70" t="s">
        <v>3275</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6">
        <v>-3.0000000000000001E-3</v>
      </c>
    </row>
    <row r="71" spans="1:33" ht="15" customHeight="1" x14ac:dyDescent="0.35">
      <c r="A71" s="66" t="s">
        <v>3336</v>
      </c>
      <c r="B71" s="70" t="s">
        <v>3277</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6">
        <v>-4.0000000000000001E-3</v>
      </c>
    </row>
    <row r="72" spans="1:33" ht="15" customHeight="1" x14ac:dyDescent="0.35">
      <c r="A72" s="66" t="s">
        <v>3337</v>
      </c>
      <c r="B72" s="70" t="s">
        <v>3279</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6">
        <v>-2E-3</v>
      </c>
    </row>
    <row r="73" spans="1:33" ht="15" customHeight="1" x14ac:dyDescent="0.35">
      <c r="A73" s="66" t="s">
        <v>3338</v>
      </c>
      <c r="B73" s="70" t="s">
        <v>3281</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6">
        <v>-3.0000000000000001E-3</v>
      </c>
    </row>
    <row r="74" spans="1:33" ht="15" customHeight="1" x14ac:dyDescent="0.35">
      <c r="A74" s="66" t="s">
        <v>3339</v>
      </c>
      <c r="B74" s="70" t="s">
        <v>3283</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6">
        <v>-3.0000000000000001E-3</v>
      </c>
    </row>
    <row r="75" spans="1:33" ht="15" customHeight="1" x14ac:dyDescent="0.35">
      <c r="A75" s="66" t="s">
        <v>3340</v>
      </c>
      <c r="B75" s="70" t="s">
        <v>3285</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6">
        <v>-5.0000000000000001E-3</v>
      </c>
    </row>
    <row r="76" spans="1:33" ht="15" customHeight="1" x14ac:dyDescent="0.35">
      <c r="A76" s="66" t="s">
        <v>3341</v>
      </c>
      <c r="B76" s="70" t="s">
        <v>3287</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6" t="s">
        <v>235</v>
      </c>
    </row>
    <row r="77" spans="1:33" ht="15" customHeight="1" x14ac:dyDescent="0.35">
      <c r="A77" s="66" t="s">
        <v>3342</v>
      </c>
      <c r="B77" s="70" t="s">
        <v>3289</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6" t="s">
        <v>235</v>
      </c>
    </row>
    <row r="78" spans="1:33" ht="15" customHeight="1" x14ac:dyDescent="0.35">
      <c r="A78" s="66" t="s">
        <v>3343</v>
      </c>
      <c r="B78" s="70" t="s">
        <v>3291</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6">
        <v>-4.0000000000000001E-3</v>
      </c>
    </row>
    <row r="79" spans="1:33" ht="15" customHeight="1" x14ac:dyDescent="0.35">
      <c r="A79" s="66" t="s">
        <v>3344</v>
      </c>
      <c r="B79" s="70" t="s">
        <v>3293</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6">
        <v>-4.0000000000000001E-3</v>
      </c>
    </row>
    <row r="80" spans="1:33" ht="15" customHeight="1" x14ac:dyDescent="0.35">
      <c r="A80" s="66" t="s">
        <v>3345</v>
      </c>
      <c r="B80" s="70" t="s">
        <v>3295</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6" t="s">
        <v>235</v>
      </c>
    </row>
    <row r="81" spans="1:33" ht="15" customHeight="1" x14ac:dyDescent="0.35">
      <c r="A81" s="66" t="s">
        <v>3346</v>
      </c>
      <c r="B81" s="70" t="s">
        <v>3297</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6">
        <v>-3.0000000000000001E-3</v>
      </c>
    </row>
    <row r="82" spans="1:33" ht="15" customHeight="1" x14ac:dyDescent="0.35">
      <c r="A82" s="66" t="s">
        <v>3347</v>
      </c>
      <c r="B82" s="70" t="s">
        <v>3299</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6" t="s">
        <v>235</v>
      </c>
    </row>
    <row r="83" spans="1:33" ht="15" customHeight="1" x14ac:dyDescent="0.35">
      <c r="B83" s="32" t="s">
        <v>2910</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6"/>
    </row>
    <row r="84" spans="1:33" ht="15" customHeight="1" x14ac:dyDescent="0.35">
      <c r="A84" s="66" t="s">
        <v>3348</v>
      </c>
      <c r="B84" s="70" t="s">
        <v>3269</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6">
        <v>1E-3</v>
      </c>
    </row>
    <row r="85" spans="1:33" ht="15" customHeight="1" x14ac:dyDescent="0.35">
      <c r="A85" s="66" t="s">
        <v>3349</v>
      </c>
      <c r="B85" s="70" t="s">
        <v>3271</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6">
        <v>2E-3</v>
      </c>
    </row>
    <row r="86" spans="1:33" ht="12" customHeight="1" x14ac:dyDescent="0.35">
      <c r="A86" s="66" t="s">
        <v>3350</v>
      </c>
      <c r="B86" s="70" t="s">
        <v>3273</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6">
        <v>2E-3</v>
      </c>
    </row>
    <row r="87" spans="1:33" ht="15" customHeight="1" x14ac:dyDescent="0.35">
      <c r="A87" s="66" t="s">
        <v>3351</v>
      </c>
      <c r="B87" s="70" t="s">
        <v>3275</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6">
        <v>2E-3</v>
      </c>
    </row>
    <row r="88" spans="1:33" ht="15" customHeight="1" x14ac:dyDescent="0.35">
      <c r="A88" s="66" t="s">
        <v>3352</v>
      </c>
      <c r="B88" s="70" t="s">
        <v>3277</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6">
        <v>2E-3</v>
      </c>
    </row>
    <row r="89" spans="1:33" ht="15" customHeight="1" x14ac:dyDescent="0.35">
      <c r="A89" s="66" t="s">
        <v>3353</v>
      </c>
      <c r="B89" s="70" t="s">
        <v>3279</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6">
        <v>1E-3</v>
      </c>
    </row>
    <row r="90" spans="1:33" ht="15" customHeight="1" x14ac:dyDescent="0.35">
      <c r="A90" s="66" t="s">
        <v>3354</v>
      </c>
      <c r="B90" s="70" t="s">
        <v>3281</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6">
        <v>2E-3</v>
      </c>
    </row>
    <row r="91" spans="1:33" ht="12" customHeight="1" x14ac:dyDescent="0.35">
      <c r="A91" s="66" t="s">
        <v>3355</v>
      </c>
      <c r="B91" s="70" t="s">
        <v>3283</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6">
        <v>1E-3</v>
      </c>
    </row>
    <row r="92" spans="1:33" ht="15" customHeight="1" x14ac:dyDescent="0.35">
      <c r="A92" s="66" t="s">
        <v>3356</v>
      </c>
      <c r="B92" s="70" t="s">
        <v>3285</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6">
        <v>1E-3</v>
      </c>
    </row>
    <row r="93" spans="1:33" ht="12" customHeight="1" x14ac:dyDescent="0.35">
      <c r="A93" s="66" t="s">
        <v>3357</v>
      </c>
      <c r="B93" s="70" t="s">
        <v>3287</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6">
        <v>2E-3</v>
      </c>
    </row>
    <row r="94" spans="1:33" ht="15" customHeight="1" x14ac:dyDescent="0.35">
      <c r="A94" s="66" t="s">
        <v>3358</v>
      </c>
      <c r="B94" s="70" t="s">
        <v>3289</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6">
        <v>3.0000000000000001E-3</v>
      </c>
    </row>
    <row r="95" spans="1:33" ht="15" customHeight="1" x14ac:dyDescent="0.35">
      <c r="A95" s="66" t="s">
        <v>3359</v>
      </c>
      <c r="B95" s="70" t="s">
        <v>3291</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6">
        <v>1E-3</v>
      </c>
    </row>
    <row r="96" spans="1:33" ht="15" customHeight="1" x14ac:dyDescent="0.35">
      <c r="A96" s="66" t="s">
        <v>3360</v>
      </c>
      <c r="B96" s="70" t="s">
        <v>3293</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6">
        <v>1E-3</v>
      </c>
    </row>
    <row r="97" spans="1:33" ht="15" customHeight="1" x14ac:dyDescent="0.35">
      <c r="A97" s="66" t="s">
        <v>3361</v>
      </c>
      <c r="B97" s="70" t="s">
        <v>3295</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6">
        <v>1E-3</v>
      </c>
    </row>
    <row r="98" spans="1:33" ht="15" customHeight="1" x14ac:dyDescent="0.35">
      <c r="A98" s="66" t="s">
        <v>3362</v>
      </c>
      <c r="B98" s="70" t="s">
        <v>3297</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6">
        <v>2E-3</v>
      </c>
    </row>
    <row r="99" spans="1:33" ht="15" customHeight="1" x14ac:dyDescent="0.35">
      <c r="A99" s="66" t="s">
        <v>3363</v>
      </c>
      <c r="B99" s="70" t="s">
        <v>3299</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6">
        <v>1E-3</v>
      </c>
    </row>
    <row r="100" spans="1:33" ht="15" customHeight="1" x14ac:dyDescent="0.35">
      <c r="B100" s="32" t="s">
        <v>1398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6"/>
    </row>
    <row r="101" spans="1:33" ht="15" customHeight="1" x14ac:dyDescent="0.35">
      <c r="A101" s="66" t="s">
        <v>3364</v>
      </c>
      <c r="B101" s="70" t="s">
        <v>3269</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6" t="s">
        <v>235</v>
      </c>
    </row>
    <row r="102" spans="1:33" ht="15" customHeight="1" x14ac:dyDescent="0.35">
      <c r="A102" s="66" t="s">
        <v>3365</v>
      </c>
      <c r="B102" s="70" t="s">
        <v>3271</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6" t="s">
        <v>235</v>
      </c>
    </row>
    <row r="103" spans="1:33" ht="15" customHeight="1" x14ac:dyDescent="0.35">
      <c r="A103" s="66" t="s">
        <v>3366</v>
      </c>
      <c r="B103" s="70" t="s">
        <v>3273</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6">
        <v>2E-3</v>
      </c>
    </row>
    <row r="104" spans="1:33" ht="15" customHeight="1" x14ac:dyDescent="0.35">
      <c r="A104" s="66" t="s">
        <v>3367</v>
      </c>
      <c r="B104" s="70" t="s">
        <v>3275</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6" t="s">
        <v>235</v>
      </c>
    </row>
    <row r="105" spans="1:33" ht="15" customHeight="1" x14ac:dyDescent="0.35">
      <c r="A105" s="66" t="s">
        <v>3368</v>
      </c>
      <c r="B105" s="70" t="s">
        <v>3277</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6">
        <v>1E-3</v>
      </c>
    </row>
    <row r="106" spans="1:33" ht="15" customHeight="1" x14ac:dyDescent="0.35">
      <c r="A106" s="66" t="s">
        <v>3369</v>
      </c>
      <c r="B106" s="70" t="s">
        <v>3279</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6" t="s">
        <v>235</v>
      </c>
    </row>
    <row r="107" spans="1:33" ht="15" customHeight="1" x14ac:dyDescent="0.35">
      <c r="A107" s="66" t="s">
        <v>3370</v>
      </c>
      <c r="B107" s="70" t="s">
        <v>3281</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6" t="s">
        <v>235</v>
      </c>
    </row>
    <row r="108" spans="1:33" ht="15" customHeight="1" x14ac:dyDescent="0.35">
      <c r="A108" s="66" t="s">
        <v>3371</v>
      </c>
      <c r="B108" s="70" t="s">
        <v>3283</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6" t="s">
        <v>235</v>
      </c>
    </row>
    <row r="109" spans="1:33" ht="12" customHeight="1" x14ac:dyDescent="0.35">
      <c r="A109" s="66" t="s">
        <v>3372</v>
      </c>
      <c r="B109" s="70" t="s">
        <v>3285</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6" t="s">
        <v>235</v>
      </c>
    </row>
    <row r="110" spans="1:33" ht="15" customHeight="1" x14ac:dyDescent="0.35">
      <c r="A110" s="66" t="s">
        <v>3373</v>
      </c>
      <c r="B110" s="70" t="s">
        <v>3287</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6">
        <v>1E-3</v>
      </c>
    </row>
    <row r="111" spans="1:33" ht="15" customHeight="1" x14ac:dyDescent="0.35">
      <c r="A111" s="66" t="s">
        <v>3374</v>
      </c>
      <c r="B111" s="70" t="s">
        <v>3289</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6" t="s">
        <v>235</v>
      </c>
    </row>
    <row r="112" spans="1:33" ht="15" customHeight="1" x14ac:dyDescent="0.35">
      <c r="A112" s="66" t="s">
        <v>3375</v>
      </c>
      <c r="B112" s="70" t="s">
        <v>3291</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6">
        <v>1E-3</v>
      </c>
    </row>
    <row r="113" spans="1:33" ht="15" customHeight="1" x14ac:dyDescent="0.35">
      <c r="A113" s="66" t="s">
        <v>3376</v>
      </c>
      <c r="B113" s="70" t="s">
        <v>3293</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6" t="s">
        <v>235</v>
      </c>
    </row>
    <row r="114" spans="1:33" ht="15" customHeight="1" x14ac:dyDescent="0.35">
      <c r="A114" s="66" t="s">
        <v>3377</v>
      </c>
      <c r="B114" s="70" t="s">
        <v>3295</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6" t="s">
        <v>235</v>
      </c>
    </row>
    <row r="115" spans="1:33" ht="15" customHeight="1" x14ac:dyDescent="0.35">
      <c r="A115" s="66" t="s">
        <v>3378</v>
      </c>
      <c r="B115" s="70" t="s">
        <v>3297</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6" t="s">
        <v>235</v>
      </c>
    </row>
    <row r="116" spans="1:33" ht="15" customHeight="1" x14ac:dyDescent="0.35">
      <c r="A116" s="66" t="s">
        <v>3379</v>
      </c>
      <c r="B116" s="70" t="s">
        <v>3299</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6" t="s">
        <v>235</v>
      </c>
    </row>
    <row r="117" spans="1:33" ht="15" customHeight="1" x14ac:dyDescent="0.35">
      <c r="B117" s="32" t="s">
        <v>2971</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6"/>
    </row>
    <row r="118" spans="1:33" ht="15" customHeight="1" x14ac:dyDescent="0.35">
      <c r="A118" s="66" t="s">
        <v>3380</v>
      </c>
      <c r="B118" s="70" t="s">
        <v>3269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6" t="s">
        <v>235</v>
      </c>
    </row>
    <row r="119" spans="1:33" ht="15" customHeight="1" x14ac:dyDescent="0.35">
      <c r="A119" s="66" t="s">
        <v>3381</v>
      </c>
      <c r="B119" s="70" t="s">
        <v>3271</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6" t="s">
        <v>235</v>
      </c>
    </row>
    <row r="120" spans="1:33" ht="15" customHeight="1" x14ac:dyDescent="0.35">
      <c r="A120" s="66" t="s">
        <v>3382</v>
      </c>
      <c r="B120" s="70" t="s">
        <v>3273</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6">
        <v>2E-3</v>
      </c>
    </row>
    <row r="121" spans="1:33" ht="15" customHeight="1" x14ac:dyDescent="0.35">
      <c r="A121" s="66" t="s">
        <v>3383</v>
      </c>
      <c r="B121" s="70" t="s">
        <v>3275</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6" t="s">
        <v>235</v>
      </c>
    </row>
    <row r="122" spans="1:33" ht="15" customHeight="1" x14ac:dyDescent="0.35">
      <c r="A122" s="66" t="s">
        <v>3384</v>
      </c>
      <c r="B122" s="70" t="s">
        <v>3277</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6">
        <v>1E-3</v>
      </c>
    </row>
    <row r="123" spans="1:33" ht="12" customHeight="1" x14ac:dyDescent="0.35">
      <c r="A123" s="66" t="s">
        <v>3385</v>
      </c>
      <c r="B123" s="70" t="s">
        <v>3279</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6" t="s">
        <v>235</v>
      </c>
    </row>
    <row r="124" spans="1:33" ht="12" customHeight="1" x14ac:dyDescent="0.35">
      <c r="A124" s="66" t="s">
        <v>3386</v>
      </c>
      <c r="B124" s="70" t="s">
        <v>3281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6" t="s">
        <v>235</v>
      </c>
    </row>
    <row r="125" spans="1:33" ht="12" customHeight="1" x14ac:dyDescent="0.35">
      <c r="A125" s="66" t="s">
        <v>3387</v>
      </c>
      <c r="B125" s="70" t="s">
        <v>3283</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6" t="s">
        <v>235</v>
      </c>
    </row>
    <row r="126" spans="1:33" ht="12" customHeight="1" x14ac:dyDescent="0.35">
      <c r="A126" s="66" t="s">
        <v>3388</v>
      </c>
      <c r="B126" s="70" t="s">
        <v>3285</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6" t="s">
        <v>235</v>
      </c>
    </row>
    <row r="127" spans="1:33" ht="12" customHeight="1" x14ac:dyDescent="0.35">
      <c r="A127" s="66" t="s">
        <v>3389</v>
      </c>
      <c r="B127" s="70" t="s">
        <v>3287</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6">
        <v>1E-3</v>
      </c>
    </row>
    <row r="128" spans="1:33" ht="12" customHeight="1" x14ac:dyDescent="0.35">
      <c r="A128" s="66" t="s">
        <v>3390</v>
      </c>
      <c r="B128" s="70" t="s">
        <v>3289</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6" t="s">
        <v>235</v>
      </c>
    </row>
    <row r="129" spans="1:33" ht="12" customHeight="1" x14ac:dyDescent="0.35">
      <c r="A129" s="66" t="s">
        <v>3391</v>
      </c>
      <c r="B129" s="70" t="s">
        <v>3291</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6">
        <v>1E-3</v>
      </c>
    </row>
    <row r="130" spans="1:33" ht="12" customHeight="1" x14ac:dyDescent="0.35">
      <c r="A130" s="66" t="s">
        <v>3392</v>
      </c>
      <c r="B130" s="70" t="s">
        <v>3293</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6" t="s">
        <v>235</v>
      </c>
    </row>
    <row r="131" spans="1:33" ht="12" customHeight="1" x14ac:dyDescent="0.35">
      <c r="A131" s="66" t="s">
        <v>3393</v>
      </c>
      <c r="B131" s="70" t="s">
        <v>3295</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6" t="s">
        <v>235</v>
      </c>
    </row>
    <row r="132" spans="1:33" ht="12" customHeight="1" x14ac:dyDescent="0.35">
      <c r="A132" s="66" t="s">
        <v>3394</v>
      </c>
      <c r="B132" s="70" t="s">
        <v>3297</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6" t="s">
        <v>235</v>
      </c>
    </row>
    <row r="133" spans="1:33" ht="12" customHeight="1" x14ac:dyDescent="0.35">
      <c r="A133" s="66" t="s">
        <v>3395</v>
      </c>
      <c r="B133" s="70" t="s">
        <v>3299</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6" t="s">
        <v>235</v>
      </c>
    </row>
    <row r="134" spans="1:33" ht="12" customHeight="1" x14ac:dyDescent="0.35">
      <c r="B134" s="32" t="s">
        <v>1395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6"/>
    </row>
    <row r="135" spans="1:33" ht="12" customHeight="1" x14ac:dyDescent="0.35">
      <c r="A135" s="66" t="s">
        <v>3396</v>
      </c>
      <c r="B135" s="70" t="s">
        <v>3269</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6" t="s">
        <v>235</v>
      </c>
    </row>
    <row r="136" spans="1:33" ht="12" customHeight="1" x14ac:dyDescent="0.35">
      <c r="A136" s="66" t="s">
        <v>3397</v>
      </c>
      <c r="B136" s="70" t="s">
        <v>3271</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6" t="s">
        <v>235</v>
      </c>
    </row>
    <row r="137" spans="1:33" ht="12" customHeight="1" x14ac:dyDescent="0.35">
      <c r="A137" s="66" t="s">
        <v>3398</v>
      </c>
      <c r="B137" s="70" t="s">
        <v>3273</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6" t="s">
        <v>235</v>
      </c>
    </row>
    <row r="138" spans="1:33" ht="12" customHeight="1" x14ac:dyDescent="0.35">
      <c r="A138" s="66" t="s">
        <v>3399</v>
      </c>
      <c r="B138" s="70" t="s">
        <v>3275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6" t="s">
        <v>235</v>
      </c>
    </row>
    <row r="139" spans="1:33" ht="12" customHeight="1" x14ac:dyDescent="0.35">
      <c r="A139" s="66" t="s">
        <v>3400</v>
      </c>
      <c r="B139" s="70" t="s">
        <v>3277</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6">
        <v>1E-3</v>
      </c>
    </row>
    <row r="140" spans="1:33" ht="12" customHeight="1" x14ac:dyDescent="0.35">
      <c r="A140" s="66" t="s">
        <v>3401</v>
      </c>
      <c r="B140" s="70" t="s">
        <v>3279</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6" t="s">
        <v>235</v>
      </c>
    </row>
    <row r="141" spans="1:33" ht="12" customHeight="1" x14ac:dyDescent="0.35">
      <c r="A141" s="66" t="s">
        <v>3402</v>
      </c>
      <c r="B141" s="70" t="s">
        <v>3281</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6" t="s">
        <v>235</v>
      </c>
    </row>
    <row r="142" spans="1:33" ht="12" customHeight="1" x14ac:dyDescent="0.35">
      <c r="A142" s="66" t="s">
        <v>3403</v>
      </c>
      <c r="B142" s="70" t="s">
        <v>3283</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6" t="s">
        <v>235</v>
      </c>
    </row>
    <row r="143" spans="1:33" ht="12" customHeight="1" x14ac:dyDescent="0.35">
      <c r="A143" s="66" t="s">
        <v>3404</v>
      </c>
      <c r="B143" s="70" t="s">
        <v>3285</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6" t="s">
        <v>235</v>
      </c>
    </row>
    <row r="144" spans="1:33" ht="15" customHeight="1" x14ac:dyDescent="0.35">
      <c r="A144" s="66" t="s">
        <v>3405</v>
      </c>
      <c r="B144" s="70" t="s">
        <v>3287</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6">
        <v>1E-3</v>
      </c>
    </row>
    <row r="145" spans="1:33" ht="15" customHeight="1" x14ac:dyDescent="0.35">
      <c r="A145" s="66" t="s">
        <v>3406</v>
      </c>
      <c r="B145" s="70" t="s">
        <v>3289</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6" t="s">
        <v>235</v>
      </c>
    </row>
    <row r="146" spans="1:33" ht="15" customHeight="1" x14ac:dyDescent="0.35">
      <c r="A146" s="66" t="s">
        <v>3407</v>
      </c>
      <c r="B146" s="70" t="s">
        <v>3291</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6">
        <v>1E-3</v>
      </c>
    </row>
    <row r="147" spans="1:33" ht="15" customHeight="1" x14ac:dyDescent="0.35">
      <c r="A147" s="66" t="s">
        <v>3408</v>
      </c>
      <c r="B147" s="70" t="s">
        <v>3293</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6" t="s">
        <v>235</v>
      </c>
    </row>
    <row r="148" spans="1:33" ht="15" customHeight="1" x14ac:dyDescent="0.35">
      <c r="A148" s="66" t="s">
        <v>3409</v>
      </c>
      <c r="B148" s="70" t="s">
        <v>3295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6" t="s">
        <v>235</v>
      </c>
    </row>
    <row r="149" spans="1:33" ht="15" customHeight="1" x14ac:dyDescent="0.35">
      <c r="A149" s="66" t="s">
        <v>3410</v>
      </c>
      <c r="B149" s="70" t="s">
        <v>3297</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6" t="s">
        <v>235</v>
      </c>
    </row>
    <row r="150" spans="1:33" ht="15" customHeight="1" x14ac:dyDescent="0.35">
      <c r="A150" s="66" t="s">
        <v>3411</v>
      </c>
      <c r="B150" s="70" t="s">
        <v>3299</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6" t="s">
        <v>235</v>
      </c>
    </row>
    <row r="151" spans="1:33" ht="15" customHeight="1" x14ac:dyDescent="0.35">
      <c r="B151" s="32" t="s">
        <v>3036</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6"/>
    </row>
    <row r="152" spans="1:33" ht="15" customHeight="1" x14ac:dyDescent="0.35">
      <c r="A152" s="66" t="s">
        <v>3412</v>
      </c>
      <c r="B152" s="70" t="s">
        <v>3269</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6" t="s">
        <v>235</v>
      </c>
    </row>
    <row r="153" spans="1:33" ht="15" customHeight="1" x14ac:dyDescent="0.35">
      <c r="A153" s="66" t="s">
        <v>3413</v>
      </c>
      <c r="B153" s="70" t="s">
        <v>3271</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6" t="s">
        <v>235</v>
      </c>
    </row>
    <row r="154" spans="1:33" ht="15" customHeight="1" x14ac:dyDescent="0.35">
      <c r="A154" s="66" t="s">
        <v>3414</v>
      </c>
      <c r="B154" s="70" t="s">
        <v>3273</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6">
        <v>2E-3</v>
      </c>
    </row>
    <row r="155" spans="1:33" ht="15" customHeight="1" x14ac:dyDescent="0.35">
      <c r="A155" s="66" t="s">
        <v>3415</v>
      </c>
      <c r="B155" s="70" t="s">
        <v>3275</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6">
        <v>2E-3</v>
      </c>
    </row>
    <row r="156" spans="1:33" ht="15" customHeight="1" x14ac:dyDescent="0.35">
      <c r="A156" s="66" t="s">
        <v>3416</v>
      </c>
      <c r="B156" s="70" t="s">
        <v>3277</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6">
        <v>1E-3</v>
      </c>
    </row>
    <row r="157" spans="1:33" ht="12" customHeight="1" x14ac:dyDescent="0.35">
      <c r="A157" s="66" t="s">
        <v>3417</v>
      </c>
      <c r="B157" s="70" t="s">
        <v>3279</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6" t="s">
        <v>235</v>
      </c>
    </row>
    <row r="158" spans="1:33" ht="15" customHeight="1" x14ac:dyDescent="0.35">
      <c r="A158" s="66" t="s">
        <v>3418</v>
      </c>
      <c r="B158" s="70" t="s">
        <v>3281</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6" t="s">
        <v>235</v>
      </c>
    </row>
    <row r="159" spans="1:33" ht="15" customHeight="1" x14ac:dyDescent="0.35">
      <c r="A159" s="66" t="s">
        <v>3419</v>
      </c>
      <c r="B159" s="70" t="s">
        <v>3283</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6" t="s">
        <v>235</v>
      </c>
    </row>
    <row r="160" spans="1:33" ht="15" customHeight="1" x14ac:dyDescent="0.35">
      <c r="A160" s="66" t="s">
        <v>3420</v>
      </c>
      <c r="B160" s="70" t="s">
        <v>3285</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6" t="s">
        <v>235</v>
      </c>
    </row>
    <row r="161" spans="1:33" ht="15" customHeight="1" x14ac:dyDescent="0.35">
      <c r="A161" s="66" t="s">
        <v>3421</v>
      </c>
      <c r="B161" s="70" t="s">
        <v>3287</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6">
        <v>1E-3</v>
      </c>
    </row>
    <row r="162" spans="1:33" ht="15" customHeight="1" x14ac:dyDescent="0.35">
      <c r="A162" s="66" t="s">
        <v>3422</v>
      </c>
      <c r="B162" s="70" t="s">
        <v>3289</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6" t="s">
        <v>235</v>
      </c>
    </row>
    <row r="163" spans="1:33" ht="15" customHeight="1" x14ac:dyDescent="0.35">
      <c r="A163" s="66" t="s">
        <v>3423</v>
      </c>
      <c r="B163" s="70" t="s">
        <v>3291</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6">
        <v>1E-3</v>
      </c>
    </row>
    <row r="164" spans="1:33" ht="15" customHeight="1" x14ac:dyDescent="0.35">
      <c r="A164" s="66" t="s">
        <v>3424</v>
      </c>
      <c r="B164" s="70" t="s">
        <v>3293</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6" t="s">
        <v>235</v>
      </c>
    </row>
    <row r="165" spans="1:33" ht="15" customHeight="1" x14ac:dyDescent="0.35">
      <c r="A165" s="66" t="s">
        <v>3425</v>
      </c>
      <c r="B165" s="70" t="s">
        <v>3295</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6" t="s">
        <v>235</v>
      </c>
    </row>
    <row r="166" spans="1:33" ht="12" customHeight="1" x14ac:dyDescent="0.35">
      <c r="A166" s="66" t="s">
        <v>3426</v>
      </c>
      <c r="B166" s="70" t="s">
        <v>3297</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6" t="s">
        <v>235</v>
      </c>
    </row>
    <row r="167" spans="1:33" ht="15" customHeight="1" x14ac:dyDescent="0.35">
      <c r="A167" s="66" t="s">
        <v>3427</v>
      </c>
      <c r="B167" s="70" t="s">
        <v>3299</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6" t="s">
        <v>235</v>
      </c>
    </row>
    <row r="168" spans="1:33" ht="15" customHeight="1" x14ac:dyDescent="0.35">
      <c r="B168" s="32" t="s">
        <v>631</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6"/>
    </row>
    <row r="169" spans="1:33" ht="15" customHeight="1" x14ac:dyDescent="0.35">
      <c r="A169" s="66" t="s">
        <v>3428</v>
      </c>
      <c r="B169" s="70" t="s">
        <v>3269</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6">
        <v>-1E-3</v>
      </c>
    </row>
    <row r="170" spans="1:33" ht="15" customHeight="1" x14ac:dyDescent="0.35">
      <c r="A170" s="66" t="s">
        <v>3429</v>
      </c>
      <c r="B170" s="70" t="s">
        <v>3271</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6">
        <v>-2E-3</v>
      </c>
    </row>
    <row r="171" spans="1:33" ht="15" customHeight="1" x14ac:dyDescent="0.35">
      <c r="A171" s="66" t="s">
        <v>3430</v>
      </c>
      <c r="B171" s="70" t="s">
        <v>3273</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6">
        <v>-3.0000000000000001E-3</v>
      </c>
    </row>
    <row r="172" spans="1:33" ht="15" customHeight="1" x14ac:dyDescent="0.35">
      <c r="A172" s="66" t="s">
        <v>3431</v>
      </c>
      <c r="B172" s="70" t="s">
        <v>3275</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6">
        <v>-4.0000000000000001E-3</v>
      </c>
    </row>
    <row r="173" spans="1:33" ht="15" customHeight="1" x14ac:dyDescent="0.35">
      <c r="A173" s="66" t="s">
        <v>3432</v>
      </c>
      <c r="B173" s="70" t="s">
        <v>3277</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6" t="s">
        <v>235</v>
      </c>
    </row>
    <row r="174" spans="1:33" ht="12" customHeight="1" x14ac:dyDescent="0.35">
      <c r="A174" s="66" t="s">
        <v>3433</v>
      </c>
      <c r="B174" s="70" t="s">
        <v>3279</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6">
        <v>-2E-3</v>
      </c>
    </row>
    <row r="175" spans="1:33" ht="12" customHeight="1" x14ac:dyDescent="0.35">
      <c r="A175" s="66" t="s">
        <v>3434</v>
      </c>
      <c r="B175" s="70" t="s">
        <v>3281</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6">
        <v>-4.0000000000000001E-3</v>
      </c>
    </row>
    <row r="176" spans="1:33" ht="15" customHeight="1" x14ac:dyDescent="0.35">
      <c r="A176" s="66" t="s">
        <v>3435</v>
      </c>
      <c r="B176" s="70" t="s">
        <v>3283</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6">
        <v>-4.0000000000000001E-3</v>
      </c>
    </row>
    <row r="177" spans="1:33" ht="15" customHeight="1" x14ac:dyDescent="0.35">
      <c r="A177" s="66" t="s">
        <v>3436</v>
      </c>
      <c r="B177" s="70" t="s">
        <v>3285</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6" t="s">
        <v>235</v>
      </c>
    </row>
    <row r="178" spans="1:33" ht="15" customHeight="1" x14ac:dyDescent="0.35">
      <c r="A178" s="66" t="s">
        <v>3437</v>
      </c>
      <c r="B178" s="70" t="s">
        <v>3287</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6" t="s">
        <v>235</v>
      </c>
    </row>
    <row r="179" spans="1:33" ht="15" customHeight="1" x14ac:dyDescent="0.35">
      <c r="A179" s="66" t="s">
        <v>3438</v>
      </c>
      <c r="B179" s="70" t="s">
        <v>3289</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6" t="s">
        <v>235</v>
      </c>
    </row>
    <row r="180" spans="1:33" ht="15" customHeight="1" x14ac:dyDescent="0.35">
      <c r="A180" s="66" t="s">
        <v>3439</v>
      </c>
      <c r="B180" s="70" t="s">
        <v>3291</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6" t="s">
        <v>235</v>
      </c>
    </row>
    <row r="181" spans="1:33" ht="12" customHeight="1" x14ac:dyDescent="0.35">
      <c r="A181" s="66" t="s">
        <v>3440</v>
      </c>
      <c r="B181" s="70" t="s">
        <v>3293</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6" t="s">
        <v>235</v>
      </c>
    </row>
    <row r="182" spans="1:33" ht="15" customHeight="1" x14ac:dyDescent="0.35">
      <c r="A182" s="66" t="s">
        <v>3441</v>
      </c>
      <c r="B182" s="70" t="s">
        <v>3295</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6" t="s">
        <v>235</v>
      </c>
    </row>
    <row r="183" spans="1:33" ht="15" customHeight="1" x14ac:dyDescent="0.35">
      <c r="A183" s="66" t="s">
        <v>3442</v>
      </c>
      <c r="B183" s="70" t="s">
        <v>3297</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6" t="s">
        <v>235</v>
      </c>
    </row>
    <row r="184" spans="1:33" ht="15" customHeight="1" x14ac:dyDescent="0.35">
      <c r="A184" s="66" t="s">
        <v>3443</v>
      </c>
      <c r="B184" s="70" t="s">
        <v>3299</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6" t="s">
        <v>235</v>
      </c>
    </row>
    <row r="185" spans="1:33" ht="15" customHeight="1" x14ac:dyDescent="0.35">
      <c r="B185" s="32" t="s">
        <v>634</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6"/>
    </row>
    <row r="186" spans="1:33" ht="12" customHeight="1" x14ac:dyDescent="0.35">
      <c r="A186" s="66" t="s">
        <v>3444</v>
      </c>
      <c r="B186" s="70" t="s">
        <v>3269</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6" t="s">
        <v>235</v>
      </c>
    </row>
    <row r="187" spans="1:33" ht="15" customHeight="1" x14ac:dyDescent="0.35">
      <c r="A187" s="66" t="s">
        <v>3445</v>
      </c>
      <c r="B187" s="70" t="s">
        <v>3271</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6">
        <v>-4.0000000000000001E-3</v>
      </c>
    </row>
    <row r="188" spans="1:33" ht="15" customHeight="1" x14ac:dyDescent="0.35">
      <c r="A188" s="66" t="s">
        <v>3446</v>
      </c>
      <c r="B188" s="70" t="s">
        <v>3273</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6">
        <v>-4.0000000000000001E-3</v>
      </c>
    </row>
    <row r="189" spans="1:33" ht="15" customHeight="1" x14ac:dyDescent="0.35">
      <c r="A189" s="66" t="s">
        <v>3447</v>
      </c>
      <c r="B189" s="70" t="s">
        <v>3275</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6">
        <v>-5.0000000000000001E-3</v>
      </c>
    </row>
    <row r="190" spans="1:33" ht="15" customHeight="1" x14ac:dyDescent="0.35">
      <c r="A190" s="66" t="s">
        <v>3448</v>
      </c>
      <c r="B190" s="70" t="s">
        <v>3277</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6">
        <v>-6.0000000000000001E-3</v>
      </c>
    </row>
    <row r="191" spans="1:33" ht="15" customHeight="1" x14ac:dyDescent="0.35">
      <c r="A191" s="66" t="s">
        <v>3449</v>
      </c>
      <c r="B191" s="70" t="s">
        <v>3279</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6">
        <v>-2E-3</v>
      </c>
    </row>
    <row r="192" spans="1:33" ht="12" customHeight="1" x14ac:dyDescent="0.35">
      <c r="A192" s="66" t="s">
        <v>3450</v>
      </c>
      <c r="B192" s="70" t="s">
        <v>3281</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6">
        <v>-6.0000000000000001E-3</v>
      </c>
    </row>
    <row r="193" spans="1:33" ht="15" customHeight="1" x14ac:dyDescent="0.35">
      <c r="A193" s="66" t="s">
        <v>3451</v>
      </c>
      <c r="B193" s="70" t="s">
        <v>3283</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6">
        <v>-5.0000000000000001E-3</v>
      </c>
    </row>
    <row r="194" spans="1:33" ht="15" customHeight="1" x14ac:dyDescent="0.35">
      <c r="A194" s="66" t="s">
        <v>3452</v>
      </c>
      <c r="B194" s="70" t="s">
        <v>3285</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6">
        <v>-5.0000000000000001E-3</v>
      </c>
    </row>
    <row r="195" spans="1:33" ht="15" customHeight="1" x14ac:dyDescent="0.35">
      <c r="A195" s="66" t="s">
        <v>3453</v>
      </c>
      <c r="B195" s="70" t="s">
        <v>3287</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6" t="s">
        <v>235</v>
      </c>
    </row>
    <row r="196" spans="1:33" ht="12" customHeight="1" x14ac:dyDescent="0.35">
      <c r="A196" s="66" t="s">
        <v>3454</v>
      </c>
      <c r="B196" s="70" t="s">
        <v>3289</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6">
        <v>-4.0000000000000001E-3</v>
      </c>
    </row>
    <row r="197" spans="1:33" ht="15" customHeight="1" x14ac:dyDescent="0.35">
      <c r="A197" s="66" t="s">
        <v>3455</v>
      </c>
      <c r="B197" s="70" t="s">
        <v>3291</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6" t="s">
        <v>235</v>
      </c>
    </row>
    <row r="198" spans="1:33" ht="15" customHeight="1" x14ac:dyDescent="0.35">
      <c r="A198" s="66" t="s">
        <v>3456</v>
      </c>
      <c r="B198" s="70" t="s">
        <v>3293</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6">
        <v>-5.0000000000000001E-3</v>
      </c>
    </row>
    <row r="199" spans="1:33" ht="15" customHeight="1" x14ac:dyDescent="0.35">
      <c r="A199" s="66" t="s">
        <v>3457</v>
      </c>
      <c r="B199" s="70" t="s">
        <v>3295</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6">
        <v>-4.0000000000000001E-3</v>
      </c>
    </row>
    <row r="200" spans="1:33" ht="15" customHeight="1" x14ac:dyDescent="0.35">
      <c r="A200" s="66" t="s">
        <v>3458</v>
      </c>
      <c r="B200" s="70" t="s">
        <v>3297</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6">
        <v>-5.0000000000000001E-3</v>
      </c>
    </row>
    <row r="201" spans="1:33" ht="12" customHeight="1" x14ac:dyDescent="0.35">
      <c r="A201" s="66" t="s">
        <v>3459</v>
      </c>
      <c r="B201" s="70" t="s">
        <v>3299</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6">
        <v>-5.0000000000000001E-3</v>
      </c>
    </row>
    <row r="202" spans="1:33" ht="15" customHeight="1" x14ac:dyDescent="0.35">
      <c r="B202" s="32" t="s">
        <v>637</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6"/>
    </row>
    <row r="203" spans="1:33" ht="15" customHeight="1" x14ac:dyDescent="0.35">
      <c r="A203" s="66" t="s">
        <v>3460</v>
      </c>
      <c r="B203" s="70" t="s">
        <v>3269</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6" t="s">
        <v>235</v>
      </c>
    </row>
    <row r="204" spans="1:33" ht="15" customHeight="1" x14ac:dyDescent="0.35">
      <c r="A204" s="66" t="s">
        <v>3461</v>
      </c>
      <c r="B204" s="70" t="s">
        <v>3271</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6">
        <v>-5.0000000000000001E-3</v>
      </c>
    </row>
    <row r="205" spans="1:33" ht="15" customHeight="1" x14ac:dyDescent="0.35">
      <c r="A205" s="66" t="s">
        <v>3462</v>
      </c>
      <c r="B205" s="70" t="s">
        <v>3273</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6">
        <v>-6.0000000000000001E-3</v>
      </c>
    </row>
    <row r="206" spans="1:33" ht="15" customHeight="1" x14ac:dyDescent="0.35">
      <c r="A206" s="66" t="s">
        <v>3463</v>
      </c>
      <c r="B206" s="70" t="s">
        <v>3275</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6">
        <v>-6.0000000000000001E-3</v>
      </c>
    </row>
    <row r="207" spans="1:33" ht="15" customHeight="1" x14ac:dyDescent="0.35">
      <c r="A207" s="66" t="s">
        <v>3464</v>
      </c>
      <c r="B207" s="70" t="s">
        <v>3277</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6">
        <v>-6.0000000000000001E-3</v>
      </c>
    </row>
    <row r="208" spans="1:33" ht="15" customHeight="1" x14ac:dyDescent="0.35">
      <c r="A208" s="66" t="s">
        <v>3465</v>
      </c>
      <c r="B208" s="70" t="s">
        <v>3279</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6">
        <v>-3.0000000000000001E-3</v>
      </c>
    </row>
    <row r="209" spans="1:33" ht="15" customHeight="1" x14ac:dyDescent="0.35">
      <c r="A209" s="66" t="s">
        <v>3466</v>
      </c>
      <c r="B209" s="70" t="s">
        <v>3281</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6">
        <v>-7.0000000000000001E-3</v>
      </c>
    </row>
    <row r="210" spans="1:33" ht="15" customHeight="1" x14ac:dyDescent="0.35">
      <c r="A210" s="66" t="s">
        <v>3467</v>
      </c>
      <c r="B210" s="70" t="s">
        <v>3283</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6">
        <v>-6.0000000000000001E-3</v>
      </c>
    </row>
    <row r="211" spans="1:33" ht="15" customHeight="1" x14ac:dyDescent="0.35">
      <c r="A211" s="66" t="s">
        <v>3468</v>
      </c>
      <c r="B211" s="70" t="s">
        <v>3285</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6" t="s">
        <v>235</v>
      </c>
    </row>
    <row r="212" spans="1:33" ht="15" customHeight="1" x14ac:dyDescent="0.35">
      <c r="A212" s="66" t="s">
        <v>3469</v>
      </c>
      <c r="B212" s="70" t="s">
        <v>3287</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6" t="s">
        <v>235</v>
      </c>
    </row>
    <row r="213" spans="1:33" ht="15" customHeight="1" x14ac:dyDescent="0.35">
      <c r="A213" s="66" t="s">
        <v>3470</v>
      </c>
      <c r="B213" s="70" t="s">
        <v>3289</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6" t="s">
        <v>235</v>
      </c>
    </row>
    <row r="214" spans="1:33" ht="15" customHeight="1" x14ac:dyDescent="0.35">
      <c r="A214" s="66" t="s">
        <v>3471</v>
      </c>
      <c r="B214" s="70" t="s">
        <v>3291</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6" t="s">
        <v>235</v>
      </c>
    </row>
    <row r="215" spans="1:33" ht="15" customHeight="1" x14ac:dyDescent="0.35">
      <c r="A215" s="66" t="s">
        <v>3472</v>
      </c>
      <c r="B215" s="70" t="s">
        <v>3293</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6">
        <v>-5.0000000000000001E-3</v>
      </c>
    </row>
    <row r="216" spans="1:33" ht="15" customHeight="1" x14ac:dyDescent="0.35">
      <c r="A216" s="66" t="s">
        <v>3473</v>
      </c>
      <c r="B216" s="70" t="s">
        <v>3295</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6">
        <v>-4.0000000000000001E-3</v>
      </c>
    </row>
    <row r="217" spans="1:33" ht="15" customHeight="1" x14ac:dyDescent="0.35">
      <c r="A217" s="66" t="s">
        <v>3474</v>
      </c>
      <c r="B217" s="70" t="s">
        <v>3297</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6">
        <v>-6.0000000000000001E-3</v>
      </c>
    </row>
    <row r="218" spans="1:33" ht="15" customHeight="1" x14ac:dyDescent="0.35">
      <c r="A218" s="66" t="s">
        <v>3475</v>
      </c>
      <c r="B218" s="70" t="s">
        <v>3299</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6">
        <v>-6.0000000000000001E-3</v>
      </c>
    </row>
    <row r="219" spans="1:33" ht="15" customHeight="1" x14ac:dyDescent="0.35">
      <c r="B219" s="32" t="s">
        <v>3117</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6"/>
    </row>
    <row r="220" spans="1:33" ht="15" customHeight="1" x14ac:dyDescent="0.35">
      <c r="A220" s="66" t="s">
        <v>3476</v>
      </c>
      <c r="B220" s="70" t="s">
        <v>3269</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6" t="s">
        <v>235</v>
      </c>
    </row>
    <row r="221" spans="1:33" ht="15" customHeight="1" x14ac:dyDescent="0.35">
      <c r="A221" s="66" t="s">
        <v>3477</v>
      </c>
      <c r="B221" s="70" t="s">
        <v>3271</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6" t="s">
        <v>235</v>
      </c>
    </row>
    <row r="222" spans="1:33" ht="15" customHeight="1" x14ac:dyDescent="0.35">
      <c r="A222" s="66" t="s">
        <v>3478</v>
      </c>
      <c r="B222" s="70" t="s">
        <v>3273</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6" t="s">
        <v>235</v>
      </c>
    </row>
    <row r="223" spans="1:33" ht="15" customHeight="1" x14ac:dyDescent="0.35">
      <c r="A223" s="66" t="s">
        <v>3479</v>
      </c>
      <c r="B223" s="70" t="s">
        <v>3275</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6" t="s">
        <v>235</v>
      </c>
    </row>
    <row r="224" spans="1:33" ht="15" customHeight="1" x14ac:dyDescent="0.35">
      <c r="A224" s="66" t="s">
        <v>3480</v>
      </c>
      <c r="B224" s="70" t="s">
        <v>3277</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6" t="s">
        <v>235</v>
      </c>
    </row>
    <row r="225" spans="1:33" ht="15" customHeight="1" x14ac:dyDescent="0.35">
      <c r="A225" s="66" t="s">
        <v>3481</v>
      </c>
      <c r="B225" s="70" t="s">
        <v>3279</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6" t="s">
        <v>235</v>
      </c>
    </row>
    <row r="226" spans="1:33" ht="15" customHeight="1" x14ac:dyDescent="0.35">
      <c r="A226" s="66" t="s">
        <v>3482</v>
      </c>
      <c r="B226" s="70" t="s">
        <v>3281</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6" t="s">
        <v>235</v>
      </c>
    </row>
    <row r="227" spans="1:33" ht="15" customHeight="1" x14ac:dyDescent="0.35">
      <c r="A227" s="66" t="s">
        <v>3483</v>
      </c>
      <c r="B227" s="70" t="s">
        <v>3283</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6" t="s">
        <v>235</v>
      </c>
    </row>
    <row r="228" spans="1:33" ht="15" customHeight="1" x14ac:dyDescent="0.35">
      <c r="A228" s="66" t="s">
        <v>3484</v>
      </c>
      <c r="B228" s="70" t="s">
        <v>3285</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6" t="s">
        <v>235</v>
      </c>
    </row>
    <row r="229" spans="1:33" ht="15" customHeight="1" x14ac:dyDescent="0.35">
      <c r="A229" s="66" t="s">
        <v>3485</v>
      </c>
      <c r="B229" s="70" t="s">
        <v>3287</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6" t="s">
        <v>235</v>
      </c>
    </row>
    <row r="230" spans="1:33" ht="15" customHeight="1" x14ac:dyDescent="0.35">
      <c r="A230" s="66" t="s">
        <v>3486</v>
      </c>
      <c r="B230" s="70" t="s">
        <v>3289</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6" t="s">
        <v>235</v>
      </c>
    </row>
    <row r="231" spans="1:33" ht="15" customHeight="1" x14ac:dyDescent="0.35">
      <c r="A231" s="66" t="s">
        <v>3487</v>
      </c>
      <c r="B231" s="70" t="s">
        <v>3291</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6" t="s">
        <v>235</v>
      </c>
    </row>
    <row r="232" spans="1:33" ht="15" customHeight="1" x14ac:dyDescent="0.35">
      <c r="A232" s="66" t="s">
        <v>3488</v>
      </c>
      <c r="B232" s="70" t="s">
        <v>3293</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6" t="s">
        <v>235</v>
      </c>
    </row>
    <row r="233" spans="1:33" ht="15" customHeight="1" x14ac:dyDescent="0.35">
      <c r="A233" s="66" t="s">
        <v>3489</v>
      </c>
      <c r="B233" s="70" t="s">
        <v>3295</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6" t="s">
        <v>235</v>
      </c>
    </row>
    <row r="234" spans="1:33" ht="15" customHeight="1" x14ac:dyDescent="0.35">
      <c r="A234" s="66" t="s">
        <v>3490</v>
      </c>
      <c r="B234" s="70" t="s">
        <v>3297</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6" t="s">
        <v>235</v>
      </c>
    </row>
    <row r="235" spans="1:33" ht="15" customHeight="1" x14ac:dyDescent="0.35">
      <c r="A235" s="66" t="s">
        <v>3491</v>
      </c>
      <c r="B235" s="70" t="s">
        <v>3299</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6" t="s">
        <v>235</v>
      </c>
    </row>
    <row r="236" spans="1:33" ht="15" customHeight="1" x14ac:dyDescent="0.35">
      <c r="B236" s="32" t="s">
        <v>3150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6"/>
    </row>
    <row r="237" spans="1:33" ht="12" customHeight="1" x14ac:dyDescent="0.35">
      <c r="A237" s="66" t="s">
        <v>3492</v>
      </c>
      <c r="B237" s="70" t="s">
        <v>3269</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6" t="s">
        <v>235</v>
      </c>
    </row>
    <row r="238" spans="1:33" ht="15" customHeight="1" x14ac:dyDescent="0.35">
      <c r="A238" s="66" t="s">
        <v>3493</v>
      </c>
      <c r="B238" s="70" t="s">
        <v>3271</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6">
        <v>1E-3</v>
      </c>
    </row>
    <row r="239" spans="1:33" ht="15" customHeight="1" x14ac:dyDescent="0.35">
      <c r="A239" s="66" t="s">
        <v>3494</v>
      </c>
      <c r="B239" s="70" t="s">
        <v>3273</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6">
        <v>1E-3</v>
      </c>
    </row>
    <row r="240" spans="1:33" ht="15" customHeight="1" x14ac:dyDescent="0.35">
      <c r="A240" s="66" t="s">
        <v>3495</v>
      </c>
      <c r="B240" s="70" t="s">
        <v>3275</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6">
        <v>1E-3</v>
      </c>
    </row>
    <row r="241" spans="1:33" ht="12" customHeight="1" x14ac:dyDescent="0.35">
      <c r="A241" s="66" t="s">
        <v>3496</v>
      </c>
      <c r="B241" s="70" t="s">
        <v>3277</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6">
        <v>1E-3</v>
      </c>
    </row>
    <row r="242" spans="1:33" ht="15" customHeight="1" x14ac:dyDescent="0.35">
      <c r="A242" s="66" t="s">
        <v>3497</v>
      </c>
      <c r="B242" s="70" t="s">
        <v>3279</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6">
        <v>0</v>
      </c>
    </row>
    <row r="243" spans="1:33" ht="15" customHeight="1" x14ac:dyDescent="0.35">
      <c r="A243" s="66" t="s">
        <v>3498</v>
      </c>
      <c r="B243" s="70" t="s">
        <v>3281</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6">
        <v>1E-3</v>
      </c>
    </row>
    <row r="244" spans="1:33" ht="12" customHeight="1" x14ac:dyDescent="0.35">
      <c r="A244" s="66" t="s">
        <v>3499</v>
      </c>
      <c r="B244" s="70" t="s">
        <v>3283</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6">
        <v>0</v>
      </c>
    </row>
    <row r="245" spans="1:33" ht="15" customHeight="1" x14ac:dyDescent="0.35">
      <c r="A245" s="66" t="s">
        <v>3500</v>
      </c>
      <c r="B245" s="70" t="s">
        <v>3285</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6">
        <v>0</v>
      </c>
    </row>
    <row r="246" spans="1:33" ht="15" customHeight="1" x14ac:dyDescent="0.35">
      <c r="A246" s="66" t="s">
        <v>3501</v>
      </c>
      <c r="B246" s="70" t="s">
        <v>3287</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6">
        <v>1E-3</v>
      </c>
    </row>
    <row r="247" spans="1:33" ht="15" customHeight="1" x14ac:dyDescent="0.35">
      <c r="A247" s="66" t="s">
        <v>3502</v>
      </c>
      <c r="B247" s="70" t="s">
        <v>3289</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6">
        <v>2E-3</v>
      </c>
    </row>
    <row r="248" spans="1:33" ht="15" customHeight="1" x14ac:dyDescent="0.35">
      <c r="A248" s="66" t="s">
        <v>3503</v>
      </c>
      <c r="B248" s="70" t="s">
        <v>3291</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6">
        <v>0</v>
      </c>
    </row>
    <row r="249" spans="1:33" ht="15" customHeight="1" x14ac:dyDescent="0.35">
      <c r="A249" s="66" t="s">
        <v>3504</v>
      </c>
      <c r="B249" s="70" t="s">
        <v>3293</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6">
        <v>0</v>
      </c>
    </row>
    <row r="250" spans="1:33" ht="15" customHeight="1" x14ac:dyDescent="0.35">
      <c r="A250" s="66" t="s">
        <v>3505</v>
      </c>
      <c r="B250" s="70" t="s">
        <v>3295</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6">
        <v>0</v>
      </c>
    </row>
    <row r="251" spans="1:33" ht="15" customHeight="1" x14ac:dyDescent="0.35">
      <c r="A251" s="66" t="s">
        <v>3506</v>
      </c>
      <c r="B251" s="70" t="s">
        <v>3297</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6">
        <v>1E-3</v>
      </c>
    </row>
    <row r="252" spans="1:33" ht="15" customHeight="1" x14ac:dyDescent="0.35">
      <c r="A252" s="66" t="s">
        <v>3507</v>
      </c>
      <c r="B252" s="70" t="s">
        <v>3299</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6">
        <v>1E-3</v>
      </c>
    </row>
    <row r="253" spans="1:33" ht="15" customHeight="1" x14ac:dyDescent="0.35">
      <c r="B253" s="32" t="s">
        <v>250</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6"/>
    </row>
    <row r="254" spans="1:33" ht="15" customHeight="1" x14ac:dyDescent="0.35">
      <c r="A254" s="66" t="s">
        <v>3508</v>
      </c>
      <c r="B254" s="70" t="s">
        <v>3269</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6" t="s">
        <v>235</v>
      </c>
    </row>
    <row r="255" spans="1:33" ht="12" customHeight="1" x14ac:dyDescent="0.35">
      <c r="A255" s="66" t="s">
        <v>3509</v>
      </c>
      <c r="B255" s="70" t="s">
        <v>3271</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6" t="s">
        <v>235</v>
      </c>
    </row>
    <row r="256" spans="1:33" ht="12" customHeight="1" x14ac:dyDescent="0.35">
      <c r="A256" s="66" t="s">
        <v>3510</v>
      </c>
      <c r="B256" s="70" t="s">
        <v>3273</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6" t="s">
        <v>235</v>
      </c>
    </row>
    <row r="257" spans="1:33" ht="12" customHeight="1" x14ac:dyDescent="0.35">
      <c r="A257" s="66" t="s">
        <v>3511</v>
      </c>
      <c r="B257" s="70" t="s">
        <v>3275</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6" t="s">
        <v>235</v>
      </c>
    </row>
    <row r="258" spans="1:33" ht="12" customHeight="1" x14ac:dyDescent="0.35">
      <c r="A258" s="66" t="s">
        <v>3512</v>
      </c>
      <c r="B258" s="70" t="s">
        <v>3277</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6" t="s">
        <v>235</v>
      </c>
    </row>
    <row r="259" spans="1:33" ht="12" customHeight="1" x14ac:dyDescent="0.35">
      <c r="A259" s="66" t="s">
        <v>3513</v>
      </c>
      <c r="B259" s="70" t="s">
        <v>3279</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6" t="s">
        <v>235</v>
      </c>
    </row>
    <row r="260" spans="1:33" ht="12" customHeight="1" x14ac:dyDescent="0.35">
      <c r="A260" s="66" t="s">
        <v>3514</v>
      </c>
      <c r="B260" s="70" t="s">
        <v>3281</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6" t="s">
        <v>235</v>
      </c>
    </row>
    <row r="261" spans="1:33" ht="12" customHeight="1" x14ac:dyDescent="0.35">
      <c r="A261" s="66" t="s">
        <v>3515</v>
      </c>
      <c r="B261" s="70" t="s">
        <v>3283</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6" t="s">
        <v>235</v>
      </c>
    </row>
    <row r="262" spans="1:33" ht="12" customHeight="1" x14ac:dyDescent="0.35">
      <c r="A262" s="66" t="s">
        <v>3516</v>
      </c>
      <c r="B262" s="70" t="s">
        <v>3285</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6" t="s">
        <v>235</v>
      </c>
    </row>
    <row r="263" spans="1:33" ht="12" customHeight="1" x14ac:dyDescent="0.35">
      <c r="A263" s="66" t="s">
        <v>3517</v>
      </c>
      <c r="B263" s="70" t="s">
        <v>3287</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6" t="s">
        <v>235</v>
      </c>
    </row>
    <row r="264" spans="1:33" ht="12" customHeight="1" x14ac:dyDescent="0.35">
      <c r="A264" s="66" t="s">
        <v>3518</v>
      </c>
      <c r="B264" s="70" t="s">
        <v>3289</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6" t="s">
        <v>235</v>
      </c>
    </row>
    <row r="265" spans="1:33" ht="12" customHeight="1" x14ac:dyDescent="0.35">
      <c r="A265" s="66" t="s">
        <v>3519</v>
      </c>
      <c r="B265" s="70" t="s">
        <v>3291</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6" t="s">
        <v>235</v>
      </c>
    </row>
    <row r="266" spans="1:33" ht="12" customHeight="1" x14ac:dyDescent="0.35">
      <c r="A266" s="66" t="s">
        <v>3520</v>
      </c>
      <c r="B266" s="70" t="s">
        <v>3293</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6" t="s">
        <v>235</v>
      </c>
    </row>
    <row r="267" spans="1:33" ht="12" customHeight="1" x14ac:dyDescent="0.35">
      <c r="A267" s="66" t="s">
        <v>3521</v>
      </c>
      <c r="B267" s="70" t="s">
        <v>3295</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6" t="s">
        <v>235</v>
      </c>
    </row>
    <row r="268" spans="1:33" ht="12" customHeight="1" x14ac:dyDescent="0.35">
      <c r="A268" s="66" t="s">
        <v>3522</v>
      </c>
      <c r="B268" s="70" t="s">
        <v>3297</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6" t="s">
        <v>235</v>
      </c>
    </row>
    <row r="269" spans="1:33" ht="12" customHeight="1" x14ac:dyDescent="0.35">
      <c r="A269" s="66" t="s">
        <v>3523</v>
      </c>
      <c r="B269" s="70" t="s">
        <v>3299</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6" t="s">
        <v>235</v>
      </c>
    </row>
    <row r="270" spans="1:33" ht="12" customHeight="1" x14ac:dyDescent="0.35">
      <c r="B270" s="32" t="s">
        <v>253</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6"/>
    </row>
    <row r="271" spans="1:33" ht="12" customHeight="1" x14ac:dyDescent="0.35">
      <c r="A271" s="66" t="s">
        <v>3524</v>
      </c>
      <c r="B271" s="70" t="s">
        <v>3269</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6" t="s">
        <v>235</v>
      </c>
    </row>
    <row r="272" spans="1:33" ht="12" customHeight="1" x14ac:dyDescent="0.35">
      <c r="A272" s="66" t="s">
        <v>3525</v>
      </c>
      <c r="B272" s="70" t="s">
        <v>3271</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6">
        <v>-1.2999999999999999E-2</v>
      </c>
    </row>
    <row r="273" spans="1:33" ht="12" customHeight="1" x14ac:dyDescent="0.35">
      <c r="A273" s="66" t="s">
        <v>3526</v>
      </c>
      <c r="B273" s="70" t="s">
        <v>3273</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6">
        <v>-1.4999999999999999E-2</v>
      </c>
    </row>
    <row r="274" spans="1:33" ht="12" customHeight="1" x14ac:dyDescent="0.35">
      <c r="A274" s="66" t="s">
        <v>3527</v>
      </c>
      <c r="B274" s="70" t="s">
        <v>3275</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6">
        <v>-1.4E-2</v>
      </c>
    </row>
    <row r="275" spans="1:33" ht="12" customHeight="1" x14ac:dyDescent="0.35">
      <c r="A275" s="66" t="s">
        <v>3528</v>
      </c>
      <c r="B275" s="70" t="s">
        <v>3277</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6">
        <v>-1.4E-2</v>
      </c>
    </row>
    <row r="276" spans="1:33" ht="12" customHeight="1" x14ac:dyDescent="0.35">
      <c r="A276" s="66" t="s">
        <v>3529</v>
      </c>
      <c r="B276" s="70" t="s">
        <v>3279</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6" t="s">
        <v>235</v>
      </c>
    </row>
    <row r="277" spans="1:33" ht="12" customHeight="1" x14ac:dyDescent="0.35">
      <c r="A277" s="66" t="s">
        <v>3530</v>
      </c>
      <c r="B277" s="70" t="s">
        <v>3281</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6" t="s">
        <v>235</v>
      </c>
    </row>
    <row r="278" spans="1:33" ht="12" customHeight="1" x14ac:dyDescent="0.35">
      <c r="A278" s="66" t="s">
        <v>3531</v>
      </c>
      <c r="B278" s="70" t="s">
        <v>3283</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6" t="s">
        <v>235</v>
      </c>
    </row>
    <row r="279" spans="1:33" ht="12" customHeight="1" x14ac:dyDescent="0.35">
      <c r="A279" s="66" t="s">
        <v>3532</v>
      </c>
      <c r="B279" s="70" t="s">
        <v>3285</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6" t="s">
        <v>235</v>
      </c>
    </row>
    <row r="280" spans="1:33" ht="12" customHeight="1" x14ac:dyDescent="0.35">
      <c r="A280" s="66" t="s">
        <v>3533</v>
      </c>
      <c r="B280" s="70" t="s">
        <v>3287</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6" t="s">
        <v>235</v>
      </c>
    </row>
    <row r="281" spans="1:33" ht="12" customHeight="1" x14ac:dyDescent="0.35">
      <c r="A281" s="66" t="s">
        <v>3534</v>
      </c>
      <c r="B281" s="70" t="s">
        <v>3289</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6">
        <v>-1.4999999999999999E-2</v>
      </c>
    </row>
    <row r="282" spans="1:33" ht="12" customHeight="1" x14ac:dyDescent="0.35">
      <c r="A282" s="66" t="s">
        <v>3535</v>
      </c>
      <c r="B282" s="70" t="s">
        <v>3291</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6" t="s">
        <v>235</v>
      </c>
    </row>
    <row r="283" spans="1:33" ht="12" customHeight="1" x14ac:dyDescent="0.35">
      <c r="A283" s="66" t="s">
        <v>3536</v>
      </c>
      <c r="B283" s="70" t="s">
        <v>3293</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6" t="s">
        <v>235</v>
      </c>
    </row>
    <row r="284" spans="1:33" ht="12" customHeight="1" x14ac:dyDescent="0.35">
      <c r="A284" s="66" t="s">
        <v>3537</v>
      </c>
      <c r="B284" s="70" t="s">
        <v>3295</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6" t="s">
        <v>235</v>
      </c>
    </row>
    <row r="285" spans="1:33" ht="12" customHeight="1" x14ac:dyDescent="0.35">
      <c r="A285" s="66" t="s">
        <v>3538</v>
      </c>
      <c r="B285" s="70" t="s">
        <v>3297</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6">
        <v>-1.4999999999999999E-2</v>
      </c>
    </row>
    <row r="286" spans="1:33" ht="12" customHeight="1" x14ac:dyDescent="0.35">
      <c r="A286" s="66" t="s">
        <v>3539</v>
      </c>
      <c r="B286" s="70" t="s">
        <v>3299</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6" t="s">
        <v>235</v>
      </c>
    </row>
    <row r="287" spans="1:33" ht="15" customHeight="1" x14ac:dyDescent="0.35">
      <c r="B287" s="32" t="s">
        <v>3247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6"/>
    </row>
    <row r="288" spans="1:33" ht="15" customHeight="1" x14ac:dyDescent="0.35">
      <c r="A288" s="66" t="s">
        <v>3540</v>
      </c>
      <c r="B288" s="70" t="s">
        <v>3541</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6">
        <v>2E-3</v>
      </c>
    </row>
    <row r="289" spans="1:33" ht="15" customHeight="1" x14ac:dyDescent="0.35">
      <c r="A289" s="66" t="s">
        <v>3542</v>
      </c>
      <c r="B289" s="70" t="s">
        <v>3543</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6">
        <v>2E-3</v>
      </c>
    </row>
    <row r="290" spans="1:33" ht="15" customHeight="1" x14ac:dyDescent="0.35">
      <c r="A290" s="66" t="s">
        <v>3544</v>
      </c>
      <c r="B290" s="70" t="s">
        <v>3545</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6">
        <v>2E-3</v>
      </c>
    </row>
    <row r="291" spans="1:33" ht="15" customHeight="1" thickBot="1" x14ac:dyDescent="0.4"/>
    <row r="292" spans="1:33" ht="15" customHeight="1" x14ac:dyDescent="0.35">
      <c r="B292" s="74" t="s">
        <v>3546</v>
      </c>
    </row>
    <row r="293" spans="1:33" ht="15" customHeight="1" x14ac:dyDescent="0.35">
      <c r="B293" s="77" t="s">
        <v>3547</v>
      </c>
    </row>
    <row r="296" spans="1:33" ht="12" customHeight="1" x14ac:dyDescent="0.35"/>
    <row r="313" ht="12" customHeight="1" x14ac:dyDescent="0.35"/>
    <row r="315" ht="12" customHeight="1" x14ac:dyDescent="0.35"/>
    <row r="332" ht="12" customHeight="1" x14ac:dyDescent="0.35"/>
    <row r="333" ht="12" customHeight="1" x14ac:dyDescent="0.35"/>
    <row r="334" ht="12" customHeight="1" x14ac:dyDescent="0.35"/>
    <row r="335" ht="12" customHeight="1" x14ac:dyDescent="0.35"/>
    <row r="336" ht="12" customHeight="1" x14ac:dyDescent="0.35"/>
    <row r="337" ht="12" customHeight="1" x14ac:dyDescent="0.35"/>
    <row r="338" ht="12" customHeight="1" x14ac:dyDescent="0.35"/>
    <row r="339" ht="12" customHeight="1" x14ac:dyDescent="0.35"/>
    <row r="340" ht="12" customHeight="1" x14ac:dyDescent="0.35"/>
    <row r="341" ht="12" customHeight="1" x14ac:dyDescent="0.35"/>
    <row r="342" ht="12" customHeight="1" x14ac:dyDescent="0.35"/>
    <row r="343" ht="12" customHeight="1" x14ac:dyDescent="0.35"/>
    <row r="344" ht="12" customHeight="1" x14ac:dyDescent="0.35"/>
    <row r="345" ht="12"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71" ht="12" customHeight="1" x14ac:dyDescent="0.35"/>
    <row r="388" ht="12" customHeight="1" x14ac:dyDescent="0.35"/>
    <row r="391" ht="12" customHeight="1" x14ac:dyDescent="0.35"/>
    <row r="397" ht="12" customHeight="1" x14ac:dyDescent="0.35"/>
    <row r="414" ht="12" customHeight="1" x14ac:dyDescent="0.35"/>
    <row r="417" ht="12" customHeight="1" x14ac:dyDescent="0.35"/>
    <row r="421" ht="12" customHeight="1" x14ac:dyDescent="0.35"/>
    <row r="432" ht="12" customHeight="1" x14ac:dyDescent="0.35"/>
    <row r="43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spans="2:2" ht="12" customHeight="1" x14ac:dyDescent="0.35"/>
    <row r="482" spans="2:2" ht="12" customHeight="1" x14ac:dyDescent="0.35"/>
    <row r="483" spans="2:2" ht="12" customHeight="1" x14ac:dyDescent="0.35"/>
    <row r="484" spans="2:2" ht="12" customHeight="1" x14ac:dyDescent="0.35"/>
    <row r="485" spans="2:2" ht="12" customHeight="1" x14ac:dyDescent="0.35"/>
    <row r="486" spans="2:2" ht="15" customHeight="1" x14ac:dyDescent="0.35">
      <c r="B486" s="77"/>
    </row>
    <row r="496" spans="2:2" ht="12" customHeight="1" x14ac:dyDescent="0.35"/>
    <row r="513" ht="12" customHeight="1" x14ac:dyDescent="0.35"/>
    <row r="515" ht="12" customHeight="1" x14ac:dyDescent="0.35"/>
    <row r="521" ht="12" customHeight="1" x14ac:dyDescent="0.35"/>
    <row r="538" ht="12" customHeight="1" x14ac:dyDescent="0.35"/>
    <row r="540" ht="12" customHeight="1" x14ac:dyDescent="0.35"/>
    <row r="548" ht="12" customHeight="1" x14ac:dyDescent="0.35"/>
    <row r="549" ht="12" customHeight="1" x14ac:dyDescent="0.35"/>
    <row r="550" ht="12" customHeight="1" x14ac:dyDescent="0.35"/>
    <row r="551" ht="12" customHeight="1" x14ac:dyDescent="0.35"/>
    <row r="552" ht="12" customHeight="1" x14ac:dyDescent="0.35"/>
    <row r="553" ht="12" customHeight="1" x14ac:dyDescent="0.35"/>
    <row r="554" ht="12" customHeight="1" x14ac:dyDescent="0.35"/>
    <row r="555" ht="12" customHeight="1" x14ac:dyDescent="0.35"/>
    <row r="556" ht="12" customHeight="1" x14ac:dyDescent="0.35"/>
    <row r="557" ht="12" customHeight="1" x14ac:dyDescent="0.35"/>
    <row r="558" ht="12" customHeight="1" x14ac:dyDescent="0.35"/>
    <row r="559" ht="12" customHeight="1" x14ac:dyDescent="0.35"/>
    <row r="560" ht="12" customHeight="1" x14ac:dyDescent="0.35"/>
    <row r="570" ht="12" customHeight="1" x14ac:dyDescent="0.35"/>
    <row r="586" ht="12" customHeight="1" x14ac:dyDescent="0.35"/>
    <row r="588" ht="12" customHeight="1" x14ac:dyDescent="0.35"/>
    <row r="593" ht="12" customHeight="1" x14ac:dyDescent="0.35"/>
    <row r="609" ht="12" customHeight="1" x14ac:dyDescent="0.35"/>
    <row r="611" ht="12" customHeight="1" x14ac:dyDescent="0.35"/>
    <row r="613" ht="12" customHeight="1" x14ac:dyDescent="0.35"/>
    <row r="616" ht="12" customHeight="1" x14ac:dyDescent="0.35"/>
    <row r="618" ht="12" customHeight="1" x14ac:dyDescent="0.35"/>
    <row r="619" ht="12" customHeight="1" x14ac:dyDescent="0.35"/>
    <row r="621" ht="12" customHeight="1" x14ac:dyDescent="0.35"/>
    <row r="629" ht="12" customHeight="1" x14ac:dyDescent="0.35"/>
    <row r="630" ht="12" customHeight="1" x14ac:dyDescent="0.35"/>
    <row r="631" ht="12" customHeight="1" x14ac:dyDescent="0.35"/>
    <row r="632" ht="12" customHeight="1" x14ac:dyDescent="0.35"/>
    <row r="633" ht="12" customHeight="1" x14ac:dyDescent="0.35"/>
    <row r="634" ht="12" customHeight="1" x14ac:dyDescent="0.35"/>
    <row r="635" ht="12" customHeight="1" x14ac:dyDescent="0.35"/>
    <row r="636" ht="12" customHeight="1" x14ac:dyDescent="0.35"/>
    <row r="637" ht="12" customHeight="1" x14ac:dyDescent="0.35"/>
    <row r="638" ht="12" customHeight="1" x14ac:dyDescent="0.35"/>
    <row r="639" ht="12" customHeight="1" x14ac:dyDescent="0.35"/>
    <row r="640" ht="12" customHeight="1" x14ac:dyDescent="0.35"/>
    <row r="641" ht="12" customHeight="1" x14ac:dyDescent="0.35"/>
    <row r="642" ht="12"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8" ht="12" customHeight="1" x14ac:dyDescent="0.35"/>
    <row r="684" ht="12" customHeight="1" x14ac:dyDescent="0.35"/>
    <row r="689" ht="12" customHeight="1" x14ac:dyDescent="0.35"/>
    <row r="702" ht="12" customHeight="1" x14ac:dyDescent="0.35"/>
    <row r="703" ht="12" customHeight="1" x14ac:dyDescent="0.35"/>
    <row r="704" ht="12" customHeight="1" x14ac:dyDescent="0.35"/>
    <row r="705" ht="12" customHeight="1" x14ac:dyDescent="0.35"/>
    <row r="706" ht="12" customHeight="1" x14ac:dyDescent="0.35"/>
    <row r="707" ht="12" customHeight="1" x14ac:dyDescent="0.35"/>
    <row r="708" ht="12" customHeight="1" x14ac:dyDescent="0.35"/>
    <row r="709" ht="12" customHeight="1" x14ac:dyDescent="0.35"/>
    <row r="710" ht="12" customHeight="1" x14ac:dyDescent="0.35"/>
    <row r="711" ht="12" customHeight="1" x14ac:dyDescent="0.35"/>
    <row r="712" ht="12" customHeight="1" x14ac:dyDescent="0.35"/>
    <row r="713" ht="12" customHeight="1" x14ac:dyDescent="0.35"/>
    <row r="714" ht="12" customHeight="1" x14ac:dyDescent="0.35"/>
    <row r="715" ht="12"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54" ht="12" customHeight="1" x14ac:dyDescent="0.35"/>
    <row r="766" ht="12" customHeight="1" x14ac:dyDescent="0.35"/>
    <row r="770" ht="12" customHeight="1" x14ac:dyDescent="0.35"/>
    <row r="782" ht="12" customHeight="1" x14ac:dyDescent="0.35"/>
    <row r="796" ht="12" customHeight="1" x14ac:dyDescent="0.35"/>
    <row r="800" ht="12" customHeight="1" x14ac:dyDescent="0.35"/>
    <row r="811" ht="12" customHeight="1" x14ac:dyDescent="0.35"/>
    <row r="821" ht="12" customHeight="1" x14ac:dyDescent="0.35"/>
    <row r="833" ht="12" customHeight="1" x14ac:dyDescent="0.35"/>
    <row r="844" ht="12" customHeight="1" x14ac:dyDescent="0.35"/>
    <row r="856" ht="12" customHeight="1" x14ac:dyDescent="0.35"/>
    <row r="867" ht="12" customHeight="1" x14ac:dyDescent="0.35"/>
    <row r="875" ht="12" customHeight="1" x14ac:dyDescent="0.35"/>
    <row r="876" ht="12" customHeight="1" x14ac:dyDescent="0.35"/>
    <row r="877" ht="12" customHeight="1" x14ac:dyDescent="0.35"/>
    <row r="878" ht="12" customHeight="1" x14ac:dyDescent="0.35"/>
    <row r="879" ht="12" customHeight="1" x14ac:dyDescent="0.35"/>
    <row r="880" ht="12" customHeight="1" x14ac:dyDescent="0.35"/>
    <row r="881" ht="12" customHeight="1" x14ac:dyDescent="0.35"/>
    <row r="882" ht="12" customHeight="1" x14ac:dyDescent="0.35"/>
    <row r="883" ht="12" customHeight="1" x14ac:dyDescent="0.35"/>
    <row r="884" ht="12" customHeight="1" x14ac:dyDescent="0.35"/>
    <row r="885" ht="12" customHeight="1" x14ac:dyDescent="0.35"/>
    <row r="896" ht="12" customHeight="1" x14ac:dyDescent="0.35"/>
    <row r="913" ht="12" customHeight="1" x14ac:dyDescent="0.35"/>
    <row r="915" ht="12" customHeight="1" x14ac:dyDescent="0.35"/>
    <row r="921" ht="12" customHeight="1" x14ac:dyDescent="0.35"/>
    <row r="938" ht="12" customHeight="1" x14ac:dyDescent="0.35"/>
    <row r="940" ht="12" customHeight="1" x14ac:dyDescent="0.35"/>
    <row r="942" ht="12" customHeight="1" x14ac:dyDescent="0.35"/>
    <row r="961" ht="12" customHeight="1" x14ac:dyDescent="0.35"/>
    <row r="962" ht="12" customHeight="1" x14ac:dyDescent="0.35"/>
    <row r="963" ht="12" customHeight="1" x14ac:dyDescent="0.35"/>
    <row r="964" ht="12" customHeight="1" x14ac:dyDescent="0.35"/>
    <row r="965" ht="12" customHeight="1" x14ac:dyDescent="0.35"/>
    <row r="966" ht="12" customHeight="1" x14ac:dyDescent="0.35"/>
    <row r="967" ht="12" customHeight="1" x14ac:dyDescent="0.35"/>
    <row r="968" ht="12" customHeight="1" x14ac:dyDescent="0.35"/>
    <row r="969" ht="12" customHeight="1" x14ac:dyDescent="0.35"/>
    <row r="970" ht="12" customHeight="1" x14ac:dyDescent="0.35"/>
    <row r="971" ht="12" customHeight="1" x14ac:dyDescent="0.35"/>
    <row r="972" ht="12" customHeight="1" x14ac:dyDescent="0.35"/>
    <row r="973" ht="12" customHeight="1" x14ac:dyDescent="0.35"/>
    <row r="974" ht="12"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96" ht="12" customHeight="1" x14ac:dyDescent="0.35"/>
    <row r="1013" ht="12" customHeight="1" x14ac:dyDescent="0.35"/>
    <row r="1016" ht="12" customHeight="1" x14ac:dyDescent="0.35"/>
    <row r="1022" ht="12" customHeight="1" x14ac:dyDescent="0.35"/>
    <row r="1039" ht="12" customHeight="1" x14ac:dyDescent="0.35"/>
    <row r="1042" ht="12" customHeight="1" x14ac:dyDescent="0.35"/>
    <row r="1044" ht="12" customHeight="1" x14ac:dyDescent="0.35"/>
    <row r="1063" ht="12" customHeight="1" x14ac:dyDescent="0.35"/>
    <row r="1064" ht="12" customHeight="1" x14ac:dyDescent="0.35"/>
    <row r="1065" ht="12" customHeight="1" x14ac:dyDescent="0.35"/>
    <row r="1066" ht="12" customHeight="1" x14ac:dyDescent="0.35"/>
    <row r="1067" ht="12" customHeight="1" x14ac:dyDescent="0.35"/>
    <row r="1068" ht="12" customHeight="1" x14ac:dyDescent="0.35"/>
    <row r="1069" ht="12" customHeight="1" x14ac:dyDescent="0.35"/>
    <row r="1070" ht="12" customHeight="1" x14ac:dyDescent="0.35"/>
    <row r="1071" ht="12" customHeight="1" x14ac:dyDescent="0.35"/>
    <row r="1072" ht="12" customHeight="1" x14ac:dyDescent="0.35"/>
    <row r="1073" ht="12" customHeight="1" x14ac:dyDescent="0.35"/>
    <row r="1074" ht="12" customHeight="1" x14ac:dyDescent="0.35"/>
    <row r="1075" ht="12" customHeight="1" x14ac:dyDescent="0.35"/>
    <row r="1076" ht="12"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96" ht="12" customHeight="1" x14ac:dyDescent="0.35"/>
    <row r="1113" ht="12" customHeight="1" x14ac:dyDescent="0.35"/>
    <row r="1115" ht="12" customHeight="1" x14ac:dyDescent="0.35"/>
    <row r="1121" ht="12" customHeight="1" x14ac:dyDescent="0.35"/>
    <row r="1138" ht="12" customHeight="1" x14ac:dyDescent="0.35"/>
    <row r="1140" ht="12" customHeight="1" x14ac:dyDescent="0.35"/>
    <row r="1142"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2" customHeight="1" x14ac:dyDescent="0.35"/>
    <row r="1167" ht="12" customHeight="1" x14ac:dyDescent="0.35"/>
    <row r="1168" ht="12" customHeight="1" x14ac:dyDescent="0.35"/>
    <row r="1169" ht="12" customHeight="1" x14ac:dyDescent="0.35"/>
    <row r="1170" ht="12" customHeight="1" x14ac:dyDescent="0.35"/>
    <row r="1171" ht="12" customHeight="1" x14ac:dyDescent="0.35"/>
    <row r="1172" ht="12" customHeight="1" x14ac:dyDescent="0.35"/>
    <row r="1173" ht="12" customHeight="1" x14ac:dyDescent="0.35"/>
    <row r="1174" ht="12"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96" ht="12" customHeight="1" x14ac:dyDescent="0.35"/>
    <row r="1213" ht="12" customHeight="1" x14ac:dyDescent="0.35"/>
    <row r="1215" ht="12" customHeight="1" x14ac:dyDescent="0.35"/>
    <row r="1221" ht="12" customHeight="1" x14ac:dyDescent="0.35"/>
    <row r="1238" ht="12" customHeight="1" x14ac:dyDescent="0.35"/>
    <row r="1240" ht="12" customHeight="1" x14ac:dyDescent="0.35"/>
    <row r="1242" ht="12" customHeight="1" x14ac:dyDescent="0.35"/>
    <row r="1261" ht="12" customHeight="1" x14ac:dyDescent="0.35"/>
    <row r="1262" ht="12" customHeight="1" x14ac:dyDescent="0.35"/>
    <row r="1263" ht="12" customHeight="1" x14ac:dyDescent="0.35"/>
    <row r="1264" ht="12" customHeight="1" x14ac:dyDescent="0.35"/>
    <row r="1265" ht="12" customHeight="1" x14ac:dyDescent="0.35"/>
    <row r="1266" ht="12" customHeight="1" x14ac:dyDescent="0.35"/>
    <row r="1267" ht="12" customHeight="1" x14ac:dyDescent="0.35"/>
    <row r="1268" ht="12" customHeight="1" x14ac:dyDescent="0.35"/>
    <row r="1269" ht="12" customHeight="1" x14ac:dyDescent="0.35"/>
    <row r="1270" ht="12" customHeight="1" x14ac:dyDescent="0.35"/>
    <row r="1271" ht="12" customHeight="1" x14ac:dyDescent="0.35"/>
    <row r="1272" ht="12" customHeight="1" x14ac:dyDescent="0.35"/>
    <row r="1273" ht="12" customHeight="1" x14ac:dyDescent="0.35"/>
    <row r="1274" ht="12"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92" ht="12" customHeight="1" x14ac:dyDescent="0.35"/>
    <row r="1297" ht="12" customHeight="1" x14ac:dyDescent="0.35"/>
    <row r="1301" ht="12" customHeight="1" x14ac:dyDescent="0.35"/>
    <row r="1317" ht="12" customHeight="1" x14ac:dyDescent="0.35"/>
    <row r="1348" ht="12" customHeight="1" x14ac:dyDescent="0.35"/>
    <row r="1364" ht="12" customHeight="1" x14ac:dyDescent="0.35"/>
    <row r="1383" ht="12" customHeight="1" x14ac:dyDescent="0.35"/>
    <row r="1438" ht="12" customHeight="1" x14ac:dyDescent="0.35"/>
    <row r="1450" ht="12" customHeight="1" x14ac:dyDescent="0.35"/>
    <row r="1480" ht="12" customHeight="1" x14ac:dyDescent="0.35"/>
    <row r="1481" ht="12" customHeight="1" x14ac:dyDescent="0.35"/>
    <row r="1482" ht="12" customHeight="1" x14ac:dyDescent="0.35"/>
    <row r="1483" ht="12" customHeight="1" x14ac:dyDescent="0.35"/>
    <row r="1484" ht="12" customHeight="1" x14ac:dyDescent="0.35"/>
    <row r="1485" ht="12" customHeight="1" x14ac:dyDescent="0.35"/>
    <row r="1486" ht="12" customHeight="1" x14ac:dyDescent="0.35"/>
    <row r="1487" ht="12" customHeight="1" x14ac:dyDescent="0.35"/>
    <row r="1488" ht="12" customHeight="1" x14ac:dyDescent="0.35"/>
    <row r="1489" ht="12" customHeight="1" x14ac:dyDescent="0.35"/>
    <row r="1490" ht="12" customHeight="1" x14ac:dyDescent="0.35"/>
    <row r="1491" ht="12" customHeight="1" x14ac:dyDescent="0.35"/>
    <row r="1492" ht="12" customHeight="1" x14ac:dyDescent="0.35"/>
    <row r="1493" ht="12"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70" ht="12" customHeight="1" x14ac:dyDescent="0.35"/>
    <row r="1571" ht="12" customHeight="1" x14ac:dyDescent="0.35"/>
    <row r="1626" ht="12" customHeight="1" x14ac:dyDescent="0.35"/>
    <row r="1627" ht="12" customHeight="1" x14ac:dyDescent="0.35"/>
    <row r="1682" ht="12" customHeight="1" x14ac:dyDescent="0.35"/>
    <row r="1683" ht="12" customHeight="1" x14ac:dyDescent="0.35"/>
    <row r="1700" ht="12" customHeight="1" x14ac:dyDescent="0.35"/>
    <row r="1701" ht="12" customHeight="1" x14ac:dyDescent="0.35"/>
    <row r="1702" ht="12" customHeight="1" x14ac:dyDescent="0.35"/>
    <row r="1703" ht="12" customHeight="1" x14ac:dyDescent="0.35"/>
    <row r="1704" ht="12" customHeight="1" x14ac:dyDescent="0.35"/>
    <row r="1705" ht="12" customHeight="1" x14ac:dyDescent="0.35"/>
    <row r="1706" ht="12" customHeight="1" x14ac:dyDescent="0.35"/>
    <row r="1707" ht="12" customHeight="1" x14ac:dyDescent="0.35"/>
    <row r="1708" ht="12" customHeight="1" x14ac:dyDescent="0.35"/>
    <row r="1709" ht="12" customHeight="1" x14ac:dyDescent="0.35"/>
    <row r="1710" ht="12" customHeight="1" x14ac:dyDescent="0.35"/>
    <row r="1717" ht="12" customHeight="1" x14ac:dyDescent="0.35"/>
    <row r="1753" ht="12" customHeight="1" x14ac:dyDescent="0.35"/>
    <row r="1799" ht="12" customHeight="1" x14ac:dyDescent="0.35"/>
    <row r="1835" ht="12" customHeight="1" x14ac:dyDescent="0.35"/>
    <row r="1871" ht="12" customHeight="1" x14ac:dyDescent="0.35"/>
    <row r="1873" ht="12" customHeight="1" x14ac:dyDescent="0.35"/>
    <row r="1909" ht="12" customHeight="1" x14ac:dyDescent="0.35"/>
    <row r="1945" ht="12" customHeight="1" x14ac:dyDescent="0.35"/>
    <row r="1946" ht="12" customHeight="1" x14ac:dyDescent="0.35"/>
    <row r="1947" ht="12" customHeight="1" x14ac:dyDescent="0.35"/>
    <row r="1956" ht="12" customHeight="1" x14ac:dyDescent="0.35"/>
    <row r="1965" ht="12" customHeight="1" x14ac:dyDescent="0.35"/>
    <row r="1984" ht="12" customHeight="1" x14ac:dyDescent="0.35"/>
    <row r="1985" ht="12" customHeight="1" x14ac:dyDescent="0.35"/>
    <row r="1986" ht="12" customHeight="1" x14ac:dyDescent="0.35"/>
    <row r="1987" ht="12" customHeight="1" x14ac:dyDescent="0.35"/>
    <row r="1988" ht="12" customHeight="1" x14ac:dyDescent="0.35"/>
    <row r="1989" ht="12" customHeight="1" x14ac:dyDescent="0.35"/>
    <row r="1990" ht="12" customHeight="1" x14ac:dyDescent="0.35"/>
    <row r="1991" ht="12" customHeight="1" x14ac:dyDescent="0.35"/>
    <row r="1992" ht="12" customHeight="1" x14ac:dyDescent="0.35"/>
    <row r="1993" ht="12" customHeight="1" x14ac:dyDescent="0.35"/>
    <row r="1994" ht="12" customHeight="1" x14ac:dyDescent="0.35"/>
    <row r="1995" ht="12" customHeight="1" x14ac:dyDescent="0.35"/>
    <row r="1996" ht="12" customHeight="1" x14ac:dyDescent="0.35"/>
    <row r="1997" ht="12"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130" ht="12" customHeight="1" x14ac:dyDescent="0.35"/>
    <row r="2220" ht="12" customHeight="1" x14ac:dyDescent="0.35"/>
    <row r="2313" ht="12" customHeight="1" x14ac:dyDescent="0.35"/>
    <row r="2314" ht="12" customHeight="1" x14ac:dyDescent="0.35"/>
    <row r="2315" ht="12" customHeight="1" x14ac:dyDescent="0.35"/>
    <row r="2316" ht="12" customHeight="1" x14ac:dyDescent="0.35"/>
    <row r="2317" ht="12" customHeight="1" x14ac:dyDescent="0.35"/>
    <row r="2318" ht="12" customHeight="1" x14ac:dyDescent="0.35"/>
    <row r="2319" ht="12" customHeight="1" x14ac:dyDescent="0.35"/>
    <row r="2320" ht="12" customHeight="1" x14ac:dyDescent="0.35"/>
    <row r="2321" ht="12" customHeight="1" x14ac:dyDescent="0.35"/>
    <row r="2322" ht="12" customHeight="1" x14ac:dyDescent="0.35"/>
    <row r="2323" ht="12" customHeight="1" x14ac:dyDescent="0.35"/>
    <row r="2324" ht="12" customHeight="1" x14ac:dyDescent="0.35"/>
    <row r="2325" ht="12" customHeight="1" x14ac:dyDescent="0.35"/>
    <row r="2326" ht="12"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58" ht="12" customHeight="1" x14ac:dyDescent="0.35"/>
    <row r="2376" ht="12" customHeight="1" x14ac:dyDescent="0.35"/>
    <row r="2394" ht="12" customHeight="1" x14ac:dyDescent="0.35"/>
    <row r="2412" ht="12" customHeight="1" x14ac:dyDescent="0.35"/>
    <row r="2430" ht="12" customHeight="1" x14ac:dyDescent="0.35"/>
    <row r="2448" ht="12" customHeight="1" x14ac:dyDescent="0.35"/>
    <row r="2449" ht="12" customHeight="1" x14ac:dyDescent="0.35"/>
    <row r="2467" ht="12" customHeight="1" x14ac:dyDescent="0.35"/>
    <row r="2485" ht="12" customHeight="1" x14ac:dyDescent="0.35"/>
    <row r="2503" ht="12" customHeight="1" x14ac:dyDescent="0.35"/>
    <row r="2504" ht="12" customHeight="1" x14ac:dyDescent="0.35"/>
    <row r="2522" ht="12" customHeight="1" x14ac:dyDescent="0.35"/>
    <row r="2540" ht="12" customHeight="1" x14ac:dyDescent="0.35"/>
    <row r="2558" ht="12" customHeight="1" x14ac:dyDescent="0.35"/>
    <row r="2576" ht="12" customHeight="1" x14ac:dyDescent="0.35"/>
    <row r="2594" ht="12" customHeight="1" x14ac:dyDescent="0.35"/>
    <row r="2612" ht="12" customHeight="1" x14ac:dyDescent="0.35"/>
    <row r="2633" ht="12" customHeight="1" x14ac:dyDescent="0.35"/>
    <row r="2634" ht="12" customHeight="1" x14ac:dyDescent="0.35"/>
    <row r="2635" ht="12" customHeight="1" x14ac:dyDescent="0.35"/>
    <row r="2636" ht="12" customHeight="1" x14ac:dyDescent="0.35"/>
    <row r="2637" ht="12" customHeight="1" x14ac:dyDescent="0.35"/>
    <row r="2638" ht="12" customHeight="1" x14ac:dyDescent="0.35"/>
    <row r="2639" ht="12" customHeight="1" x14ac:dyDescent="0.35"/>
    <row r="2640" ht="12" customHeight="1" x14ac:dyDescent="0.35"/>
    <row r="2641" ht="12" customHeight="1" x14ac:dyDescent="0.35"/>
    <row r="2642" ht="12" customHeight="1" x14ac:dyDescent="0.35"/>
    <row r="2643" ht="12" customHeight="1" x14ac:dyDescent="0.35"/>
    <row r="2644" ht="12" customHeight="1" x14ac:dyDescent="0.35"/>
    <row r="2645" ht="12" customHeight="1" x14ac:dyDescent="0.35"/>
    <row r="2646" ht="12"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83" ht="12" customHeight="1" x14ac:dyDescent="0.35"/>
    <row r="2701" ht="12" customHeight="1" x14ac:dyDescent="0.35"/>
    <row r="2719" ht="12" customHeight="1" x14ac:dyDescent="0.35"/>
    <row r="2737" ht="12" customHeight="1" x14ac:dyDescent="0.35"/>
    <row r="2772" ht="12" customHeight="1" x14ac:dyDescent="0.35"/>
    <row r="2790" ht="12" customHeight="1" x14ac:dyDescent="0.35"/>
    <row r="2825" ht="12" customHeight="1" x14ac:dyDescent="0.35"/>
    <row r="2843" ht="12" customHeight="1" x14ac:dyDescent="0.35"/>
    <row r="2861" ht="12" customHeight="1" x14ac:dyDescent="0.35"/>
    <row r="2879" ht="12" customHeight="1" x14ac:dyDescent="0.35"/>
    <row r="2897" ht="12" customHeight="1" x14ac:dyDescent="0.35"/>
    <row r="2915" ht="12" customHeight="1" x14ac:dyDescent="0.35"/>
    <row r="2933" ht="12" customHeight="1" x14ac:dyDescent="0.35"/>
    <row r="2951" ht="12" customHeight="1" x14ac:dyDescent="0.35"/>
    <row r="2959" ht="12" customHeight="1" x14ac:dyDescent="0.35"/>
    <row r="2960" ht="12" customHeight="1" x14ac:dyDescent="0.35"/>
    <row r="2961" ht="12" customHeight="1" x14ac:dyDescent="0.35"/>
    <row r="2962" ht="12" customHeight="1" x14ac:dyDescent="0.35"/>
    <row r="2963" ht="12" customHeight="1" x14ac:dyDescent="0.35"/>
    <row r="2964" ht="12" customHeight="1" x14ac:dyDescent="0.35"/>
    <row r="2965" ht="12" customHeight="1" x14ac:dyDescent="0.35"/>
    <row r="2966" ht="12" customHeight="1" x14ac:dyDescent="0.35"/>
    <row r="2967" ht="12" customHeight="1" x14ac:dyDescent="0.35"/>
    <row r="2968" ht="12" customHeight="1" x14ac:dyDescent="0.35"/>
    <row r="2969" ht="12" customHeight="1" x14ac:dyDescent="0.35"/>
    <row r="2970" ht="12" customHeight="1" x14ac:dyDescent="0.35"/>
    <row r="2971" ht="12" customHeight="1" x14ac:dyDescent="0.35"/>
    <row r="2972" ht="12"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3008" ht="12" customHeight="1" x14ac:dyDescent="0.35"/>
    <row r="3026" ht="12" customHeight="1" x14ac:dyDescent="0.35"/>
    <row r="3044" ht="12" customHeight="1" x14ac:dyDescent="0.35"/>
    <row r="3062" ht="12" customHeight="1" x14ac:dyDescent="0.35"/>
    <row r="3097" ht="12" customHeight="1" x14ac:dyDescent="0.35"/>
    <row r="3115" ht="12" customHeight="1" x14ac:dyDescent="0.35"/>
    <row r="3133" ht="12" customHeight="1" x14ac:dyDescent="0.35"/>
    <row r="3151" ht="12" customHeight="1" x14ac:dyDescent="0.35"/>
    <row r="3152" ht="12" customHeight="1" x14ac:dyDescent="0.35"/>
    <row r="3170" ht="12" customHeight="1" x14ac:dyDescent="0.35"/>
    <row r="3188" ht="12" customHeight="1" x14ac:dyDescent="0.35"/>
    <row r="3206" ht="12" customHeight="1" x14ac:dyDescent="0.35"/>
    <row r="3224" ht="12" customHeight="1" x14ac:dyDescent="0.35"/>
    <row r="3242" ht="12" customHeight="1" x14ac:dyDescent="0.35"/>
    <row r="3260" ht="12" customHeight="1" x14ac:dyDescent="0.35"/>
    <row r="3280" ht="12" customHeight="1" x14ac:dyDescent="0.35"/>
    <row r="3281" ht="12" customHeight="1" x14ac:dyDescent="0.35"/>
    <row r="3282" ht="12" customHeight="1" x14ac:dyDescent="0.35"/>
    <row r="3283" ht="12" customHeight="1" x14ac:dyDescent="0.35"/>
    <row r="3284" ht="12" customHeight="1" x14ac:dyDescent="0.35"/>
    <row r="3285" ht="12" customHeight="1" x14ac:dyDescent="0.35"/>
    <row r="3286" ht="12" customHeight="1" x14ac:dyDescent="0.35"/>
    <row r="3287" ht="12" customHeight="1" x14ac:dyDescent="0.35"/>
    <row r="3288" ht="12" customHeight="1" x14ac:dyDescent="0.35"/>
    <row r="3289" ht="12" customHeight="1" x14ac:dyDescent="0.35"/>
    <row r="3290" ht="12" customHeight="1" x14ac:dyDescent="0.35"/>
    <row r="3291" ht="12" customHeight="1" x14ac:dyDescent="0.35"/>
    <row r="3292" ht="12" customHeight="1" x14ac:dyDescent="0.35"/>
    <row r="3293" ht="12"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21" ht="12" customHeight="1" x14ac:dyDescent="0.35"/>
    <row r="3338" ht="12" customHeight="1" x14ac:dyDescent="0.35"/>
    <row r="3341" ht="12" customHeight="1" x14ac:dyDescent="0.35"/>
    <row r="3347" ht="12" customHeight="1" x14ac:dyDescent="0.35"/>
    <row r="3364" ht="12" customHeight="1" x14ac:dyDescent="0.35"/>
    <row r="3367" ht="12" customHeight="1" x14ac:dyDescent="0.35"/>
    <row r="3371" ht="12" customHeight="1" x14ac:dyDescent="0.35"/>
    <row r="3382" ht="12" customHeight="1" x14ac:dyDescent="0.35"/>
    <row r="3385" ht="12" customHeight="1" x14ac:dyDescent="0.35"/>
    <row r="3396" ht="12" customHeight="1" x14ac:dyDescent="0.35"/>
    <row r="3397" ht="12" customHeight="1" x14ac:dyDescent="0.35"/>
    <row r="3398" ht="12" customHeight="1" x14ac:dyDescent="0.35"/>
    <row r="3399" ht="12" customHeight="1" x14ac:dyDescent="0.35"/>
    <row r="3400" ht="12" customHeight="1" x14ac:dyDescent="0.35"/>
    <row r="3401" ht="12" customHeight="1" x14ac:dyDescent="0.35"/>
    <row r="3402" ht="12" customHeight="1" x14ac:dyDescent="0.35"/>
    <row r="3403" ht="12" customHeight="1" x14ac:dyDescent="0.35"/>
    <row r="3404" ht="12" customHeight="1" x14ac:dyDescent="0.35"/>
    <row r="3405" ht="12" customHeight="1" x14ac:dyDescent="0.35"/>
    <row r="3406" ht="12" customHeight="1" x14ac:dyDescent="0.35"/>
    <row r="3407" ht="12" customHeight="1" x14ac:dyDescent="0.35"/>
    <row r="3408" ht="12" customHeight="1" x14ac:dyDescent="0.35"/>
    <row r="3409" ht="12"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46" ht="12" customHeight="1" x14ac:dyDescent="0.35"/>
    <row r="3463" ht="12" customHeight="1" x14ac:dyDescent="0.35"/>
    <row r="3466" ht="12" customHeight="1" x14ac:dyDescent="0.35"/>
    <row r="3472" ht="12" customHeight="1" x14ac:dyDescent="0.35"/>
    <row r="3489" ht="12" customHeight="1" x14ac:dyDescent="0.35"/>
    <row r="3492" ht="12" customHeight="1" x14ac:dyDescent="0.35"/>
    <row r="3496" ht="12" customHeight="1" x14ac:dyDescent="0.35"/>
    <row r="3507" ht="12" customHeight="1" x14ac:dyDescent="0.35"/>
    <row r="3510" ht="12" customHeight="1" x14ac:dyDescent="0.35"/>
    <row r="3521" ht="12" customHeight="1" x14ac:dyDescent="0.35"/>
    <row r="3522" ht="12" customHeight="1" x14ac:dyDescent="0.35"/>
    <row r="3523" ht="12" customHeight="1" x14ac:dyDescent="0.35"/>
    <row r="3524" ht="12" customHeight="1" x14ac:dyDescent="0.35"/>
    <row r="3525" ht="12" customHeight="1" x14ac:dyDescent="0.35"/>
    <row r="3526" ht="12" customHeight="1" x14ac:dyDescent="0.35"/>
    <row r="3527" ht="12" customHeight="1" x14ac:dyDescent="0.35"/>
    <row r="3528" ht="12" customHeight="1" x14ac:dyDescent="0.35"/>
    <row r="3529" ht="12" customHeight="1" x14ac:dyDescent="0.35"/>
    <row r="3530" ht="12" customHeight="1" x14ac:dyDescent="0.35"/>
    <row r="3531" ht="12" customHeight="1" x14ac:dyDescent="0.35"/>
    <row r="3532" ht="12" customHeight="1" x14ac:dyDescent="0.35"/>
    <row r="3533" ht="12" customHeight="1" x14ac:dyDescent="0.35"/>
    <row r="3534" ht="12"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71" ht="12" customHeight="1" x14ac:dyDescent="0.35"/>
    <row r="3588" ht="12" customHeight="1" x14ac:dyDescent="0.35"/>
    <row r="3591" ht="12" customHeight="1" x14ac:dyDescent="0.35"/>
    <row r="3597" ht="12" customHeight="1" x14ac:dyDescent="0.35"/>
    <row r="3614" ht="12" customHeight="1" x14ac:dyDescent="0.35"/>
    <row r="3617" ht="12" customHeight="1" x14ac:dyDescent="0.35"/>
    <row r="3621" ht="12" customHeight="1" x14ac:dyDescent="0.35"/>
    <row r="3632" ht="12" customHeight="1" x14ac:dyDescent="0.35"/>
    <row r="3635" ht="12" customHeight="1" x14ac:dyDescent="0.35"/>
    <row r="3646" ht="12" customHeight="1" x14ac:dyDescent="0.35"/>
    <row r="3647" ht="12" customHeight="1" x14ac:dyDescent="0.35"/>
    <row r="3648" ht="12" customHeight="1" x14ac:dyDescent="0.35"/>
    <row r="3649" ht="12" customHeight="1" x14ac:dyDescent="0.35"/>
    <row r="3650" ht="12" customHeight="1" x14ac:dyDescent="0.35"/>
    <row r="3651" ht="12" customHeight="1" x14ac:dyDescent="0.35"/>
    <row r="3652" ht="12" customHeight="1" x14ac:dyDescent="0.35"/>
    <row r="3653" ht="12" customHeight="1" x14ac:dyDescent="0.35"/>
    <row r="3654" ht="12" customHeight="1" x14ac:dyDescent="0.35"/>
    <row r="3655" ht="12" customHeight="1" x14ac:dyDescent="0.35"/>
    <row r="3656" ht="12" customHeight="1" x14ac:dyDescent="0.35"/>
    <row r="3657" ht="12" customHeight="1" x14ac:dyDescent="0.35"/>
    <row r="3658" ht="12" customHeight="1" x14ac:dyDescent="0.35"/>
    <row r="3659" ht="12"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96" ht="12" customHeight="1" x14ac:dyDescent="0.35"/>
    <row r="3713" ht="12" customHeight="1" x14ac:dyDescent="0.35"/>
    <row r="3716" ht="12" customHeight="1" x14ac:dyDescent="0.35"/>
    <row r="3722" ht="12" customHeight="1" x14ac:dyDescent="0.35"/>
    <row r="3739" ht="12" customHeight="1" x14ac:dyDescent="0.35"/>
    <row r="3742" ht="12" customHeight="1" x14ac:dyDescent="0.35"/>
    <row r="3746" ht="12" customHeight="1" x14ac:dyDescent="0.35"/>
    <row r="3757" ht="12" customHeight="1" x14ac:dyDescent="0.35"/>
    <row r="3760" ht="12" customHeight="1" x14ac:dyDescent="0.35"/>
    <row r="3771" ht="12" customHeight="1" x14ac:dyDescent="0.35"/>
    <row r="3772" ht="12" customHeight="1" x14ac:dyDescent="0.35"/>
    <row r="3773" ht="12" customHeight="1" x14ac:dyDescent="0.35"/>
    <row r="3774" ht="12" customHeight="1" x14ac:dyDescent="0.35"/>
    <row r="3775" ht="12" customHeight="1" x14ac:dyDescent="0.35"/>
    <row r="3776" ht="12" customHeight="1" x14ac:dyDescent="0.35"/>
    <row r="3777" ht="12" customHeight="1" x14ac:dyDescent="0.35"/>
    <row r="3778" ht="12" customHeight="1" x14ac:dyDescent="0.35"/>
    <row r="3779" ht="12" customHeight="1" x14ac:dyDescent="0.35"/>
    <row r="3780" ht="12" customHeight="1" x14ac:dyDescent="0.35"/>
    <row r="3781" ht="12" customHeight="1" x14ac:dyDescent="0.35"/>
    <row r="3782" ht="12" customHeight="1" x14ac:dyDescent="0.35"/>
    <row r="3783" ht="12" customHeight="1" x14ac:dyDescent="0.35"/>
    <row r="3784" ht="12"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21" ht="12" customHeight="1" x14ac:dyDescent="0.35"/>
    <row r="3838" ht="12" customHeight="1" x14ac:dyDescent="0.35"/>
    <row r="3841" ht="12" customHeight="1" x14ac:dyDescent="0.35"/>
    <row r="3847" ht="12" customHeight="1" x14ac:dyDescent="0.35"/>
    <row r="3864" ht="12" customHeight="1" x14ac:dyDescent="0.35"/>
    <row r="3867" ht="12" customHeight="1" x14ac:dyDescent="0.35"/>
    <row r="3871" ht="12" customHeight="1" x14ac:dyDescent="0.35"/>
    <row r="3882" ht="12" customHeight="1" x14ac:dyDescent="0.35"/>
    <row r="3885" ht="12" customHeight="1" x14ac:dyDescent="0.35"/>
    <row r="3896" ht="12" customHeight="1" x14ac:dyDescent="0.35"/>
    <row r="3897" ht="12" customHeight="1" x14ac:dyDescent="0.35"/>
    <row r="3898" ht="12" customHeight="1" x14ac:dyDescent="0.35"/>
    <row r="3899" ht="12" customHeight="1" x14ac:dyDescent="0.35"/>
    <row r="3900" ht="12" customHeight="1" x14ac:dyDescent="0.35"/>
    <row r="3901" ht="12" customHeight="1" x14ac:dyDescent="0.35"/>
    <row r="3902" ht="12" customHeight="1" x14ac:dyDescent="0.35"/>
    <row r="3903" ht="12" customHeight="1" x14ac:dyDescent="0.35"/>
    <row r="3904" ht="12" customHeight="1" x14ac:dyDescent="0.35"/>
    <row r="3905" ht="12" customHeight="1" x14ac:dyDescent="0.35"/>
    <row r="3906" ht="12" customHeight="1" x14ac:dyDescent="0.35"/>
    <row r="3907" ht="12" customHeight="1" x14ac:dyDescent="0.35"/>
    <row r="3908" ht="12" customHeight="1" x14ac:dyDescent="0.35"/>
    <row r="3909" ht="12"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46" ht="12" customHeight="1" x14ac:dyDescent="0.35"/>
    <row r="3963" ht="12" customHeight="1" x14ac:dyDescent="0.35"/>
    <row r="3966" ht="12" customHeight="1" x14ac:dyDescent="0.35"/>
    <row r="3972" ht="12" customHeight="1" x14ac:dyDescent="0.35"/>
    <row r="3989" ht="12" customHeight="1" x14ac:dyDescent="0.35"/>
    <row r="3992" ht="12" customHeight="1" x14ac:dyDescent="0.35"/>
    <row r="3996" ht="12" customHeight="1" x14ac:dyDescent="0.35"/>
    <row r="4007" ht="12" customHeight="1" x14ac:dyDescent="0.35"/>
    <row r="4010" ht="12" customHeight="1" x14ac:dyDescent="0.35"/>
    <row r="4021" ht="12" customHeight="1" x14ac:dyDescent="0.35"/>
    <row r="4022" ht="12" customHeight="1" x14ac:dyDescent="0.35"/>
    <row r="4023" ht="12" customHeight="1" x14ac:dyDescent="0.35"/>
    <row r="4024" ht="12" customHeight="1" x14ac:dyDescent="0.35"/>
    <row r="4025" ht="12" customHeight="1" x14ac:dyDescent="0.35"/>
    <row r="4026" ht="12" customHeight="1" x14ac:dyDescent="0.35"/>
    <row r="4027" ht="12" customHeight="1" x14ac:dyDescent="0.35"/>
    <row r="4028" ht="12" customHeight="1" x14ac:dyDescent="0.35"/>
    <row r="4029" ht="12" customHeight="1" x14ac:dyDescent="0.35"/>
    <row r="4030" ht="12" customHeight="1" x14ac:dyDescent="0.35"/>
    <row r="4031" ht="12" customHeight="1" x14ac:dyDescent="0.35"/>
    <row r="4032" ht="12" customHeight="1" x14ac:dyDescent="0.35"/>
    <row r="4033" ht="12" customHeight="1" x14ac:dyDescent="0.35"/>
    <row r="4034" ht="12"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71" ht="12" customHeight="1" x14ac:dyDescent="0.35"/>
    <row r="4088" ht="12" customHeight="1" x14ac:dyDescent="0.35"/>
    <row r="4091" ht="12" customHeight="1" x14ac:dyDescent="0.35"/>
    <row r="4097" ht="12" customHeight="1" x14ac:dyDescent="0.35"/>
    <row r="4114" ht="12" customHeight="1" x14ac:dyDescent="0.35"/>
    <row r="4117" ht="12" customHeight="1" x14ac:dyDescent="0.35"/>
    <row r="4121" ht="12" customHeight="1" x14ac:dyDescent="0.35"/>
    <row r="4132" ht="12" customHeight="1" x14ac:dyDescent="0.35"/>
    <row r="4135" ht="12" customHeight="1" x14ac:dyDescent="0.35"/>
    <row r="4146" ht="12" customHeight="1" x14ac:dyDescent="0.35"/>
    <row r="4147" ht="12" customHeight="1" x14ac:dyDescent="0.35"/>
    <row r="4148" ht="12" customHeight="1" x14ac:dyDescent="0.35"/>
    <row r="4149" ht="12" customHeight="1" x14ac:dyDescent="0.35"/>
    <row r="4150" ht="12" customHeight="1" x14ac:dyDescent="0.35"/>
    <row r="4151" ht="12" customHeight="1" x14ac:dyDescent="0.35"/>
    <row r="4152" ht="12" customHeight="1" x14ac:dyDescent="0.35"/>
    <row r="4153" ht="12" customHeight="1" x14ac:dyDescent="0.35"/>
    <row r="4154" ht="12" customHeight="1" x14ac:dyDescent="0.35"/>
    <row r="4155" ht="12" customHeight="1" x14ac:dyDescent="0.35"/>
    <row r="4156" ht="12" customHeight="1" x14ac:dyDescent="0.35"/>
    <row r="4157" ht="12" customHeight="1" x14ac:dyDescent="0.35"/>
    <row r="4158" ht="12" customHeight="1" x14ac:dyDescent="0.35"/>
    <row r="4159" ht="12"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96" ht="12" customHeight="1" x14ac:dyDescent="0.35"/>
    <row r="4213" ht="12" customHeight="1" x14ac:dyDescent="0.35"/>
    <row r="4216" ht="12" customHeight="1" x14ac:dyDescent="0.35"/>
    <row r="4222" ht="12" customHeight="1" x14ac:dyDescent="0.35"/>
    <row r="4239" ht="12" customHeight="1" x14ac:dyDescent="0.35"/>
    <row r="4242" ht="12" customHeight="1" x14ac:dyDescent="0.35"/>
    <row r="4246" ht="12" customHeight="1" x14ac:dyDescent="0.35"/>
    <row r="4257" ht="12" customHeight="1" x14ac:dyDescent="0.35"/>
    <row r="4260" ht="12" customHeight="1" x14ac:dyDescent="0.35"/>
    <row r="4271" ht="12" customHeight="1" x14ac:dyDescent="0.35"/>
    <row r="4272" ht="12" customHeight="1" x14ac:dyDescent="0.35"/>
    <row r="4273" ht="12" customHeight="1" x14ac:dyDescent="0.35"/>
    <row r="4274" ht="12" customHeight="1" x14ac:dyDescent="0.35"/>
    <row r="4275" ht="12" customHeight="1" x14ac:dyDescent="0.35"/>
    <row r="4276" ht="12" customHeight="1" x14ac:dyDescent="0.35"/>
    <row r="4277" ht="12" customHeight="1" x14ac:dyDescent="0.35"/>
    <row r="4278" ht="12" customHeight="1" x14ac:dyDescent="0.35"/>
    <row r="4279" ht="12" customHeight="1" x14ac:dyDescent="0.35"/>
    <row r="4280" ht="12" customHeight="1" x14ac:dyDescent="0.35"/>
    <row r="4281" ht="12" customHeight="1" x14ac:dyDescent="0.35"/>
    <row r="4282" ht="12" customHeight="1" x14ac:dyDescent="0.35"/>
    <row r="4283" ht="12" customHeight="1" x14ac:dyDescent="0.35"/>
    <row r="4284" ht="12"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21" ht="12" customHeight="1" x14ac:dyDescent="0.35"/>
    <row r="4338" ht="12" customHeight="1" x14ac:dyDescent="0.35"/>
    <row r="4341" ht="12" customHeight="1" x14ac:dyDescent="0.35"/>
    <row r="4347" ht="12" customHeight="1" x14ac:dyDescent="0.35"/>
    <row r="4364" ht="12" customHeight="1" x14ac:dyDescent="0.35"/>
    <row r="4367" ht="12" customHeight="1" x14ac:dyDescent="0.35"/>
    <row r="4371" ht="12" customHeight="1" x14ac:dyDescent="0.35"/>
    <row r="4382" ht="12" customHeight="1" x14ac:dyDescent="0.35"/>
    <row r="4385" ht="12" customHeight="1" x14ac:dyDescent="0.35"/>
    <row r="4396" ht="14.5" x14ac:dyDescent="0.35"/>
    <row r="4397" ht="14.5" x14ac:dyDescent="0.35"/>
    <row r="4398" ht="14.5" x14ac:dyDescent="0.35"/>
    <row r="4399" ht="14.5" x14ac:dyDescent="0.35"/>
    <row r="4400" ht="14.5" x14ac:dyDescent="0.35"/>
    <row r="4401" ht="14.5" x14ac:dyDescent="0.35"/>
    <row r="4402" ht="14.5" x14ac:dyDescent="0.35"/>
    <row r="4403" ht="14.5" x14ac:dyDescent="0.35"/>
    <row r="4404" ht="14.5" x14ac:dyDescent="0.35"/>
    <row r="4405" ht="14.5" x14ac:dyDescent="0.35"/>
    <row r="4406" ht="14.5" x14ac:dyDescent="0.35"/>
    <row r="4407" ht="14.5" x14ac:dyDescent="0.35"/>
    <row r="4408" ht="14.5" x14ac:dyDescent="0.35"/>
    <row r="4409" ht="14.5" x14ac:dyDescent="0.35"/>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D10" sqref="D10"/>
    </sheetView>
  </sheetViews>
  <sheetFormatPr defaultColWidth="8.81640625" defaultRowHeight="15" customHeight="1" x14ac:dyDescent="0.35"/>
  <cols>
    <col min="1" max="1" width="27.453125"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616</v>
      </c>
    </row>
    <row r="10" spans="1:36" ht="14.5" x14ac:dyDescent="0.35">
      <c r="A10" t="s">
        <v>2799</v>
      </c>
    </row>
    <row r="11" spans="1:36" ht="14.5" x14ac:dyDescent="0.35">
      <c r="A11" t="s">
        <v>3548</v>
      </c>
    </row>
    <row r="12" spans="1:36" ht="14.5" x14ac:dyDescent="0.35">
      <c r="A12" t="s">
        <v>3549</v>
      </c>
    </row>
    <row r="13" spans="1:36" ht="14.5" x14ac:dyDescent="0.35">
      <c r="A13" t="s">
        <v>198</v>
      </c>
    </row>
    <row r="14" spans="1:36" ht="14.5" x14ac:dyDescent="0.35">
      <c r="B14" t="s">
        <v>199</v>
      </c>
      <c r="C14" t="s">
        <v>200</v>
      </c>
      <c r="D14" t="s">
        <v>201</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616</v>
      </c>
    </row>
    <row r="15" spans="1:36" s="33" customFormat="1" ht="12.5" thickBot="1" x14ac:dyDescent="0.35">
      <c r="A15" s="33" t="s">
        <v>187</v>
      </c>
      <c r="C15" s="33" t="s">
        <v>3550</v>
      </c>
    </row>
    <row r="16" spans="1:36" thickTop="1" x14ac:dyDescent="0.35">
      <c r="A16" s="37" t="s">
        <v>2802</v>
      </c>
      <c r="B16" t="s">
        <v>3551</v>
      </c>
      <c r="C16" t="s">
        <v>3552</v>
      </c>
      <c r="D16" t="s">
        <v>3553</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ht="14.5" x14ac:dyDescent="0.35">
      <c r="A17" t="s">
        <v>2806</v>
      </c>
      <c r="B17" t="s">
        <v>3554</v>
      </c>
      <c r="C17" t="s">
        <v>3555</v>
      </c>
      <c r="D17" t="s">
        <v>3553</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ht="14.5" x14ac:dyDescent="0.35">
      <c r="A18" t="s">
        <v>2809</v>
      </c>
      <c r="B18" t="s">
        <v>3556</v>
      </c>
      <c r="C18" t="s">
        <v>3557</v>
      </c>
      <c r="D18" t="s">
        <v>3553</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ht="14.5" x14ac:dyDescent="0.35">
      <c r="A19" s="56" t="s">
        <v>2812</v>
      </c>
      <c r="B19" s="56" t="s">
        <v>3558</v>
      </c>
      <c r="C19" s="56" t="s">
        <v>3559</v>
      </c>
      <c r="D19" s="56" t="s">
        <v>3553</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ht="14.5" x14ac:dyDescent="0.35">
      <c r="A20" t="s">
        <v>2815</v>
      </c>
      <c r="B20" t="s">
        <v>3560</v>
      </c>
      <c r="C20" t="s">
        <v>3561</v>
      </c>
      <c r="D20" t="s">
        <v>3553</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ht="14.5" x14ac:dyDescent="0.35">
      <c r="A21" t="s">
        <v>2818</v>
      </c>
      <c r="B21" t="s">
        <v>3562</v>
      </c>
      <c r="C21" t="s">
        <v>3563</v>
      </c>
      <c r="D21" t="s">
        <v>3553</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ht="14.5" x14ac:dyDescent="0.35">
      <c r="A22" t="s">
        <v>2821</v>
      </c>
      <c r="B22" t="s">
        <v>3564</v>
      </c>
      <c r="C22" t="s">
        <v>3565</v>
      </c>
      <c r="D22" t="s">
        <v>3553</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ht="14.5" x14ac:dyDescent="0.35">
      <c r="A23" t="s">
        <v>2824</v>
      </c>
      <c r="B23" t="s">
        <v>3566</v>
      </c>
      <c r="C23" t="s">
        <v>3567</v>
      </c>
      <c r="D23" t="s">
        <v>3553</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ht="14.5" x14ac:dyDescent="0.35">
      <c r="A24" t="s">
        <v>744</v>
      </c>
      <c r="B24" t="s">
        <v>3568</v>
      </c>
      <c r="C24" t="s">
        <v>3569</v>
      </c>
      <c r="D24" t="s">
        <v>3553</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ht="14.5" x14ac:dyDescent="0.35">
      <c r="A25" t="s">
        <v>747</v>
      </c>
      <c r="B25" t="s">
        <v>3570</v>
      </c>
      <c r="C25" t="s">
        <v>3571</v>
      </c>
      <c r="D25" t="s">
        <v>3553</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ht="14.5" x14ac:dyDescent="0.35">
      <c r="A26" t="s">
        <v>750</v>
      </c>
      <c r="B26" t="s">
        <v>3572</v>
      </c>
      <c r="C26" t="s">
        <v>3573</v>
      </c>
      <c r="D26" t="s">
        <v>3553</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ht="14.5" x14ac:dyDescent="0.35">
      <c r="A27" t="s">
        <v>753</v>
      </c>
      <c r="B27" t="s">
        <v>3574</v>
      </c>
      <c r="C27" t="s">
        <v>3575</v>
      </c>
      <c r="D27" t="s">
        <v>3553</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ht="14.5" x14ac:dyDescent="0.35">
      <c r="A28" t="s">
        <v>756</v>
      </c>
      <c r="B28" t="s">
        <v>3576</v>
      </c>
      <c r="C28" t="s">
        <v>3577</v>
      </c>
      <c r="D28" t="s">
        <v>3553</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ht="14.5" x14ac:dyDescent="0.35">
      <c r="A29" t="s">
        <v>759</v>
      </c>
      <c r="B29" t="s">
        <v>3578</v>
      </c>
      <c r="C29" t="s">
        <v>3579</v>
      </c>
      <c r="D29" t="s">
        <v>3553</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ht="14.5" x14ac:dyDescent="0.35">
      <c r="A30" t="s">
        <v>2839</v>
      </c>
      <c r="B30" t="s">
        <v>3580</v>
      </c>
      <c r="C30" t="s">
        <v>3581</v>
      </c>
      <c r="D30" t="s">
        <v>3553</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ht="14.5" x14ac:dyDescent="0.35">
      <c r="A31" t="s">
        <v>2842</v>
      </c>
      <c r="B31" t="s">
        <v>3582</v>
      </c>
      <c r="C31" t="s">
        <v>3583</v>
      </c>
      <c r="D31" t="s">
        <v>3553</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5" thickBot="1" x14ac:dyDescent="0.35">
      <c r="A32" s="33" t="s">
        <v>2845</v>
      </c>
      <c r="C32" s="33" t="s">
        <v>3584</v>
      </c>
    </row>
    <row r="33" spans="1:36" thickTop="1" x14ac:dyDescent="0.35">
      <c r="A33" t="s">
        <v>2802</v>
      </c>
      <c r="B33" t="s">
        <v>3585</v>
      </c>
      <c r="C33" t="s">
        <v>3586</v>
      </c>
      <c r="D33" t="s">
        <v>3553</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235</v>
      </c>
    </row>
    <row r="34" spans="1:36" ht="14.5" x14ac:dyDescent="0.35">
      <c r="A34" t="s">
        <v>2806</v>
      </c>
      <c r="B34" t="s">
        <v>3587</v>
      </c>
      <c r="C34" t="s">
        <v>3588</v>
      </c>
      <c r="D34" t="s">
        <v>3553</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ht="14.5" x14ac:dyDescent="0.35">
      <c r="A35" t="s">
        <v>2809</v>
      </c>
      <c r="B35" t="s">
        <v>3589</v>
      </c>
      <c r="C35" t="s">
        <v>3590</v>
      </c>
      <c r="D35" t="s">
        <v>3553</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ht="14.5" x14ac:dyDescent="0.35">
      <c r="A36" s="56" t="s">
        <v>2812</v>
      </c>
      <c r="B36" s="56" t="s">
        <v>3591</v>
      </c>
      <c r="C36" s="56" t="s">
        <v>3592</v>
      </c>
      <c r="D36" s="56" t="s">
        <v>3553</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ht="14.5" x14ac:dyDescent="0.35">
      <c r="A37" t="s">
        <v>2815</v>
      </c>
      <c r="B37" t="s">
        <v>3593</v>
      </c>
      <c r="C37" t="s">
        <v>3594</v>
      </c>
      <c r="D37" t="s">
        <v>3553</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ht="14.5" x14ac:dyDescent="0.35">
      <c r="A38" t="s">
        <v>2818</v>
      </c>
      <c r="B38" t="s">
        <v>3595</v>
      </c>
      <c r="C38" t="s">
        <v>3596</v>
      </c>
      <c r="D38" t="s">
        <v>3553</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235</v>
      </c>
    </row>
    <row r="39" spans="1:36" ht="14.5" x14ac:dyDescent="0.35">
      <c r="A39" t="s">
        <v>2821</v>
      </c>
      <c r="B39" t="s">
        <v>3597</v>
      </c>
      <c r="C39" t="s">
        <v>3598</v>
      </c>
      <c r="D39" t="s">
        <v>3553</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ht="14.5" x14ac:dyDescent="0.35">
      <c r="A40" t="s">
        <v>2824</v>
      </c>
      <c r="B40" t="s">
        <v>3599</v>
      </c>
      <c r="C40" t="s">
        <v>3600</v>
      </c>
      <c r="D40" t="s">
        <v>3553</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ht="14.5" x14ac:dyDescent="0.35">
      <c r="A41" t="s">
        <v>744</v>
      </c>
      <c r="B41" t="s">
        <v>3601</v>
      </c>
      <c r="C41" t="s">
        <v>3602</v>
      </c>
      <c r="D41" t="s">
        <v>3553</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ht="14.5" x14ac:dyDescent="0.35">
      <c r="A42" t="s">
        <v>747</v>
      </c>
      <c r="B42" t="s">
        <v>3603</v>
      </c>
      <c r="C42" t="s">
        <v>3604</v>
      </c>
      <c r="D42" t="s">
        <v>3553</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ht="14.5" x14ac:dyDescent="0.35">
      <c r="A43" t="s">
        <v>750</v>
      </c>
      <c r="B43" t="s">
        <v>3605</v>
      </c>
      <c r="C43" t="s">
        <v>3606</v>
      </c>
      <c r="D43" t="s">
        <v>3553</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ht="14.5" x14ac:dyDescent="0.35">
      <c r="A44" t="s">
        <v>753</v>
      </c>
      <c r="B44" t="s">
        <v>3607</v>
      </c>
      <c r="C44" t="s">
        <v>3608</v>
      </c>
      <c r="D44" t="s">
        <v>3553</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ht="14.5" x14ac:dyDescent="0.35">
      <c r="A45" t="s">
        <v>756</v>
      </c>
      <c r="B45" t="s">
        <v>3609</v>
      </c>
      <c r="C45" t="s">
        <v>3610</v>
      </c>
      <c r="D45" t="s">
        <v>3553</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ht="14.5" x14ac:dyDescent="0.35">
      <c r="A46" t="s">
        <v>759</v>
      </c>
      <c r="B46" t="s">
        <v>3611</v>
      </c>
      <c r="C46" t="s">
        <v>3612</v>
      </c>
      <c r="D46" t="s">
        <v>3553</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ht="14.5" x14ac:dyDescent="0.35">
      <c r="A47" t="s">
        <v>2839</v>
      </c>
      <c r="B47" t="s">
        <v>3613</v>
      </c>
      <c r="C47" t="s">
        <v>3614</v>
      </c>
      <c r="D47" t="s">
        <v>3553</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ht="14.5" x14ac:dyDescent="0.35">
      <c r="A48" t="s">
        <v>2842</v>
      </c>
      <c r="B48" t="s">
        <v>3615</v>
      </c>
      <c r="C48" t="s">
        <v>3616</v>
      </c>
      <c r="D48" t="s">
        <v>3553</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ht="14.5" x14ac:dyDescent="0.35">
      <c r="A49" t="s">
        <v>3617</v>
      </c>
      <c r="C49" t="s">
        <v>3618</v>
      </c>
    </row>
    <row r="50" spans="1:36" ht="14.5" x14ac:dyDescent="0.35">
      <c r="A50" t="s">
        <v>2802</v>
      </c>
      <c r="B50" t="s">
        <v>3619</v>
      </c>
      <c r="C50" t="s">
        <v>3620</v>
      </c>
      <c r="D50" t="s">
        <v>3553</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235</v>
      </c>
    </row>
    <row r="51" spans="1:36" ht="14.5" x14ac:dyDescent="0.35">
      <c r="A51" t="s">
        <v>2806</v>
      </c>
      <c r="B51" t="s">
        <v>3621</v>
      </c>
      <c r="C51" t="s">
        <v>3622</v>
      </c>
      <c r="D51" t="s">
        <v>3553</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235</v>
      </c>
    </row>
    <row r="52" spans="1:36" ht="14.5" x14ac:dyDescent="0.35">
      <c r="A52" t="s">
        <v>2809</v>
      </c>
      <c r="B52" t="s">
        <v>3623</v>
      </c>
      <c r="C52" t="s">
        <v>3624</v>
      </c>
      <c r="D52" t="s">
        <v>3553</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ht="14.5" x14ac:dyDescent="0.35">
      <c r="A53" t="s">
        <v>2812</v>
      </c>
      <c r="B53" t="s">
        <v>3625</v>
      </c>
      <c r="C53" t="s">
        <v>3626</v>
      </c>
      <c r="D53" t="s">
        <v>3553</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ht="14.5" x14ac:dyDescent="0.35">
      <c r="A54" t="s">
        <v>2815</v>
      </c>
      <c r="B54" t="s">
        <v>3627</v>
      </c>
      <c r="C54" t="s">
        <v>3628</v>
      </c>
      <c r="D54" t="s">
        <v>3553</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ht="14.5" x14ac:dyDescent="0.35">
      <c r="A55" t="s">
        <v>2818</v>
      </c>
      <c r="B55" t="s">
        <v>3629</v>
      </c>
      <c r="C55" t="s">
        <v>3630</v>
      </c>
      <c r="D55" t="s">
        <v>3553</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ht="14.5" x14ac:dyDescent="0.35">
      <c r="A56" t="s">
        <v>2821</v>
      </c>
      <c r="B56" t="s">
        <v>3631</v>
      </c>
      <c r="C56" t="s">
        <v>3632</v>
      </c>
      <c r="D56" t="s">
        <v>3553</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ht="14.5" x14ac:dyDescent="0.35">
      <c r="A57" t="s">
        <v>2824</v>
      </c>
      <c r="B57" t="s">
        <v>3633</v>
      </c>
      <c r="C57" t="s">
        <v>3634</v>
      </c>
      <c r="D57" t="s">
        <v>3553</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ht="14.5" x14ac:dyDescent="0.35">
      <c r="A58" t="s">
        <v>744</v>
      </c>
      <c r="B58" t="s">
        <v>3635</v>
      </c>
      <c r="C58" t="s">
        <v>3636</v>
      </c>
      <c r="D58" t="s">
        <v>3553</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235</v>
      </c>
    </row>
    <row r="59" spans="1:36" ht="14.5" x14ac:dyDescent="0.35">
      <c r="A59" t="s">
        <v>747</v>
      </c>
      <c r="B59" t="s">
        <v>3637</v>
      </c>
      <c r="C59" t="s">
        <v>3638</v>
      </c>
      <c r="D59" t="s">
        <v>3553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235</v>
      </c>
    </row>
    <row r="60" spans="1:36" ht="14.5" x14ac:dyDescent="0.35">
      <c r="A60" t="s">
        <v>750</v>
      </c>
      <c r="B60" t="s">
        <v>3639</v>
      </c>
      <c r="C60" t="s">
        <v>3640</v>
      </c>
      <c r="D60" t="s">
        <v>3553</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ht="14.5" x14ac:dyDescent="0.35">
      <c r="A61" t="s">
        <v>753</v>
      </c>
      <c r="B61" t="s">
        <v>3641</v>
      </c>
      <c r="C61" t="s">
        <v>3642</v>
      </c>
      <c r="D61" t="s">
        <v>3553</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235</v>
      </c>
    </row>
    <row r="62" spans="1:36" ht="14.5" x14ac:dyDescent="0.35">
      <c r="A62" t="s">
        <v>756</v>
      </c>
      <c r="B62" t="s">
        <v>3643</v>
      </c>
      <c r="C62" t="s">
        <v>3644</v>
      </c>
      <c r="D62" t="s">
        <v>3553</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ht="14.5" x14ac:dyDescent="0.35">
      <c r="A63" t="s">
        <v>759</v>
      </c>
      <c r="B63" t="s">
        <v>3645</v>
      </c>
      <c r="C63" t="s">
        <v>3646</v>
      </c>
      <c r="D63" t="s">
        <v>3553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235</v>
      </c>
    </row>
    <row r="64" spans="1:36" ht="14.5" x14ac:dyDescent="0.35">
      <c r="A64" t="s">
        <v>2839</v>
      </c>
      <c r="B64" t="s">
        <v>3647</v>
      </c>
      <c r="C64" t="s">
        <v>3648</v>
      </c>
      <c r="D64" t="s">
        <v>3553</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ht="14.5" x14ac:dyDescent="0.35">
      <c r="A65" t="s">
        <v>2842</v>
      </c>
      <c r="B65" t="s">
        <v>3649</v>
      </c>
      <c r="C65" t="s">
        <v>3650</v>
      </c>
      <c r="D65" t="s">
        <v>3553</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ht="14.5" x14ac:dyDescent="0.35">
      <c r="A66" t="s">
        <v>3651</v>
      </c>
      <c r="C66" t="s">
        <v>3652</v>
      </c>
    </row>
    <row r="67" spans="1:36" ht="14.5" x14ac:dyDescent="0.35">
      <c r="A67" t="s">
        <v>2802</v>
      </c>
      <c r="B67" t="s">
        <v>3653</v>
      </c>
      <c r="C67" t="s">
        <v>3654</v>
      </c>
      <c r="D67" t="s">
        <v>3553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235</v>
      </c>
    </row>
    <row r="68" spans="1:36" ht="14.5" x14ac:dyDescent="0.35">
      <c r="A68" t="s">
        <v>2806</v>
      </c>
      <c r="B68" t="s">
        <v>3655</v>
      </c>
      <c r="C68" t="s">
        <v>3656</v>
      </c>
      <c r="D68" t="s">
        <v>3553</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ht="14.5" x14ac:dyDescent="0.35">
      <c r="A69" t="s">
        <v>2809</v>
      </c>
      <c r="B69" t="s">
        <v>3657</v>
      </c>
      <c r="C69" t="s">
        <v>3658</v>
      </c>
      <c r="D69" t="s">
        <v>3553</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ht="14.5" x14ac:dyDescent="0.35">
      <c r="A70" t="s">
        <v>2812</v>
      </c>
      <c r="B70" t="s">
        <v>3659</v>
      </c>
      <c r="C70" t="s">
        <v>3660</v>
      </c>
      <c r="D70" t="s">
        <v>3553</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ht="14.5" x14ac:dyDescent="0.35">
      <c r="A71" t="s">
        <v>2815</v>
      </c>
      <c r="B71" t="s">
        <v>3661</v>
      </c>
      <c r="C71" t="s">
        <v>3662</v>
      </c>
      <c r="D71" t="s">
        <v>3553</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ht="14.5" x14ac:dyDescent="0.35">
      <c r="A72" t="s">
        <v>2818</v>
      </c>
      <c r="B72" t="s">
        <v>3663</v>
      </c>
      <c r="C72" t="s">
        <v>3664</v>
      </c>
      <c r="D72" t="s">
        <v>3553</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ht="14.5" x14ac:dyDescent="0.35">
      <c r="A73" t="s">
        <v>2821</v>
      </c>
      <c r="B73" t="s">
        <v>3665</v>
      </c>
      <c r="C73" t="s">
        <v>3666</v>
      </c>
      <c r="D73" t="s">
        <v>3553</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ht="14.5" x14ac:dyDescent="0.35">
      <c r="A74" t="s">
        <v>2824</v>
      </c>
      <c r="B74" t="s">
        <v>3667</v>
      </c>
      <c r="C74" t="s">
        <v>3668</v>
      </c>
      <c r="D74" t="s">
        <v>3553</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ht="14.5" x14ac:dyDescent="0.35">
      <c r="A75" t="s">
        <v>744</v>
      </c>
      <c r="B75" t="s">
        <v>3669</v>
      </c>
      <c r="C75" t="s">
        <v>3670</v>
      </c>
      <c r="D75" t="s">
        <v>3553</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ht="14.5" x14ac:dyDescent="0.35">
      <c r="A76" t="s">
        <v>747</v>
      </c>
      <c r="B76" t="s">
        <v>3671</v>
      </c>
      <c r="C76" t="s">
        <v>3672</v>
      </c>
      <c r="D76" t="s">
        <v>3553</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235</v>
      </c>
    </row>
    <row r="77" spans="1:36" ht="14.5" x14ac:dyDescent="0.35">
      <c r="A77" t="s">
        <v>750</v>
      </c>
      <c r="B77" t="s">
        <v>3673</v>
      </c>
      <c r="C77" t="s">
        <v>3674</v>
      </c>
      <c r="D77" t="s">
        <v>3553</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235</v>
      </c>
    </row>
    <row r="78" spans="1:36" ht="14.5" x14ac:dyDescent="0.35">
      <c r="A78" t="s">
        <v>753</v>
      </c>
      <c r="B78" t="s">
        <v>3675</v>
      </c>
      <c r="C78" t="s">
        <v>3676</v>
      </c>
      <c r="D78" t="s">
        <v>3553</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ht="14.5" x14ac:dyDescent="0.35">
      <c r="A79" t="s">
        <v>756</v>
      </c>
      <c r="B79" t="s">
        <v>3677</v>
      </c>
      <c r="C79" t="s">
        <v>3678</v>
      </c>
      <c r="D79" t="s">
        <v>3553</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ht="14.5" x14ac:dyDescent="0.35">
      <c r="A80" t="s">
        <v>759</v>
      </c>
      <c r="B80" t="s">
        <v>3679</v>
      </c>
      <c r="C80" t="s">
        <v>3680</v>
      </c>
      <c r="D80" t="s">
        <v>3553</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235</v>
      </c>
    </row>
    <row r="81" spans="1:36" ht="14.5" x14ac:dyDescent="0.35">
      <c r="A81" t="s">
        <v>2839</v>
      </c>
      <c r="B81" t="s">
        <v>3681</v>
      </c>
      <c r="C81" t="s">
        <v>3682</v>
      </c>
      <c r="D81" t="s">
        <v>3553</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235</v>
      </c>
    </row>
    <row r="82" spans="1:36" ht="14.5" x14ac:dyDescent="0.35">
      <c r="A82" t="s">
        <v>2842</v>
      </c>
      <c r="B82" t="s">
        <v>3683</v>
      </c>
      <c r="C82" t="s">
        <v>3684</v>
      </c>
      <c r="D82" t="s">
        <v>3553</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235</v>
      </c>
    </row>
    <row r="83" spans="1:36" ht="14.5" x14ac:dyDescent="0.35">
      <c r="A83" t="s">
        <v>2910</v>
      </c>
      <c r="C83" t="s">
        <v>3685</v>
      </c>
    </row>
    <row r="84" spans="1:36" ht="14.5" x14ac:dyDescent="0.35">
      <c r="A84" t="s">
        <v>2802</v>
      </c>
      <c r="B84" t="s">
        <v>3686</v>
      </c>
      <c r="C84" t="s">
        <v>3687</v>
      </c>
      <c r="D84" t="s">
        <v>3553</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ht="14.5" x14ac:dyDescent="0.35">
      <c r="A85" t="s">
        <v>2806</v>
      </c>
      <c r="B85" t="s">
        <v>3688</v>
      </c>
      <c r="C85" t="s">
        <v>3689</v>
      </c>
      <c r="D85" t="s">
        <v>3553</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ht="14.5" x14ac:dyDescent="0.35">
      <c r="A86" t="s">
        <v>2809</v>
      </c>
      <c r="B86" t="s">
        <v>3690</v>
      </c>
      <c r="C86" t="s">
        <v>3691</v>
      </c>
      <c r="D86" t="s">
        <v>3553</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ht="14.5" x14ac:dyDescent="0.35">
      <c r="A87" t="s">
        <v>2812</v>
      </c>
      <c r="B87" t="s">
        <v>3692</v>
      </c>
      <c r="C87" t="s">
        <v>3693</v>
      </c>
      <c r="D87" t="s">
        <v>3553</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ht="14.5" x14ac:dyDescent="0.35">
      <c r="A88" t="s">
        <v>2815</v>
      </c>
      <c r="B88" t="s">
        <v>3694</v>
      </c>
      <c r="C88" t="s">
        <v>3695</v>
      </c>
      <c r="D88" t="s">
        <v>3553</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ht="14.5" x14ac:dyDescent="0.35">
      <c r="A89" t="s">
        <v>2818</v>
      </c>
      <c r="B89" t="s">
        <v>3696</v>
      </c>
      <c r="C89" t="s">
        <v>3697</v>
      </c>
      <c r="D89" t="s">
        <v>3553</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ht="14.5" x14ac:dyDescent="0.35">
      <c r="A90" t="s">
        <v>2821</v>
      </c>
      <c r="B90" t="s">
        <v>3698</v>
      </c>
      <c r="C90" t="s">
        <v>3699</v>
      </c>
      <c r="D90" t="s">
        <v>3553</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ht="14.5" x14ac:dyDescent="0.35">
      <c r="A91" t="s">
        <v>2824</v>
      </c>
      <c r="B91" t="s">
        <v>3700</v>
      </c>
      <c r="C91" t="s">
        <v>3701</v>
      </c>
      <c r="D91" t="s">
        <v>3553</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ht="14.5" x14ac:dyDescent="0.35">
      <c r="A92" t="s">
        <v>744</v>
      </c>
      <c r="B92" t="s">
        <v>3702</v>
      </c>
      <c r="C92" t="s">
        <v>3703</v>
      </c>
      <c r="D92" t="s">
        <v>3553</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ht="14.5" x14ac:dyDescent="0.35">
      <c r="A93" t="s">
        <v>747</v>
      </c>
      <c r="B93" t="s">
        <v>3704</v>
      </c>
      <c r="C93" t="s">
        <v>3705</v>
      </c>
      <c r="D93" t="s">
        <v>3553</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ht="14.5" x14ac:dyDescent="0.35">
      <c r="A94" t="s">
        <v>750</v>
      </c>
      <c r="B94" t="s">
        <v>3706</v>
      </c>
      <c r="C94" t="s">
        <v>3707</v>
      </c>
      <c r="D94" t="s">
        <v>3553</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ht="14.5" x14ac:dyDescent="0.35">
      <c r="A95" t="s">
        <v>753</v>
      </c>
      <c r="B95" t="s">
        <v>3708</v>
      </c>
      <c r="C95" t="s">
        <v>3709</v>
      </c>
      <c r="D95" t="s">
        <v>3553</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ht="14.5" x14ac:dyDescent="0.35">
      <c r="A96" t="s">
        <v>756</v>
      </c>
      <c r="B96" t="s">
        <v>3710</v>
      </c>
      <c r="C96" t="s">
        <v>3711</v>
      </c>
      <c r="D96" t="s">
        <v>3553</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ht="14.5" x14ac:dyDescent="0.35">
      <c r="A97" t="s">
        <v>759</v>
      </c>
      <c r="B97" t="s">
        <v>3712</v>
      </c>
      <c r="C97" t="s">
        <v>3713</v>
      </c>
      <c r="D97" t="s">
        <v>3553</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ht="14.5" x14ac:dyDescent="0.35">
      <c r="A98" t="s">
        <v>2839</v>
      </c>
      <c r="B98" t="s">
        <v>3714</v>
      </c>
      <c r="C98" t="s">
        <v>3715</v>
      </c>
      <c r="D98" t="s">
        <v>3553</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ht="14.5" x14ac:dyDescent="0.35">
      <c r="A99" t="s">
        <v>2842</v>
      </c>
      <c r="B99" t="s">
        <v>3716</v>
      </c>
      <c r="C99" t="s">
        <v>3717</v>
      </c>
      <c r="D99" t="s">
        <v>3553</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ht="14.5" x14ac:dyDescent="0.35">
      <c r="A100" t="s">
        <v>1398</v>
      </c>
      <c r="C100" t="s">
        <v>3718</v>
      </c>
    </row>
    <row r="101" spans="1:36" ht="14.5" x14ac:dyDescent="0.35">
      <c r="A101" t="s">
        <v>2802</v>
      </c>
      <c r="B101" t="s">
        <v>3719</v>
      </c>
      <c r="C101" t="s">
        <v>3720</v>
      </c>
      <c r="D101" t="s">
        <v>3553</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235</v>
      </c>
    </row>
    <row r="102" spans="1:36" ht="14.5" x14ac:dyDescent="0.35">
      <c r="A102" t="s">
        <v>2806</v>
      </c>
      <c r="B102" t="s">
        <v>3721</v>
      </c>
      <c r="C102" t="s">
        <v>3722</v>
      </c>
      <c r="D102" t="s">
        <v>3553</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235</v>
      </c>
    </row>
    <row r="103" spans="1:36" ht="14.5" x14ac:dyDescent="0.35">
      <c r="A103" t="s">
        <v>2809</v>
      </c>
      <c r="B103" t="s">
        <v>3723</v>
      </c>
      <c r="C103" t="s">
        <v>3724</v>
      </c>
      <c r="D103" t="s">
        <v>3553</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ht="14.5" x14ac:dyDescent="0.35">
      <c r="A104" t="s">
        <v>2812</v>
      </c>
      <c r="B104" t="s">
        <v>3725</v>
      </c>
      <c r="C104" t="s">
        <v>3726</v>
      </c>
      <c r="D104" t="s">
        <v>3553</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235</v>
      </c>
    </row>
    <row r="105" spans="1:36" ht="14.5" x14ac:dyDescent="0.35">
      <c r="A105" t="s">
        <v>2815</v>
      </c>
      <c r="B105" t="s">
        <v>3727</v>
      </c>
      <c r="C105" t="s">
        <v>3728</v>
      </c>
      <c r="D105" t="s">
        <v>3553</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ht="14.5" x14ac:dyDescent="0.35">
      <c r="A106" t="s">
        <v>2818</v>
      </c>
      <c r="B106" t="s">
        <v>3729</v>
      </c>
      <c r="C106" t="s">
        <v>3730</v>
      </c>
      <c r="D106" t="s">
        <v>3553</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235</v>
      </c>
    </row>
    <row r="107" spans="1:36" ht="14.5" x14ac:dyDescent="0.35">
      <c r="A107" t="s">
        <v>2821</v>
      </c>
      <c r="B107" t="s">
        <v>3731</v>
      </c>
      <c r="C107" t="s">
        <v>3732</v>
      </c>
      <c r="D107" t="s">
        <v>3553</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235</v>
      </c>
    </row>
    <row r="108" spans="1:36" ht="14.5" x14ac:dyDescent="0.35">
      <c r="A108" t="s">
        <v>2824</v>
      </c>
      <c r="B108" t="s">
        <v>3733</v>
      </c>
      <c r="C108" t="s">
        <v>3734</v>
      </c>
      <c r="D108" t="s">
        <v>3553</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235</v>
      </c>
    </row>
    <row r="109" spans="1:36" ht="14.5" x14ac:dyDescent="0.35">
      <c r="A109" t="s">
        <v>744</v>
      </c>
      <c r="B109" t="s">
        <v>3735</v>
      </c>
      <c r="C109" t="s">
        <v>3736</v>
      </c>
      <c r="D109" t="s">
        <v>3553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235</v>
      </c>
    </row>
    <row r="110" spans="1:36" ht="14.5" x14ac:dyDescent="0.35">
      <c r="A110" t="s">
        <v>747</v>
      </c>
      <c r="B110" t="s">
        <v>3737</v>
      </c>
      <c r="C110" t="s">
        <v>3738</v>
      </c>
      <c r="D110" t="s">
        <v>3553</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ht="14.5" x14ac:dyDescent="0.35">
      <c r="A111" t="s">
        <v>750</v>
      </c>
      <c r="B111" t="s">
        <v>3739</v>
      </c>
      <c r="C111" t="s">
        <v>3740</v>
      </c>
      <c r="D111" t="s">
        <v>3553</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235</v>
      </c>
    </row>
    <row r="112" spans="1:36" ht="14.5" x14ac:dyDescent="0.35">
      <c r="A112" t="s">
        <v>753</v>
      </c>
      <c r="B112" t="s">
        <v>3741</v>
      </c>
      <c r="C112" t="s">
        <v>3742</v>
      </c>
      <c r="D112" t="s">
        <v>3553</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ht="14.5" x14ac:dyDescent="0.35">
      <c r="A113" t="s">
        <v>756</v>
      </c>
      <c r="B113" t="s">
        <v>3743</v>
      </c>
      <c r="C113" t="s">
        <v>3744</v>
      </c>
      <c r="D113" t="s">
        <v>3553</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235</v>
      </c>
    </row>
    <row r="114" spans="1:36" ht="14.5" x14ac:dyDescent="0.35">
      <c r="A114" t="s">
        <v>759</v>
      </c>
      <c r="B114" t="s">
        <v>3745</v>
      </c>
      <c r="C114" t="s">
        <v>3746</v>
      </c>
      <c r="D114" t="s">
        <v>3553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235</v>
      </c>
    </row>
    <row r="115" spans="1:36" ht="14.5" x14ac:dyDescent="0.35">
      <c r="A115" t="s">
        <v>2839</v>
      </c>
      <c r="B115" t="s">
        <v>3747</v>
      </c>
      <c r="C115" t="s">
        <v>3748</v>
      </c>
      <c r="D115" t="s">
        <v>3553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235</v>
      </c>
    </row>
    <row r="116" spans="1:36" ht="14.5" x14ac:dyDescent="0.35">
      <c r="A116" t="s">
        <v>2842</v>
      </c>
      <c r="B116" t="s">
        <v>3749</v>
      </c>
      <c r="C116" t="s">
        <v>3750</v>
      </c>
      <c r="D116" t="s">
        <v>3553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235</v>
      </c>
    </row>
    <row r="117" spans="1:36" ht="14.5" x14ac:dyDescent="0.35">
      <c r="A117" t="s">
        <v>2971</v>
      </c>
      <c r="C117" t="s">
        <v>3751</v>
      </c>
    </row>
    <row r="118" spans="1:36" ht="14.5" x14ac:dyDescent="0.35">
      <c r="A118" t="s">
        <v>2802</v>
      </c>
      <c r="B118" t="s">
        <v>3752</v>
      </c>
      <c r="C118" t="s">
        <v>3753</v>
      </c>
      <c r="D118" t="s">
        <v>3553</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235</v>
      </c>
    </row>
    <row r="119" spans="1:36" ht="14.5" x14ac:dyDescent="0.35">
      <c r="A119" t="s">
        <v>2806</v>
      </c>
      <c r="B119" t="s">
        <v>3754</v>
      </c>
      <c r="C119" t="s">
        <v>3755</v>
      </c>
      <c r="D119" t="s">
        <v>3553</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235</v>
      </c>
    </row>
    <row r="120" spans="1:36" ht="14.5" x14ac:dyDescent="0.35">
      <c r="A120" t="s">
        <v>2809</v>
      </c>
      <c r="B120" t="s">
        <v>3756</v>
      </c>
      <c r="C120" t="s">
        <v>3757</v>
      </c>
      <c r="D120" t="s">
        <v>3553</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ht="14.5" x14ac:dyDescent="0.35">
      <c r="A121" t="s">
        <v>2812</v>
      </c>
      <c r="B121" t="s">
        <v>3758</v>
      </c>
      <c r="C121" t="s">
        <v>3759</v>
      </c>
      <c r="D121" t="s">
        <v>3553</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235</v>
      </c>
    </row>
    <row r="122" spans="1:36" ht="14.5" x14ac:dyDescent="0.35">
      <c r="A122" t="s">
        <v>2815</v>
      </c>
      <c r="B122" t="s">
        <v>3760</v>
      </c>
      <c r="C122" t="s">
        <v>3761</v>
      </c>
      <c r="D122" t="s">
        <v>3553</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ht="14.5" x14ac:dyDescent="0.35">
      <c r="A123" t="s">
        <v>2818</v>
      </c>
      <c r="B123" t="s">
        <v>3762</v>
      </c>
      <c r="C123" t="s">
        <v>3763</v>
      </c>
      <c r="D123" t="s">
        <v>3553</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235</v>
      </c>
    </row>
    <row r="124" spans="1:36" ht="14.5" x14ac:dyDescent="0.35">
      <c r="A124" t="s">
        <v>2821</v>
      </c>
      <c r="B124" t="s">
        <v>3764</v>
      </c>
      <c r="C124" t="s">
        <v>3765</v>
      </c>
      <c r="D124" t="s">
        <v>3553</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235</v>
      </c>
    </row>
    <row r="125" spans="1:36" ht="14.5" x14ac:dyDescent="0.35">
      <c r="A125" t="s">
        <v>2824</v>
      </c>
      <c r="B125" t="s">
        <v>3766</v>
      </c>
      <c r="C125" t="s">
        <v>3767</v>
      </c>
      <c r="D125" t="s">
        <v>3553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235</v>
      </c>
    </row>
    <row r="126" spans="1:36" ht="14.5" x14ac:dyDescent="0.35">
      <c r="A126" t="s">
        <v>744</v>
      </c>
      <c r="B126" t="s">
        <v>3768</v>
      </c>
      <c r="C126" t="s">
        <v>3769</v>
      </c>
      <c r="D126" t="s">
        <v>3553</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235</v>
      </c>
    </row>
    <row r="127" spans="1:36" ht="14.5" x14ac:dyDescent="0.35">
      <c r="A127" t="s">
        <v>747</v>
      </c>
      <c r="B127" t="s">
        <v>3770</v>
      </c>
      <c r="C127" t="s">
        <v>3771</v>
      </c>
      <c r="D127" t="s">
        <v>3553</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ht="14.5" x14ac:dyDescent="0.35">
      <c r="A128" t="s">
        <v>750</v>
      </c>
      <c r="B128" t="s">
        <v>3772</v>
      </c>
      <c r="C128" t="s">
        <v>3773</v>
      </c>
      <c r="D128" t="s">
        <v>3553</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235</v>
      </c>
    </row>
    <row r="129" spans="1:36" ht="14.5" x14ac:dyDescent="0.35">
      <c r="A129" t="s">
        <v>753</v>
      </c>
      <c r="B129" t="s">
        <v>3774</v>
      </c>
      <c r="C129" t="s">
        <v>3775</v>
      </c>
      <c r="D129" t="s">
        <v>3553</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ht="14.5" x14ac:dyDescent="0.35">
      <c r="A130" t="s">
        <v>756</v>
      </c>
      <c r="B130" t="s">
        <v>3776</v>
      </c>
      <c r="C130" t="s">
        <v>3777</v>
      </c>
      <c r="D130" t="s">
        <v>3553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235</v>
      </c>
    </row>
    <row r="131" spans="1:36" ht="14.5" x14ac:dyDescent="0.35">
      <c r="A131" t="s">
        <v>759</v>
      </c>
      <c r="B131" t="s">
        <v>3778</v>
      </c>
      <c r="C131" t="s">
        <v>3779</v>
      </c>
      <c r="D131" t="s">
        <v>3553</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235</v>
      </c>
    </row>
    <row r="132" spans="1:36" ht="14.5" x14ac:dyDescent="0.35">
      <c r="A132" t="s">
        <v>2839</v>
      </c>
      <c r="B132" t="s">
        <v>3780</v>
      </c>
      <c r="C132" t="s">
        <v>3781</v>
      </c>
      <c r="D132" t="s">
        <v>3553</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235</v>
      </c>
    </row>
    <row r="133" spans="1:36" ht="14.5" x14ac:dyDescent="0.35">
      <c r="A133" t="s">
        <v>2842</v>
      </c>
      <c r="B133" t="s">
        <v>3782</v>
      </c>
      <c r="C133" t="s">
        <v>3783</v>
      </c>
      <c r="D133" t="s">
        <v>3553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235</v>
      </c>
    </row>
    <row r="134" spans="1:36" ht="14.5" x14ac:dyDescent="0.35">
      <c r="A134" t="s">
        <v>1395</v>
      </c>
      <c r="C134" t="s">
        <v>3784</v>
      </c>
    </row>
    <row r="135" spans="1:36" ht="14.5" x14ac:dyDescent="0.35">
      <c r="A135" t="s">
        <v>2802</v>
      </c>
      <c r="B135" t="s">
        <v>3785</v>
      </c>
      <c r="C135" t="s">
        <v>3786</v>
      </c>
      <c r="D135" t="s">
        <v>3553</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235</v>
      </c>
    </row>
    <row r="136" spans="1:36" ht="14.5" x14ac:dyDescent="0.35">
      <c r="A136" t="s">
        <v>2806</v>
      </c>
      <c r="B136" t="s">
        <v>3787</v>
      </c>
      <c r="C136" t="s">
        <v>3788</v>
      </c>
      <c r="D136" t="s">
        <v>3553</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235</v>
      </c>
    </row>
    <row r="137" spans="1:36" ht="14.5" x14ac:dyDescent="0.35">
      <c r="A137" t="s">
        <v>2809</v>
      </c>
      <c r="B137" t="s">
        <v>3789</v>
      </c>
      <c r="C137" t="s">
        <v>3790</v>
      </c>
      <c r="D137" t="s">
        <v>3553</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235</v>
      </c>
    </row>
    <row r="138" spans="1:36" ht="14.5" x14ac:dyDescent="0.35">
      <c r="A138" t="s">
        <v>2812</v>
      </c>
      <c r="B138" t="s">
        <v>3791</v>
      </c>
      <c r="C138" t="s">
        <v>3792</v>
      </c>
      <c r="D138" t="s">
        <v>3553</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235</v>
      </c>
    </row>
    <row r="139" spans="1:36" ht="14.5" x14ac:dyDescent="0.35">
      <c r="A139" t="s">
        <v>2815</v>
      </c>
      <c r="B139" t="s">
        <v>3793</v>
      </c>
      <c r="C139" t="s">
        <v>3794</v>
      </c>
      <c r="D139" t="s">
        <v>3553</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ht="14.5" x14ac:dyDescent="0.35">
      <c r="A140" t="s">
        <v>2818</v>
      </c>
      <c r="B140" t="s">
        <v>3795</v>
      </c>
      <c r="C140" t="s">
        <v>3796</v>
      </c>
      <c r="D140" t="s">
        <v>3553</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235</v>
      </c>
    </row>
    <row r="141" spans="1:36" ht="14.5" x14ac:dyDescent="0.35">
      <c r="A141" t="s">
        <v>2821</v>
      </c>
      <c r="B141" t="s">
        <v>3797</v>
      </c>
      <c r="C141" t="s">
        <v>3798</v>
      </c>
      <c r="D141" t="s">
        <v>3553</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235</v>
      </c>
    </row>
    <row r="142" spans="1:36" ht="14.5" x14ac:dyDescent="0.35">
      <c r="A142" t="s">
        <v>2824</v>
      </c>
      <c r="B142" t="s">
        <v>3799</v>
      </c>
      <c r="C142" t="s">
        <v>3800</v>
      </c>
      <c r="D142" t="s">
        <v>3553</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235</v>
      </c>
    </row>
    <row r="143" spans="1:36" ht="14.5" x14ac:dyDescent="0.35">
      <c r="A143" t="s">
        <v>744</v>
      </c>
      <c r="B143" t="s">
        <v>3801</v>
      </c>
      <c r="C143" t="s">
        <v>3802</v>
      </c>
      <c r="D143" t="s">
        <v>3553</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235</v>
      </c>
    </row>
    <row r="144" spans="1:36" ht="14.5" x14ac:dyDescent="0.35">
      <c r="A144" t="s">
        <v>747</v>
      </c>
      <c r="B144" t="s">
        <v>3803</v>
      </c>
      <c r="C144" t="s">
        <v>3804</v>
      </c>
      <c r="D144" t="s">
        <v>3553</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ht="14.5" x14ac:dyDescent="0.35">
      <c r="A145" t="s">
        <v>750</v>
      </c>
      <c r="B145" t="s">
        <v>3805</v>
      </c>
      <c r="C145" t="s">
        <v>3806</v>
      </c>
      <c r="D145" t="s">
        <v>3553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235</v>
      </c>
    </row>
    <row r="146" spans="1:36" ht="14.5" x14ac:dyDescent="0.35">
      <c r="A146" t="s">
        <v>753</v>
      </c>
      <c r="B146" t="s">
        <v>3807</v>
      </c>
      <c r="C146" t="s">
        <v>3808</v>
      </c>
      <c r="D146" t="s">
        <v>3553</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ht="14.5" x14ac:dyDescent="0.35">
      <c r="A147" t="s">
        <v>756</v>
      </c>
      <c r="B147" t="s">
        <v>3809</v>
      </c>
      <c r="C147" t="s">
        <v>3810</v>
      </c>
      <c r="D147" t="s">
        <v>3553</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235</v>
      </c>
    </row>
    <row r="148" spans="1:36" ht="14.5" x14ac:dyDescent="0.35">
      <c r="A148" t="s">
        <v>759</v>
      </c>
      <c r="B148" t="s">
        <v>3811</v>
      </c>
      <c r="C148" t="s">
        <v>3812</v>
      </c>
      <c r="D148" t="s">
        <v>3553</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235</v>
      </c>
    </row>
    <row r="149" spans="1:36" ht="14.5" x14ac:dyDescent="0.35">
      <c r="A149" t="s">
        <v>2839</v>
      </c>
      <c r="B149" t="s">
        <v>3813</v>
      </c>
      <c r="C149" t="s">
        <v>3814</v>
      </c>
      <c r="D149" t="s">
        <v>3553</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235</v>
      </c>
    </row>
    <row r="150" spans="1:36" ht="14.5" x14ac:dyDescent="0.35">
      <c r="A150" t="s">
        <v>2842</v>
      </c>
      <c r="B150" t="s">
        <v>3815</v>
      </c>
      <c r="C150" t="s">
        <v>3816</v>
      </c>
      <c r="D150" t="s">
        <v>3553</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235</v>
      </c>
    </row>
    <row r="151" spans="1:36" ht="14.5" x14ac:dyDescent="0.35">
      <c r="A151" t="s">
        <v>3036</v>
      </c>
      <c r="C151" t="s">
        <v>3817</v>
      </c>
    </row>
    <row r="152" spans="1:36" ht="14.5" x14ac:dyDescent="0.35">
      <c r="A152" t="s">
        <v>2802</v>
      </c>
      <c r="B152" t="s">
        <v>3818</v>
      </c>
      <c r="C152" t="s">
        <v>3819</v>
      </c>
      <c r="D152" t="s">
        <v>3553</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235</v>
      </c>
    </row>
    <row r="153" spans="1:36" ht="14.5" x14ac:dyDescent="0.35">
      <c r="A153" t="s">
        <v>2806</v>
      </c>
      <c r="B153" t="s">
        <v>3820</v>
      </c>
      <c r="C153" t="s">
        <v>3821</v>
      </c>
      <c r="D153" t="s">
        <v>3553</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235</v>
      </c>
    </row>
    <row r="154" spans="1:36" ht="14.5" x14ac:dyDescent="0.35">
      <c r="A154" t="s">
        <v>2809</v>
      </c>
      <c r="B154" t="s">
        <v>3822</v>
      </c>
      <c r="C154" t="s">
        <v>3823</v>
      </c>
      <c r="D154" t="s">
        <v>3553</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ht="14.5" x14ac:dyDescent="0.35">
      <c r="A155" t="s">
        <v>2812</v>
      </c>
      <c r="B155" t="s">
        <v>3824</v>
      </c>
      <c r="C155" t="s">
        <v>3825</v>
      </c>
      <c r="D155" t="s">
        <v>3553</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ht="14.5" x14ac:dyDescent="0.35">
      <c r="A156" t="s">
        <v>2815</v>
      </c>
      <c r="B156" t="s">
        <v>3826</v>
      </c>
      <c r="C156" t="s">
        <v>3827</v>
      </c>
      <c r="D156" t="s">
        <v>3553</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ht="14.5" x14ac:dyDescent="0.35">
      <c r="A157" t="s">
        <v>2818</v>
      </c>
      <c r="B157" t="s">
        <v>3828</v>
      </c>
      <c r="C157" t="s">
        <v>3829</v>
      </c>
      <c r="D157" t="s">
        <v>3553</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235</v>
      </c>
    </row>
    <row r="158" spans="1:36" ht="14.5" x14ac:dyDescent="0.35">
      <c r="A158" t="s">
        <v>2821</v>
      </c>
      <c r="B158" t="s">
        <v>3830</v>
      </c>
      <c r="C158" t="s">
        <v>3831</v>
      </c>
      <c r="D158" t="s">
        <v>3553</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235</v>
      </c>
    </row>
    <row r="159" spans="1:36" ht="14.5" x14ac:dyDescent="0.35">
      <c r="A159" t="s">
        <v>2824</v>
      </c>
      <c r="B159" t="s">
        <v>3832</v>
      </c>
      <c r="C159" t="s">
        <v>3833</v>
      </c>
      <c r="D159" t="s">
        <v>3553</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235</v>
      </c>
    </row>
    <row r="160" spans="1:36" ht="14.5" x14ac:dyDescent="0.35">
      <c r="A160" t="s">
        <v>744</v>
      </c>
      <c r="B160" t="s">
        <v>3834</v>
      </c>
      <c r="C160" t="s">
        <v>3835</v>
      </c>
      <c r="D160" t="s">
        <v>3553</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235</v>
      </c>
    </row>
    <row r="161" spans="1:36" ht="14.5" x14ac:dyDescent="0.35">
      <c r="A161" t="s">
        <v>747</v>
      </c>
      <c r="B161" t="s">
        <v>3836</v>
      </c>
      <c r="C161" t="s">
        <v>3837</v>
      </c>
      <c r="D161" t="s">
        <v>3553</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ht="14.5" x14ac:dyDescent="0.35">
      <c r="A162" t="s">
        <v>750</v>
      </c>
      <c r="B162" t="s">
        <v>3838</v>
      </c>
      <c r="C162" t="s">
        <v>3839</v>
      </c>
      <c r="D162" t="s">
        <v>3553</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235</v>
      </c>
    </row>
    <row r="163" spans="1:36" ht="14.5" x14ac:dyDescent="0.35">
      <c r="A163" t="s">
        <v>753</v>
      </c>
      <c r="B163" t="s">
        <v>3840</v>
      </c>
      <c r="C163" t="s">
        <v>3841</v>
      </c>
      <c r="D163" t="s">
        <v>3553</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ht="14.5" x14ac:dyDescent="0.35">
      <c r="A164" t="s">
        <v>756</v>
      </c>
      <c r="B164" t="s">
        <v>3842</v>
      </c>
      <c r="C164" t="s">
        <v>3843</v>
      </c>
      <c r="D164" t="s">
        <v>3553</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235</v>
      </c>
    </row>
    <row r="165" spans="1:36" ht="14.5" x14ac:dyDescent="0.35">
      <c r="A165" t="s">
        <v>759</v>
      </c>
      <c r="B165" t="s">
        <v>3844</v>
      </c>
      <c r="C165" t="s">
        <v>3845</v>
      </c>
      <c r="D165" t="s">
        <v>3553</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235</v>
      </c>
    </row>
    <row r="166" spans="1:36" ht="14.5" x14ac:dyDescent="0.35">
      <c r="A166" t="s">
        <v>2839</v>
      </c>
      <c r="B166" t="s">
        <v>3846</v>
      </c>
      <c r="C166" t="s">
        <v>3847</v>
      </c>
      <c r="D166" t="s">
        <v>3553</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235</v>
      </c>
    </row>
    <row r="167" spans="1:36" ht="14.5" x14ac:dyDescent="0.35">
      <c r="A167" t="s">
        <v>2842</v>
      </c>
      <c r="B167" t="s">
        <v>3848</v>
      </c>
      <c r="C167" t="s">
        <v>3849</v>
      </c>
      <c r="D167" t="s">
        <v>3553</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235</v>
      </c>
    </row>
    <row r="168" spans="1:36" ht="14.5" x14ac:dyDescent="0.35">
      <c r="A168" t="s">
        <v>631</v>
      </c>
      <c r="C168" t="s">
        <v>3850</v>
      </c>
    </row>
    <row r="169" spans="1:36" ht="14.5" x14ac:dyDescent="0.35">
      <c r="A169" t="s">
        <v>2802</v>
      </c>
      <c r="B169" t="s">
        <v>3851</v>
      </c>
      <c r="C169" t="s">
        <v>3852</v>
      </c>
      <c r="D169" t="s">
        <v>3553</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ht="14.5" x14ac:dyDescent="0.35">
      <c r="A170" t="s">
        <v>2806</v>
      </c>
      <c r="B170" t="s">
        <v>3853</v>
      </c>
      <c r="C170" t="s">
        <v>3854</v>
      </c>
      <c r="D170" t="s">
        <v>3553</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ht="14.5" x14ac:dyDescent="0.35">
      <c r="A171" t="s">
        <v>2809</v>
      </c>
      <c r="B171" t="s">
        <v>3855</v>
      </c>
      <c r="C171" t="s">
        <v>3856</v>
      </c>
      <c r="D171" t="s">
        <v>3553</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ht="14.5" x14ac:dyDescent="0.35">
      <c r="A172" t="s">
        <v>2812</v>
      </c>
      <c r="B172" t="s">
        <v>3857</v>
      </c>
      <c r="C172" t="s">
        <v>3858</v>
      </c>
      <c r="D172" t="s">
        <v>3553</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ht="14.5" x14ac:dyDescent="0.35">
      <c r="A173" t="s">
        <v>2815</v>
      </c>
      <c r="B173" t="s">
        <v>3859</v>
      </c>
      <c r="C173" t="s">
        <v>3860</v>
      </c>
      <c r="D173" t="s">
        <v>3553</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235</v>
      </c>
    </row>
    <row r="174" spans="1:36" ht="14.5" x14ac:dyDescent="0.35">
      <c r="A174" t="s">
        <v>2818</v>
      </c>
      <c r="B174" t="s">
        <v>3861</v>
      </c>
      <c r="C174" t="s">
        <v>3862</v>
      </c>
      <c r="D174" t="s">
        <v>3553</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ht="14.5" x14ac:dyDescent="0.35">
      <c r="A175" t="s">
        <v>2821</v>
      </c>
      <c r="B175" t="s">
        <v>3863</v>
      </c>
      <c r="C175" t="s">
        <v>3864</v>
      </c>
      <c r="D175" t="s">
        <v>3553</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ht="14.5" x14ac:dyDescent="0.35">
      <c r="A176" t="s">
        <v>2824</v>
      </c>
      <c r="B176" t="s">
        <v>3865</v>
      </c>
      <c r="C176" t="s">
        <v>3866</v>
      </c>
      <c r="D176" t="s">
        <v>3553</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ht="14.5" x14ac:dyDescent="0.35">
      <c r="A177" t="s">
        <v>744</v>
      </c>
      <c r="B177" t="s">
        <v>3867</v>
      </c>
      <c r="C177" t="s">
        <v>3868</v>
      </c>
      <c r="D177" t="s">
        <v>3553</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235</v>
      </c>
    </row>
    <row r="178" spans="1:36" ht="14.5" x14ac:dyDescent="0.35">
      <c r="A178" t="s">
        <v>747</v>
      </c>
      <c r="B178" t="s">
        <v>3869</v>
      </c>
      <c r="C178" t="s">
        <v>3870</v>
      </c>
      <c r="D178" t="s">
        <v>3553</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235</v>
      </c>
    </row>
    <row r="179" spans="1:36" ht="14.5" x14ac:dyDescent="0.35">
      <c r="A179" t="s">
        <v>750</v>
      </c>
      <c r="B179" t="s">
        <v>3871</v>
      </c>
      <c r="C179" t="s">
        <v>3872</v>
      </c>
      <c r="D179" t="s">
        <v>3553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235</v>
      </c>
    </row>
    <row r="180" spans="1:36" ht="14.5" x14ac:dyDescent="0.35">
      <c r="A180" t="s">
        <v>753</v>
      </c>
      <c r="B180" t="s">
        <v>3873</v>
      </c>
      <c r="C180" t="s">
        <v>3874</v>
      </c>
      <c r="D180" t="s">
        <v>3553</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235</v>
      </c>
    </row>
    <row r="181" spans="1:36" ht="14.5" x14ac:dyDescent="0.35">
      <c r="A181" t="s">
        <v>756</v>
      </c>
      <c r="B181" t="s">
        <v>3875</v>
      </c>
      <c r="C181" t="s">
        <v>3876</v>
      </c>
      <c r="D181" t="s">
        <v>3553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235</v>
      </c>
    </row>
    <row r="182" spans="1:36" ht="14.5" x14ac:dyDescent="0.35">
      <c r="A182" t="s">
        <v>759</v>
      </c>
      <c r="B182" t="s">
        <v>3877</v>
      </c>
      <c r="C182" t="s">
        <v>3878</v>
      </c>
      <c r="D182" t="s">
        <v>3553</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235</v>
      </c>
    </row>
    <row r="183" spans="1:36" ht="14.5" x14ac:dyDescent="0.35">
      <c r="A183" t="s">
        <v>2839</v>
      </c>
      <c r="B183" t="s">
        <v>3879</v>
      </c>
      <c r="C183" t="s">
        <v>3880</v>
      </c>
      <c r="D183" t="s">
        <v>3553</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235</v>
      </c>
    </row>
    <row r="184" spans="1:36" ht="14.5" x14ac:dyDescent="0.35">
      <c r="A184" t="s">
        <v>2842</v>
      </c>
      <c r="B184" t="s">
        <v>3881</v>
      </c>
      <c r="C184" t="s">
        <v>3882</v>
      </c>
      <c r="D184" t="s">
        <v>3553</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235</v>
      </c>
    </row>
    <row r="185" spans="1:36" s="33" customFormat="1" ht="12.5" thickBot="1" x14ac:dyDescent="0.35">
      <c r="A185" s="33" t="s">
        <v>634</v>
      </c>
      <c r="C185" s="33" t="s">
        <v>3883</v>
      </c>
    </row>
    <row r="186" spans="1:36" thickTop="1" x14ac:dyDescent="0.35">
      <c r="A186" t="s">
        <v>2802</v>
      </c>
      <c r="B186" t="s">
        <v>3884</v>
      </c>
      <c r="C186" t="s">
        <v>3885</v>
      </c>
      <c r="D186" t="s">
        <v>3553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235</v>
      </c>
    </row>
    <row r="187" spans="1:36" ht="14.5" x14ac:dyDescent="0.35">
      <c r="A187" t="s">
        <v>2806</v>
      </c>
      <c r="B187" t="s">
        <v>3886</v>
      </c>
      <c r="C187" t="s">
        <v>3887</v>
      </c>
      <c r="D187" t="s">
        <v>3553</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ht="14.5" x14ac:dyDescent="0.35">
      <c r="A188" t="s">
        <v>2809</v>
      </c>
      <c r="B188" t="s">
        <v>3888</v>
      </c>
      <c r="C188" t="s">
        <v>3889</v>
      </c>
      <c r="D188" t="s">
        <v>3553</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ht="14.5" x14ac:dyDescent="0.35">
      <c r="A189" s="56" t="s">
        <v>2812</v>
      </c>
      <c r="B189" s="56" t="s">
        <v>3890</v>
      </c>
      <c r="C189" s="56" t="s">
        <v>3891</v>
      </c>
      <c r="D189" s="56" t="s">
        <v>3553</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ht="14.5" x14ac:dyDescent="0.35">
      <c r="A190" t="s">
        <v>2815</v>
      </c>
      <c r="B190" t="s">
        <v>3892</v>
      </c>
      <c r="C190" t="s">
        <v>3893</v>
      </c>
      <c r="D190" t="s">
        <v>3553</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ht="14.5" x14ac:dyDescent="0.35">
      <c r="A191" t="s">
        <v>2818</v>
      </c>
      <c r="B191" t="s">
        <v>3894</v>
      </c>
      <c r="C191" t="s">
        <v>3895</v>
      </c>
      <c r="D191" t="s">
        <v>3553</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ht="14.5" x14ac:dyDescent="0.35">
      <c r="A192" t="s">
        <v>2821</v>
      </c>
      <c r="B192" t="s">
        <v>3896</v>
      </c>
      <c r="C192" t="s">
        <v>3897</v>
      </c>
      <c r="D192" t="s">
        <v>3553</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ht="14.5" x14ac:dyDescent="0.35">
      <c r="A193" t="s">
        <v>2824</v>
      </c>
      <c r="B193" t="s">
        <v>3898</v>
      </c>
      <c r="C193" t="s">
        <v>3899</v>
      </c>
      <c r="D193" t="s">
        <v>3553</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ht="14.5" x14ac:dyDescent="0.35">
      <c r="A194" t="s">
        <v>744</v>
      </c>
      <c r="B194" t="s">
        <v>3900</v>
      </c>
      <c r="C194" t="s">
        <v>3901</v>
      </c>
      <c r="D194" t="s">
        <v>3553</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ht="14.5" x14ac:dyDescent="0.35">
      <c r="A195" t="s">
        <v>747</v>
      </c>
      <c r="B195" t="s">
        <v>3902</v>
      </c>
      <c r="C195" t="s">
        <v>3903</v>
      </c>
      <c r="D195" t="s">
        <v>3553</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235</v>
      </c>
    </row>
    <row r="196" spans="1:36" ht="14.5" x14ac:dyDescent="0.35">
      <c r="A196" t="s">
        <v>750</v>
      </c>
      <c r="B196" t="s">
        <v>3904</v>
      </c>
      <c r="C196" t="s">
        <v>3905</v>
      </c>
      <c r="D196" t="s">
        <v>3553</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235</v>
      </c>
    </row>
    <row r="197" spans="1:36" ht="14.5" x14ac:dyDescent="0.35">
      <c r="A197" t="s">
        <v>753</v>
      </c>
      <c r="B197" t="s">
        <v>3906</v>
      </c>
      <c r="C197" t="s">
        <v>3907</v>
      </c>
      <c r="D197" t="s">
        <v>3553</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235</v>
      </c>
    </row>
    <row r="198" spans="1:36" ht="14.5" x14ac:dyDescent="0.35">
      <c r="A198" t="s">
        <v>756</v>
      </c>
      <c r="B198" t="s">
        <v>3908</v>
      </c>
      <c r="C198" t="s">
        <v>3909</v>
      </c>
      <c r="D198" t="s">
        <v>3553</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ht="14.5" x14ac:dyDescent="0.35">
      <c r="A199" t="s">
        <v>759</v>
      </c>
      <c r="B199" t="s">
        <v>3910</v>
      </c>
      <c r="C199" t="s">
        <v>3911</v>
      </c>
      <c r="D199" t="s">
        <v>3553</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ht="14.5" x14ac:dyDescent="0.35">
      <c r="A200" t="s">
        <v>2839</v>
      </c>
      <c r="B200" t="s">
        <v>3912</v>
      </c>
      <c r="C200" t="s">
        <v>3913</v>
      </c>
      <c r="D200" t="s">
        <v>3553</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ht="14.5" x14ac:dyDescent="0.35">
      <c r="A201" t="s">
        <v>2842</v>
      </c>
      <c r="B201" t="s">
        <v>3914</v>
      </c>
      <c r="C201" t="s">
        <v>3915</v>
      </c>
      <c r="D201" t="s">
        <v>3553</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t="14.5" hidden="1" x14ac:dyDescent="0.35">
      <c r="A202" t="s">
        <v>637</v>
      </c>
      <c r="C202" t="s">
        <v>3916</v>
      </c>
    </row>
    <row r="203" spans="1:36" ht="14.5" hidden="1" x14ac:dyDescent="0.35">
      <c r="A203" t="s">
        <v>2802</v>
      </c>
      <c r="B203" t="s">
        <v>3917</v>
      </c>
      <c r="C203" t="s">
        <v>3918</v>
      </c>
      <c r="D203" t="s">
        <v>3553</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235</v>
      </c>
    </row>
    <row r="204" spans="1:36" ht="14.5" hidden="1" x14ac:dyDescent="0.35">
      <c r="A204" t="s">
        <v>2806</v>
      </c>
      <c r="B204" t="s">
        <v>3919</v>
      </c>
      <c r="C204" t="s">
        <v>3920</v>
      </c>
      <c r="D204" t="s">
        <v>3553</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t="14.5" hidden="1" x14ac:dyDescent="0.35">
      <c r="A205" t="s">
        <v>2809</v>
      </c>
      <c r="B205" t="s">
        <v>3921</v>
      </c>
      <c r="C205" t="s">
        <v>3922</v>
      </c>
      <c r="D205" t="s">
        <v>3553</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t="14.5" hidden="1" x14ac:dyDescent="0.35">
      <c r="A206" t="s">
        <v>2812</v>
      </c>
      <c r="B206" t="s">
        <v>3923</v>
      </c>
      <c r="C206" t="s">
        <v>3924</v>
      </c>
      <c r="D206" t="s">
        <v>3553</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t="14.5" hidden="1" x14ac:dyDescent="0.35">
      <c r="A207" t="s">
        <v>2815</v>
      </c>
      <c r="B207" t="s">
        <v>3925</v>
      </c>
      <c r="C207" t="s">
        <v>3926</v>
      </c>
      <c r="D207" t="s">
        <v>3553</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t="14.5" hidden="1" x14ac:dyDescent="0.35">
      <c r="A208" t="s">
        <v>2818</v>
      </c>
      <c r="B208" t="s">
        <v>3927</v>
      </c>
      <c r="C208" t="s">
        <v>3928</v>
      </c>
      <c r="D208" t="s">
        <v>3553</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t="14.5" hidden="1" x14ac:dyDescent="0.35">
      <c r="A209" t="s">
        <v>2821</v>
      </c>
      <c r="B209" t="s">
        <v>3929</v>
      </c>
      <c r="C209" t="s">
        <v>3930</v>
      </c>
      <c r="D209" t="s">
        <v>3553</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t="14.5" hidden="1" x14ac:dyDescent="0.35">
      <c r="A210" t="s">
        <v>2824</v>
      </c>
      <c r="B210" t="s">
        <v>3931</v>
      </c>
      <c r="C210" t="s">
        <v>3932</v>
      </c>
      <c r="D210" t="s">
        <v>3553</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t="14.5" hidden="1" x14ac:dyDescent="0.35">
      <c r="A211" t="s">
        <v>744</v>
      </c>
      <c r="B211" t="s">
        <v>3933</v>
      </c>
      <c r="C211" t="s">
        <v>3934</v>
      </c>
      <c r="D211" t="s">
        <v>3553</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235</v>
      </c>
    </row>
    <row r="212" spans="1:36" ht="14.5" hidden="1" x14ac:dyDescent="0.35">
      <c r="A212" t="s">
        <v>747</v>
      </c>
      <c r="B212" t="s">
        <v>3935</v>
      </c>
      <c r="C212" t="s">
        <v>3936</v>
      </c>
      <c r="D212" t="s">
        <v>3553</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235</v>
      </c>
    </row>
    <row r="213" spans="1:36" ht="14.5" hidden="1" x14ac:dyDescent="0.35">
      <c r="A213" t="s">
        <v>750</v>
      </c>
      <c r="B213" t="s">
        <v>3937</v>
      </c>
      <c r="C213" t="s">
        <v>3938</v>
      </c>
      <c r="D213" t="s">
        <v>3553</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235</v>
      </c>
    </row>
    <row r="214" spans="1:36" ht="14.5" hidden="1" x14ac:dyDescent="0.35">
      <c r="A214" t="s">
        <v>753</v>
      </c>
      <c r="B214" t="s">
        <v>3939</v>
      </c>
      <c r="C214" t="s">
        <v>3940</v>
      </c>
      <c r="D214" t="s">
        <v>3553</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235</v>
      </c>
    </row>
    <row r="215" spans="1:36" ht="14.5" hidden="1" x14ac:dyDescent="0.35">
      <c r="A215" t="s">
        <v>756</v>
      </c>
      <c r="B215" t="s">
        <v>3941</v>
      </c>
      <c r="C215" t="s">
        <v>3942</v>
      </c>
      <c r="D215" t="s">
        <v>3553</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t="14.5" hidden="1" x14ac:dyDescent="0.35">
      <c r="A216" t="s">
        <v>759</v>
      </c>
      <c r="B216" t="s">
        <v>3943</v>
      </c>
      <c r="C216" t="s">
        <v>3944</v>
      </c>
      <c r="D216" t="s">
        <v>3553</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t="14.5" hidden="1" x14ac:dyDescent="0.35">
      <c r="A217" t="s">
        <v>2839</v>
      </c>
      <c r="B217" t="s">
        <v>3945</v>
      </c>
      <c r="C217" t="s">
        <v>3946</v>
      </c>
      <c r="D217" t="s">
        <v>3553</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t="14.5" hidden="1" x14ac:dyDescent="0.35">
      <c r="A218" t="s">
        <v>2842</v>
      </c>
      <c r="B218" t="s">
        <v>3947</v>
      </c>
      <c r="C218" t="s">
        <v>3948</v>
      </c>
      <c r="D218" t="s">
        <v>3553</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t="14.5" hidden="1" x14ac:dyDescent="0.35">
      <c r="A219" t="s">
        <v>3117</v>
      </c>
      <c r="C219" t="s">
        <v>3949</v>
      </c>
    </row>
    <row r="220" spans="1:36" ht="14.5" hidden="1" x14ac:dyDescent="0.35">
      <c r="A220" t="s">
        <v>2802</v>
      </c>
      <c r="B220" t="s">
        <v>3950</v>
      </c>
      <c r="C220" t="s">
        <v>3951</v>
      </c>
      <c r="D220" t="s">
        <v>3553</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235</v>
      </c>
    </row>
    <row r="221" spans="1:36" ht="14.5" hidden="1" x14ac:dyDescent="0.35">
      <c r="A221" t="s">
        <v>2806</v>
      </c>
      <c r="B221" t="s">
        <v>3952</v>
      </c>
      <c r="C221" t="s">
        <v>3953</v>
      </c>
      <c r="D221" t="s">
        <v>3553</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235</v>
      </c>
    </row>
    <row r="222" spans="1:36" ht="14.5" hidden="1" x14ac:dyDescent="0.35">
      <c r="A222" t="s">
        <v>2809</v>
      </c>
      <c r="B222" t="s">
        <v>3954</v>
      </c>
      <c r="C222" t="s">
        <v>3955</v>
      </c>
      <c r="D222" t="s">
        <v>3553</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235</v>
      </c>
    </row>
    <row r="223" spans="1:36" ht="14.5" hidden="1" x14ac:dyDescent="0.35">
      <c r="A223" t="s">
        <v>2812</v>
      </c>
      <c r="B223" t="s">
        <v>3956</v>
      </c>
      <c r="C223" t="s">
        <v>3957</v>
      </c>
      <c r="D223" t="s">
        <v>3553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235</v>
      </c>
    </row>
    <row r="224" spans="1:36" ht="14.5" hidden="1" x14ac:dyDescent="0.35">
      <c r="A224" t="s">
        <v>2815</v>
      </c>
      <c r="B224" t="s">
        <v>3958</v>
      </c>
      <c r="C224" t="s">
        <v>3959</v>
      </c>
      <c r="D224" t="s">
        <v>3553</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235</v>
      </c>
    </row>
    <row r="225" spans="1:36" ht="14.5" hidden="1" x14ac:dyDescent="0.35">
      <c r="A225" t="s">
        <v>2818</v>
      </c>
      <c r="B225" t="s">
        <v>3960</v>
      </c>
      <c r="C225" t="s">
        <v>3961</v>
      </c>
      <c r="D225" t="s">
        <v>3553</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235</v>
      </c>
    </row>
    <row r="226" spans="1:36" ht="14.5" hidden="1" x14ac:dyDescent="0.35">
      <c r="A226" t="s">
        <v>2821</v>
      </c>
      <c r="B226" t="s">
        <v>3962</v>
      </c>
      <c r="C226" t="s">
        <v>3963</v>
      </c>
      <c r="D226" t="s">
        <v>3553</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235</v>
      </c>
    </row>
    <row r="227" spans="1:36" ht="14.5" hidden="1" x14ac:dyDescent="0.35">
      <c r="A227" t="s">
        <v>2824</v>
      </c>
      <c r="B227" t="s">
        <v>3964</v>
      </c>
      <c r="C227" t="s">
        <v>3965</v>
      </c>
      <c r="D227" t="s">
        <v>3553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235</v>
      </c>
    </row>
    <row r="228" spans="1:36" ht="14.5" hidden="1" x14ac:dyDescent="0.35">
      <c r="A228" t="s">
        <v>744</v>
      </c>
      <c r="B228" t="s">
        <v>3966</v>
      </c>
      <c r="C228" t="s">
        <v>3967</v>
      </c>
      <c r="D228" t="s">
        <v>3553</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235</v>
      </c>
    </row>
    <row r="229" spans="1:36" ht="14.5" hidden="1" x14ac:dyDescent="0.35">
      <c r="A229" t="s">
        <v>747</v>
      </c>
      <c r="B229" t="s">
        <v>3968</v>
      </c>
      <c r="C229" t="s">
        <v>3969</v>
      </c>
      <c r="D229" t="s">
        <v>3553</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235</v>
      </c>
    </row>
    <row r="230" spans="1:36" ht="14.5" hidden="1" x14ac:dyDescent="0.35">
      <c r="A230" t="s">
        <v>750</v>
      </c>
      <c r="B230" t="s">
        <v>3970</v>
      </c>
      <c r="C230" t="s">
        <v>3971</v>
      </c>
      <c r="D230" t="s">
        <v>3553</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235</v>
      </c>
    </row>
    <row r="231" spans="1:36" ht="14.5" hidden="1" x14ac:dyDescent="0.35">
      <c r="A231" t="s">
        <v>753</v>
      </c>
      <c r="B231" t="s">
        <v>3972</v>
      </c>
      <c r="C231" t="s">
        <v>3973</v>
      </c>
      <c r="D231" t="s">
        <v>3553</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235</v>
      </c>
    </row>
    <row r="232" spans="1:36" ht="14.5" hidden="1" x14ac:dyDescent="0.35">
      <c r="A232" t="s">
        <v>756</v>
      </c>
      <c r="B232" t="s">
        <v>3974</v>
      </c>
      <c r="C232" t="s">
        <v>3975</v>
      </c>
      <c r="D232" t="s">
        <v>3553</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235</v>
      </c>
    </row>
    <row r="233" spans="1:36" ht="14.5" hidden="1" x14ac:dyDescent="0.35">
      <c r="A233" t="s">
        <v>759</v>
      </c>
      <c r="B233" t="s">
        <v>3976</v>
      </c>
      <c r="C233" t="s">
        <v>3977</v>
      </c>
      <c r="D233" t="s">
        <v>3553</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235</v>
      </c>
    </row>
    <row r="234" spans="1:36" ht="14.5" hidden="1" x14ac:dyDescent="0.35">
      <c r="A234" t="s">
        <v>2839</v>
      </c>
      <c r="B234" t="s">
        <v>3978</v>
      </c>
      <c r="C234" t="s">
        <v>3979</v>
      </c>
      <c r="D234" t="s">
        <v>3553</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235</v>
      </c>
    </row>
    <row r="235" spans="1:36" ht="14.5" hidden="1" x14ac:dyDescent="0.35">
      <c r="A235" t="s">
        <v>2842</v>
      </c>
      <c r="B235" t="s">
        <v>3980</v>
      </c>
      <c r="C235" t="s">
        <v>3981</v>
      </c>
      <c r="D235" t="s">
        <v>3553</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235</v>
      </c>
    </row>
    <row r="236" spans="1:36" ht="14.5" hidden="1" x14ac:dyDescent="0.35">
      <c r="A236" t="s">
        <v>3150</v>
      </c>
      <c r="C236" t="s">
        <v>3982</v>
      </c>
    </row>
    <row r="237" spans="1:36" ht="14.5" hidden="1" x14ac:dyDescent="0.35">
      <c r="A237" t="s">
        <v>2802</v>
      </c>
      <c r="B237" t="s">
        <v>3983</v>
      </c>
      <c r="C237" t="s">
        <v>3984</v>
      </c>
      <c r="D237" t="s">
        <v>3553</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235</v>
      </c>
    </row>
    <row r="238" spans="1:36" ht="14.5" hidden="1" x14ac:dyDescent="0.35">
      <c r="A238" t="s">
        <v>2806</v>
      </c>
      <c r="B238" t="s">
        <v>3985</v>
      </c>
      <c r="C238" t="s">
        <v>3986</v>
      </c>
      <c r="D238" t="s">
        <v>3553</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t="14.5" hidden="1" x14ac:dyDescent="0.35">
      <c r="A239" t="s">
        <v>2809</v>
      </c>
      <c r="B239" t="s">
        <v>3987</v>
      </c>
      <c r="C239" t="s">
        <v>3988</v>
      </c>
      <c r="D239" t="s">
        <v>3553</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t="14.5" hidden="1" x14ac:dyDescent="0.35">
      <c r="A240" t="s">
        <v>2812</v>
      </c>
      <c r="B240" t="s">
        <v>3989</v>
      </c>
      <c r="C240" t="s">
        <v>3990</v>
      </c>
      <c r="D240" t="s">
        <v>3553</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t="14.5" hidden="1" x14ac:dyDescent="0.35">
      <c r="A241" t="s">
        <v>2815</v>
      </c>
      <c r="B241" t="s">
        <v>3991</v>
      </c>
      <c r="C241" t="s">
        <v>3992</v>
      </c>
      <c r="D241" t="s">
        <v>3553</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t="14.5" hidden="1" x14ac:dyDescent="0.35">
      <c r="A242" t="s">
        <v>2818</v>
      </c>
      <c r="B242" t="s">
        <v>3993</v>
      </c>
      <c r="C242" t="s">
        <v>3994</v>
      </c>
      <c r="D242" t="s">
        <v>3553</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t="14.5" hidden="1" x14ac:dyDescent="0.35">
      <c r="A243" t="s">
        <v>2821</v>
      </c>
      <c r="B243" t="s">
        <v>3995</v>
      </c>
      <c r="C243" t="s">
        <v>3996</v>
      </c>
      <c r="D243" t="s">
        <v>3553</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t="14.5" hidden="1" x14ac:dyDescent="0.35">
      <c r="A244" t="s">
        <v>2824</v>
      </c>
      <c r="B244" t="s">
        <v>3997</v>
      </c>
      <c r="C244" t="s">
        <v>3998</v>
      </c>
      <c r="D244" t="s">
        <v>3553</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t="14.5" hidden="1" x14ac:dyDescent="0.35">
      <c r="A245" t="s">
        <v>744</v>
      </c>
      <c r="B245" t="s">
        <v>3999</v>
      </c>
      <c r="C245" t="s">
        <v>4000</v>
      </c>
      <c r="D245" t="s">
        <v>3553</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t="14.5" hidden="1" x14ac:dyDescent="0.35">
      <c r="A246" t="s">
        <v>747</v>
      </c>
      <c r="B246" t="s">
        <v>4001</v>
      </c>
      <c r="C246" t="s">
        <v>4002</v>
      </c>
      <c r="D246" t="s">
        <v>3553</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t="14.5" hidden="1" x14ac:dyDescent="0.35">
      <c r="A247" t="s">
        <v>750</v>
      </c>
      <c r="B247" t="s">
        <v>4003</v>
      </c>
      <c r="C247" t="s">
        <v>4004</v>
      </c>
      <c r="D247" t="s">
        <v>3553</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t="14.5" hidden="1" x14ac:dyDescent="0.35">
      <c r="A248" t="s">
        <v>753</v>
      </c>
      <c r="B248" t="s">
        <v>4005</v>
      </c>
      <c r="C248" t="s">
        <v>4006</v>
      </c>
      <c r="D248" t="s">
        <v>3553</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t="14.5" hidden="1" x14ac:dyDescent="0.35">
      <c r="A249" t="s">
        <v>756</v>
      </c>
      <c r="B249" t="s">
        <v>4007</v>
      </c>
      <c r="C249" t="s">
        <v>4008</v>
      </c>
      <c r="D249" t="s">
        <v>3553</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t="14.5" hidden="1" x14ac:dyDescent="0.35">
      <c r="A250" t="s">
        <v>759</v>
      </c>
      <c r="B250" t="s">
        <v>4009</v>
      </c>
      <c r="C250" t="s">
        <v>4010</v>
      </c>
      <c r="D250" t="s">
        <v>3553</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t="14.5" hidden="1" x14ac:dyDescent="0.35">
      <c r="A251" t="s">
        <v>2839</v>
      </c>
      <c r="B251" t="s">
        <v>4011</v>
      </c>
      <c r="C251" t="s">
        <v>4012</v>
      </c>
      <c r="D251" t="s">
        <v>3553</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t="14.5" hidden="1" x14ac:dyDescent="0.35">
      <c r="A252" t="s">
        <v>2842</v>
      </c>
      <c r="B252" t="s">
        <v>4013</v>
      </c>
      <c r="C252" t="s">
        <v>4014</v>
      </c>
      <c r="D252" t="s">
        <v>3553</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t="14.5" hidden="1" x14ac:dyDescent="0.35">
      <c r="A253" t="s">
        <v>250</v>
      </c>
      <c r="C253" t="s">
        <v>4015</v>
      </c>
    </row>
    <row r="254" spans="1:36" ht="14.5" hidden="1" x14ac:dyDescent="0.35">
      <c r="A254" t="s">
        <v>2802</v>
      </c>
      <c r="B254" t="s">
        <v>4016</v>
      </c>
      <c r="C254" t="s">
        <v>4017</v>
      </c>
      <c r="D254" t="s">
        <v>3553</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235</v>
      </c>
    </row>
    <row r="255" spans="1:36" ht="14.5" hidden="1" x14ac:dyDescent="0.35">
      <c r="A255" t="s">
        <v>2806</v>
      </c>
      <c r="B255" t="s">
        <v>4018</v>
      </c>
      <c r="C255" t="s">
        <v>4019</v>
      </c>
      <c r="D255" t="s">
        <v>3553</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235</v>
      </c>
    </row>
    <row r="256" spans="1:36" ht="14.5" hidden="1" x14ac:dyDescent="0.35">
      <c r="A256" t="s">
        <v>2809</v>
      </c>
      <c r="B256" t="s">
        <v>4020</v>
      </c>
      <c r="C256" t="s">
        <v>4021</v>
      </c>
      <c r="D256" t="s">
        <v>3553</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235</v>
      </c>
    </row>
    <row r="257" spans="1:36" ht="14.5" hidden="1" x14ac:dyDescent="0.35">
      <c r="A257" t="s">
        <v>2812</v>
      </c>
      <c r="B257" t="s">
        <v>4022</v>
      </c>
      <c r="C257" t="s">
        <v>4023</v>
      </c>
      <c r="D257" t="s">
        <v>3553</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235</v>
      </c>
    </row>
    <row r="258" spans="1:36" ht="14.5" hidden="1" x14ac:dyDescent="0.35">
      <c r="A258" t="s">
        <v>2815</v>
      </c>
      <c r="B258" t="s">
        <v>4024</v>
      </c>
      <c r="C258" t="s">
        <v>4025</v>
      </c>
      <c r="D258" t="s">
        <v>3553</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235</v>
      </c>
    </row>
    <row r="259" spans="1:36" ht="14.5" hidden="1" x14ac:dyDescent="0.35">
      <c r="A259" t="s">
        <v>2818</v>
      </c>
      <c r="B259" t="s">
        <v>4026</v>
      </c>
      <c r="C259" t="s">
        <v>4027</v>
      </c>
      <c r="D259" t="s">
        <v>3553</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235</v>
      </c>
    </row>
    <row r="260" spans="1:36" ht="14.5" hidden="1" x14ac:dyDescent="0.35">
      <c r="A260" t="s">
        <v>2821</v>
      </c>
      <c r="B260" t="s">
        <v>4028</v>
      </c>
      <c r="C260" t="s">
        <v>4029</v>
      </c>
      <c r="D260" t="s">
        <v>3553</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235</v>
      </c>
    </row>
    <row r="261" spans="1:36" ht="14.5" hidden="1" x14ac:dyDescent="0.35">
      <c r="A261" t="s">
        <v>2824</v>
      </c>
      <c r="B261" t="s">
        <v>4030</v>
      </c>
      <c r="C261" t="s">
        <v>4031</v>
      </c>
      <c r="D261" t="s">
        <v>3553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235</v>
      </c>
    </row>
    <row r="262" spans="1:36" ht="14.5" hidden="1" x14ac:dyDescent="0.35">
      <c r="A262" t="s">
        <v>744</v>
      </c>
      <c r="B262" t="s">
        <v>4032</v>
      </c>
      <c r="C262" t="s">
        <v>4033</v>
      </c>
      <c r="D262" t="s">
        <v>3553</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235</v>
      </c>
    </row>
    <row r="263" spans="1:36" ht="14.5" hidden="1" x14ac:dyDescent="0.35">
      <c r="A263" t="s">
        <v>747</v>
      </c>
      <c r="B263" t="s">
        <v>4034</v>
      </c>
      <c r="C263" t="s">
        <v>4035</v>
      </c>
      <c r="D263" t="s">
        <v>3553</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235</v>
      </c>
    </row>
    <row r="264" spans="1:36" ht="14.5" hidden="1" x14ac:dyDescent="0.35">
      <c r="A264" t="s">
        <v>750</v>
      </c>
      <c r="B264" t="s">
        <v>4036</v>
      </c>
      <c r="C264" t="s">
        <v>4037</v>
      </c>
      <c r="D264" t="s">
        <v>3553</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235</v>
      </c>
    </row>
    <row r="265" spans="1:36" ht="14.5" hidden="1" x14ac:dyDescent="0.35">
      <c r="A265" t="s">
        <v>753</v>
      </c>
      <c r="B265" t="s">
        <v>4038</v>
      </c>
      <c r="C265" t="s">
        <v>4039</v>
      </c>
      <c r="D265" t="s">
        <v>3553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235</v>
      </c>
    </row>
    <row r="266" spans="1:36" ht="14.5" hidden="1" x14ac:dyDescent="0.35">
      <c r="A266" t="s">
        <v>756</v>
      </c>
      <c r="B266" t="s">
        <v>4040</v>
      </c>
      <c r="C266" t="s">
        <v>4041</v>
      </c>
      <c r="D266" t="s">
        <v>3553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235</v>
      </c>
    </row>
    <row r="267" spans="1:36" ht="14.5" hidden="1" x14ac:dyDescent="0.35">
      <c r="A267" t="s">
        <v>759</v>
      </c>
      <c r="B267" t="s">
        <v>4042</v>
      </c>
      <c r="C267" t="s">
        <v>4043</v>
      </c>
      <c r="D267" t="s">
        <v>3553</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235</v>
      </c>
    </row>
    <row r="268" spans="1:36" ht="14.5" hidden="1" x14ac:dyDescent="0.35">
      <c r="A268" t="s">
        <v>2839</v>
      </c>
      <c r="B268" t="s">
        <v>4044</v>
      </c>
      <c r="C268" t="s">
        <v>4045</v>
      </c>
      <c r="D268" t="s">
        <v>3553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235</v>
      </c>
    </row>
    <row r="269" spans="1:36" ht="14.5" hidden="1" x14ac:dyDescent="0.35">
      <c r="A269" t="s">
        <v>2842</v>
      </c>
      <c r="B269" t="s">
        <v>4046</v>
      </c>
      <c r="C269" t="s">
        <v>4047</v>
      </c>
      <c r="D269" t="s">
        <v>3553</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235</v>
      </c>
    </row>
    <row r="270" spans="1:36" ht="14.5" hidden="1" x14ac:dyDescent="0.35">
      <c r="A270" t="s">
        <v>253</v>
      </c>
      <c r="C270" t="s">
        <v>4048</v>
      </c>
    </row>
    <row r="271" spans="1:36" ht="14.5" hidden="1" x14ac:dyDescent="0.35">
      <c r="A271" t="s">
        <v>2802</v>
      </c>
      <c r="B271" t="s">
        <v>4049</v>
      </c>
      <c r="C271" t="s">
        <v>4050</v>
      </c>
      <c r="D271" t="s">
        <v>3553</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235</v>
      </c>
    </row>
    <row r="272" spans="1:36" ht="14.5" hidden="1" x14ac:dyDescent="0.35">
      <c r="A272" t="s">
        <v>2806</v>
      </c>
      <c r="B272" t="s">
        <v>4051</v>
      </c>
      <c r="C272" t="s">
        <v>4052</v>
      </c>
      <c r="D272" t="s">
        <v>3553</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t="14.5" hidden="1" x14ac:dyDescent="0.35">
      <c r="A273" t="s">
        <v>2809</v>
      </c>
      <c r="B273" t="s">
        <v>4053</v>
      </c>
      <c r="C273" t="s">
        <v>4054</v>
      </c>
      <c r="D273" t="s">
        <v>3553</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t="14.5" hidden="1" x14ac:dyDescent="0.35">
      <c r="A274" t="s">
        <v>2812</v>
      </c>
      <c r="B274" t="s">
        <v>4055</v>
      </c>
      <c r="C274" t="s">
        <v>4056</v>
      </c>
      <c r="D274" t="s">
        <v>3553</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t="14.5" hidden="1" x14ac:dyDescent="0.35">
      <c r="A275" t="s">
        <v>2815</v>
      </c>
      <c r="B275" t="s">
        <v>4057</v>
      </c>
      <c r="C275" t="s">
        <v>4058</v>
      </c>
      <c r="D275" t="s">
        <v>3553</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t="14.5" hidden="1" x14ac:dyDescent="0.35">
      <c r="A276" t="s">
        <v>2818</v>
      </c>
      <c r="B276" t="s">
        <v>4059</v>
      </c>
      <c r="C276" t="s">
        <v>4060</v>
      </c>
      <c r="D276" t="s">
        <v>3553</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235</v>
      </c>
    </row>
    <row r="277" spans="1:36" ht="14.5" hidden="1" x14ac:dyDescent="0.35">
      <c r="A277" t="s">
        <v>2821</v>
      </c>
      <c r="B277" t="s">
        <v>4061</v>
      </c>
      <c r="C277" t="s">
        <v>4062</v>
      </c>
      <c r="D277" t="s">
        <v>3553</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235</v>
      </c>
    </row>
    <row r="278" spans="1:36" ht="14.5" hidden="1" x14ac:dyDescent="0.35">
      <c r="A278" t="s">
        <v>2824</v>
      </c>
      <c r="B278" t="s">
        <v>4063</v>
      </c>
      <c r="C278" t="s">
        <v>4064</v>
      </c>
      <c r="D278" t="s">
        <v>3553</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235</v>
      </c>
    </row>
    <row r="279" spans="1:36" ht="14.5" hidden="1" x14ac:dyDescent="0.35">
      <c r="A279" t="s">
        <v>744</v>
      </c>
      <c r="B279" t="s">
        <v>4065</v>
      </c>
      <c r="C279" t="s">
        <v>4066</v>
      </c>
      <c r="D279" t="s">
        <v>3553</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235</v>
      </c>
    </row>
    <row r="280" spans="1:36" ht="14.5" hidden="1" x14ac:dyDescent="0.35">
      <c r="A280" t="s">
        <v>747</v>
      </c>
      <c r="B280" t="s">
        <v>4067</v>
      </c>
      <c r="C280" t="s">
        <v>4068</v>
      </c>
      <c r="D280" t="s">
        <v>3553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235</v>
      </c>
    </row>
    <row r="281" spans="1:36" ht="14.5" hidden="1" x14ac:dyDescent="0.35">
      <c r="A281" t="s">
        <v>750</v>
      </c>
      <c r="B281" t="s">
        <v>4069</v>
      </c>
      <c r="C281" t="s">
        <v>4070</v>
      </c>
      <c r="D281" t="s">
        <v>3553</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t="14.5" hidden="1" x14ac:dyDescent="0.35">
      <c r="A282" t="s">
        <v>753</v>
      </c>
      <c r="B282" t="s">
        <v>4071</v>
      </c>
      <c r="C282" t="s">
        <v>4072</v>
      </c>
      <c r="D282" t="s">
        <v>3553</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235</v>
      </c>
    </row>
    <row r="283" spans="1:36" ht="14.5" hidden="1" x14ac:dyDescent="0.35">
      <c r="A283" t="s">
        <v>756</v>
      </c>
      <c r="B283" t="s">
        <v>4073</v>
      </c>
      <c r="C283" t="s">
        <v>4074</v>
      </c>
      <c r="D283" t="s">
        <v>3553</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235</v>
      </c>
    </row>
    <row r="284" spans="1:36" ht="14.5" hidden="1" x14ac:dyDescent="0.35">
      <c r="A284" t="s">
        <v>759</v>
      </c>
      <c r="B284" t="s">
        <v>4075</v>
      </c>
      <c r="C284" t="s">
        <v>4076</v>
      </c>
      <c r="D284" t="s">
        <v>3553</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235</v>
      </c>
    </row>
    <row r="285" spans="1:36" ht="14.5" hidden="1" x14ac:dyDescent="0.35">
      <c r="A285" t="s">
        <v>2839</v>
      </c>
      <c r="B285" t="s">
        <v>4077</v>
      </c>
      <c r="C285" t="s">
        <v>4078</v>
      </c>
      <c r="D285" t="s">
        <v>3553</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t="14.5" hidden="1" x14ac:dyDescent="0.35">
      <c r="A286" t="s">
        <v>2842</v>
      </c>
      <c r="B286" t="s">
        <v>4079</v>
      </c>
      <c r="C286" t="s">
        <v>4080</v>
      </c>
      <c r="D286" t="s">
        <v>3553</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235</v>
      </c>
    </row>
    <row r="287" spans="1:36" ht="14.5" hidden="1" x14ac:dyDescent="0.35">
      <c r="A287" t="s">
        <v>3247</v>
      </c>
      <c r="C287" t="s">
        <v>4081</v>
      </c>
    </row>
    <row r="288" spans="1:36" ht="14.5" hidden="1" x14ac:dyDescent="0.35">
      <c r="A288" t="s">
        <v>772</v>
      </c>
      <c r="B288" t="s">
        <v>4082</v>
      </c>
      <c r="C288" t="s">
        <v>4083</v>
      </c>
      <c r="D288" t="s">
        <v>3553</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t="14.5" hidden="1" x14ac:dyDescent="0.35">
      <c r="A289" t="s">
        <v>3250</v>
      </c>
      <c r="B289" t="s">
        <v>4084</v>
      </c>
      <c r="C289" t="s">
        <v>4085</v>
      </c>
      <c r="D289" t="s">
        <v>3553</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t="14.5" hidden="1" x14ac:dyDescent="0.35">
      <c r="A290" t="s">
        <v>3253</v>
      </c>
      <c r="B290" t="s">
        <v>4086</v>
      </c>
      <c r="C290" t="s">
        <v>4087</v>
      </c>
      <c r="D290" t="s">
        <v>3553</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1104D-01C1-44AF-B727-487A528B0D26}">
  <dimension ref="A1:AF41"/>
  <sheetViews>
    <sheetView workbookViewId="0">
      <selection activeCell="W21" sqref="W21"/>
    </sheetView>
  </sheetViews>
  <sheetFormatPr defaultColWidth="11.453125" defaultRowHeight="14.5" x14ac:dyDescent="0.35"/>
  <cols>
    <col min="1" max="1" width="32.453125" customWidth="1"/>
    <col min="20" max="20" width="12.453125" bestFit="1" customWidth="1"/>
  </cols>
  <sheetData>
    <row r="1" spans="1:32" x14ac:dyDescent="0.35">
      <c r="A1" t="s">
        <v>4088</v>
      </c>
    </row>
    <row r="2" spans="1:32" ht="15" customHeight="1" x14ac:dyDescent="0.35">
      <c r="A2" t="s">
        <v>4089</v>
      </c>
      <c r="B2">
        <v>2021</v>
      </c>
      <c r="C2">
        <v>2022</v>
      </c>
      <c r="D2" s="189">
        <v>2023</v>
      </c>
      <c r="E2" s="189">
        <v>2024</v>
      </c>
      <c r="F2" s="189">
        <v>2025</v>
      </c>
      <c r="G2" s="189">
        <v>2026</v>
      </c>
      <c r="H2" s="189">
        <v>2027</v>
      </c>
      <c r="I2" s="189">
        <v>2028</v>
      </c>
      <c r="J2" s="189">
        <v>2029</v>
      </c>
      <c r="K2" s="189">
        <v>2030</v>
      </c>
      <c r="L2" s="189">
        <v>2031</v>
      </c>
      <c r="M2" s="189">
        <v>2032</v>
      </c>
      <c r="N2" s="189">
        <v>2033</v>
      </c>
      <c r="O2" s="189">
        <v>2034</v>
      </c>
      <c r="P2" s="189">
        <v>2035</v>
      </c>
      <c r="Q2" s="189">
        <v>2036</v>
      </c>
      <c r="R2" s="189">
        <v>2037</v>
      </c>
      <c r="S2" s="189">
        <v>2038</v>
      </c>
      <c r="T2" s="189">
        <v>2039</v>
      </c>
      <c r="U2" s="189">
        <v>2040</v>
      </c>
      <c r="V2" s="194">
        <f>U2+1</f>
        <v>2041</v>
      </c>
      <c r="W2" s="194">
        <f t="shared" ref="W2:AE2" si="0">V2+1</f>
        <v>2042</v>
      </c>
      <c r="X2" s="194">
        <f t="shared" si="0"/>
        <v>2043</v>
      </c>
      <c r="Y2" s="194">
        <f t="shared" si="0"/>
        <v>2044</v>
      </c>
      <c r="Z2" s="194">
        <f t="shared" si="0"/>
        <v>2045</v>
      </c>
      <c r="AA2" s="194">
        <f t="shared" si="0"/>
        <v>2046</v>
      </c>
      <c r="AB2" s="194">
        <f t="shared" si="0"/>
        <v>2047</v>
      </c>
      <c r="AC2" s="194">
        <f t="shared" si="0"/>
        <v>2048</v>
      </c>
      <c r="AD2" s="194">
        <f t="shared" si="0"/>
        <v>2049</v>
      </c>
      <c r="AE2" s="194">
        <f t="shared" si="0"/>
        <v>2050</v>
      </c>
      <c r="AF2" s="194"/>
    </row>
    <row r="3" spans="1:32" x14ac:dyDescent="0.35">
      <c r="A3" t="s">
        <v>4090</v>
      </c>
      <c r="D3" s="190">
        <v>151776</v>
      </c>
      <c r="E3" s="190">
        <v>153991</v>
      </c>
      <c r="F3" s="190">
        <v>156206</v>
      </c>
      <c r="G3" s="190">
        <v>158421</v>
      </c>
      <c r="H3" s="190">
        <v>160635</v>
      </c>
      <c r="I3" s="190">
        <v>162850</v>
      </c>
      <c r="J3" s="190">
        <v>165065</v>
      </c>
      <c r="K3" s="190">
        <v>167280</v>
      </c>
      <c r="L3" s="190">
        <v>167280</v>
      </c>
      <c r="M3" s="190">
        <v>167280</v>
      </c>
      <c r="N3" s="190">
        <v>167280</v>
      </c>
      <c r="O3" s="190">
        <v>167280</v>
      </c>
      <c r="P3" s="190">
        <v>167280</v>
      </c>
      <c r="Q3" s="190">
        <v>167280</v>
      </c>
      <c r="R3" s="190">
        <v>167280</v>
      </c>
      <c r="S3" s="190">
        <v>167280</v>
      </c>
      <c r="T3" s="190">
        <v>167280</v>
      </c>
      <c r="U3" s="190">
        <v>167280</v>
      </c>
      <c r="V3" s="190">
        <v>167280</v>
      </c>
      <c r="W3" s="190">
        <v>167280</v>
      </c>
      <c r="X3" s="190">
        <v>167280</v>
      </c>
      <c r="Y3" s="190">
        <v>167280</v>
      </c>
      <c r="Z3" s="190">
        <v>167280</v>
      </c>
      <c r="AA3" s="190">
        <v>167280</v>
      </c>
      <c r="AB3" s="190">
        <v>167280</v>
      </c>
      <c r="AC3" s="190">
        <v>167280</v>
      </c>
      <c r="AD3" s="190">
        <v>167280</v>
      </c>
      <c r="AE3" s="190">
        <v>167280</v>
      </c>
    </row>
    <row r="4" spans="1:32" x14ac:dyDescent="0.35">
      <c r="A4" t="s">
        <v>4091</v>
      </c>
      <c r="D4" s="190">
        <v>354064</v>
      </c>
      <c r="E4" s="190">
        <v>324971</v>
      </c>
      <c r="F4" s="190">
        <v>294582</v>
      </c>
      <c r="G4" s="190">
        <v>269106</v>
      </c>
      <c r="H4" s="190">
        <v>248265</v>
      </c>
      <c r="I4" s="190">
        <v>233113</v>
      </c>
      <c r="J4" s="190">
        <v>217884</v>
      </c>
      <c r="K4" s="190">
        <v>191579</v>
      </c>
      <c r="L4" s="190">
        <v>189866</v>
      </c>
      <c r="M4" s="190">
        <v>188176</v>
      </c>
      <c r="N4" s="190">
        <v>186511</v>
      </c>
      <c r="O4" s="190">
        <v>185804</v>
      </c>
      <c r="P4" s="190">
        <v>185098</v>
      </c>
      <c r="Q4" s="190">
        <v>184391</v>
      </c>
      <c r="R4" s="190">
        <v>183407</v>
      </c>
      <c r="S4" s="190">
        <v>182424</v>
      </c>
      <c r="T4" s="190">
        <v>181440</v>
      </c>
      <c r="U4" s="190">
        <v>180456</v>
      </c>
      <c r="V4" s="195">
        <f>U4+U4-T4</f>
        <v>179472</v>
      </c>
      <c r="W4" s="195">
        <f t="shared" ref="W4:AE7" si="1">V4+V4-U4</f>
        <v>178488</v>
      </c>
      <c r="X4" s="195">
        <f t="shared" si="1"/>
        <v>177504</v>
      </c>
      <c r="Y4" s="195">
        <f t="shared" si="1"/>
        <v>176520</v>
      </c>
      <c r="Z4" s="195">
        <f t="shared" si="1"/>
        <v>175536</v>
      </c>
      <c r="AA4" s="195">
        <f t="shared" si="1"/>
        <v>174552</v>
      </c>
      <c r="AB4" s="195">
        <f t="shared" si="1"/>
        <v>173568</v>
      </c>
      <c r="AC4" s="195">
        <f t="shared" si="1"/>
        <v>172584</v>
      </c>
      <c r="AD4" s="195">
        <f t="shared" si="1"/>
        <v>171600</v>
      </c>
      <c r="AE4" s="195">
        <f t="shared" si="1"/>
        <v>170616</v>
      </c>
    </row>
    <row r="5" spans="1:32" x14ac:dyDescent="0.35">
      <c r="A5" t="s">
        <v>4092</v>
      </c>
      <c r="D5" s="190">
        <v>486006</v>
      </c>
      <c r="E5" s="190">
        <v>447648</v>
      </c>
      <c r="F5" s="190">
        <v>409849</v>
      </c>
      <c r="G5" s="190">
        <v>372718</v>
      </c>
      <c r="H5" s="190">
        <v>336820</v>
      </c>
      <c r="I5" s="190">
        <v>303459</v>
      </c>
      <c r="J5" s="190">
        <v>269882</v>
      </c>
      <c r="K5" s="190">
        <v>243586</v>
      </c>
      <c r="L5" s="190">
        <v>239919</v>
      </c>
      <c r="M5" s="190">
        <v>236925</v>
      </c>
      <c r="N5" s="190">
        <v>233966</v>
      </c>
      <c r="O5" s="190">
        <v>231614</v>
      </c>
      <c r="P5" s="190">
        <v>228608</v>
      </c>
      <c r="Q5" s="190">
        <v>226324</v>
      </c>
      <c r="R5" s="190">
        <v>223787</v>
      </c>
      <c r="S5" s="190">
        <v>221273</v>
      </c>
      <c r="T5" s="190">
        <v>218783</v>
      </c>
      <c r="U5" s="190">
        <v>216316</v>
      </c>
      <c r="V5" s="195">
        <f t="shared" ref="V5:V9" si="2">U5+U5-T5</f>
        <v>213849</v>
      </c>
      <c r="W5" s="195">
        <f t="shared" si="1"/>
        <v>211382</v>
      </c>
      <c r="X5" s="195">
        <f t="shared" si="1"/>
        <v>208915</v>
      </c>
      <c r="Y5" s="195">
        <f t="shared" si="1"/>
        <v>206448</v>
      </c>
      <c r="Z5" s="195">
        <f t="shared" si="1"/>
        <v>203981</v>
      </c>
      <c r="AA5" s="195">
        <f t="shared" si="1"/>
        <v>201514</v>
      </c>
      <c r="AB5" s="195">
        <f t="shared" si="1"/>
        <v>199047</v>
      </c>
      <c r="AC5" s="195">
        <f t="shared" si="1"/>
        <v>196580</v>
      </c>
      <c r="AD5" s="195">
        <f t="shared" si="1"/>
        <v>194113</v>
      </c>
      <c r="AE5" s="195">
        <f t="shared" si="1"/>
        <v>191646</v>
      </c>
    </row>
    <row r="6" spans="1:32" x14ac:dyDescent="0.35">
      <c r="A6" t="s">
        <v>4093</v>
      </c>
      <c r="D6" s="190">
        <v>249602</v>
      </c>
      <c r="E6" s="190">
        <v>242227</v>
      </c>
      <c r="F6" s="190">
        <v>237048</v>
      </c>
      <c r="G6" s="190">
        <v>230679</v>
      </c>
      <c r="H6" s="190">
        <v>224846</v>
      </c>
      <c r="I6" s="190">
        <v>220856</v>
      </c>
      <c r="J6" s="190">
        <v>215956</v>
      </c>
      <c r="K6" s="190">
        <v>212677</v>
      </c>
      <c r="L6" s="190">
        <v>210980</v>
      </c>
      <c r="M6" s="190">
        <v>209670</v>
      </c>
      <c r="N6" s="190">
        <v>208374</v>
      </c>
      <c r="O6" s="190">
        <v>207091</v>
      </c>
      <c r="P6" s="190">
        <v>205823</v>
      </c>
      <c r="Q6" s="190">
        <v>204568</v>
      </c>
      <c r="R6" s="190">
        <v>203328</v>
      </c>
      <c r="S6" s="190">
        <v>202101</v>
      </c>
      <c r="T6" s="190">
        <v>200888</v>
      </c>
      <c r="U6" s="190">
        <v>199690</v>
      </c>
      <c r="V6" s="195">
        <f t="shared" si="2"/>
        <v>198492</v>
      </c>
      <c r="W6" s="195">
        <f t="shared" si="1"/>
        <v>197294</v>
      </c>
      <c r="X6" s="195">
        <f t="shared" si="1"/>
        <v>196096</v>
      </c>
      <c r="Y6" s="195">
        <f t="shared" si="1"/>
        <v>194898</v>
      </c>
      <c r="Z6" s="195">
        <f t="shared" si="1"/>
        <v>193700</v>
      </c>
      <c r="AA6" s="195">
        <f t="shared" si="1"/>
        <v>192502</v>
      </c>
      <c r="AB6" s="195">
        <f t="shared" si="1"/>
        <v>191304</v>
      </c>
      <c r="AC6" s="195">
        <f t="shared" si="1"/>
        <v>190106</v>
      </c>
      <c r="AD6" s="195">
        <f t="shared" si="1"/>
        <v>188908</v>
      </c>
      <c r="AE6" s="195">
        <f t="shared" si="1"/>
        <v>187710</v>
      </c>
    </row>
    <row r="7" spans="1:32" x14ac:dyDescent="0.35">
      <c r="A7" t="s">
        <v>4094</v>
      </c>
      <c r="D7" s="190">
        <v>266059</v>
      </c>
      <c r="E7" s="190">
        <v>259573</v>
      </c>
      <c r="F7" s="190">
        <v>255263</v>
      </c>
      <c r="G7" s="190">
        <v>249745</v>
      </c>
      <c r="H7" s="190">
        <v>244744</v>
      </c>
      <c r="I7" s="190">
        <v>241569</v>
      </c>
      <c r="J7" s="190">
        <v>237463</v>
      </c>
      <c r="K7" s="190">
        <v>233837</v>
      </c>
      <c r="L7" s="190">
        <v>232487</v>
      </c>
      <c r="M7" s="190">
        <v>231445</v>
      </c>
      <c r="N7" s="190">
        <v>230414</v>
      </c>
      <c r="O7" s="190">
        <v>229393</v>
      </c>
      <c r="P7" s="190">
        <v>228384</v>
      </c>
      <c r="Q7" s="190">
        <v>227386</v>
      </c>
      <c r="R7" s="190">
        <v>226400</v>
      </c>
      <c r="S7" s="190">
        <v>225424</v>
      </c>
      <c r="T7" s="190">
        <v>224459</v>
      </c>
      <c r="U7" s="190">
        <v>223506</v>
      </c>
      <c r="V7" s="195">
        <f t="shared" si="2"/>
        <v>222553</v>
      </c>
      <c r="W7" s="195">
        <f t="shared" si="1"/>
        <v>221600</v>
      </c>
      <c r="X7" s="195">
        <f t="shared" si="1"/>
        <v>220647</v>
      </c>
      <c r="Y7" s="195">
        <f t="shared" si="1"/>
        <v>219694</v>
      </c>
      <c r="Z7" s="195">
        <f t="shared" si="1"/>
        <v>218741</v>
      </c>
      <c r="AA7" s="195">
        <f t="shared" si="1"/>
        <v>217788</v>
      </c>
      <c r="AB7" s="195">
        <f t="shared" si="1"/>
        <v>216835</v>
      </c>
      <c r="AC7" s="195">
        <f t="shared" si="1"/>
        <v>215882</v>
      </c>
      <c r="AD7" s="195">
        <f t="shared" si="1"/>
        <v>214929</v>
      </c>
      <c r="AE7" s="195">
        <f t="shared" si="1"/>
        <v>213976</v>
      </c>
    </row>
    <row r="8" spans="1:32" x14ac:dyDescent="0.35">
      <c r="A8" t="s">
        <v>4095</v>
      </c>
      <c r="D8" s="190">
        <v>151776</v>
      </c>
      <c r="E8" s="190">
        <v>153991</v>
      </c>
      <c r="F8" s="190">
        <v>156206</v>
      </c>
      <c r="G8" s="190">
        <v>158421</v>
      </c>
      <c r="H8" s="190">
        <v>160635</v>
      </c>
      <c r="I8" s="190">
        <v>162850</v>
      </c>
      <c r="J8" s="190">
        <v>165065</v>
      </c>
      <c r="K8" s="190">
        <v>167280</v>
      </c>
      <c r="L8" s="190">
        <v>167280</v>
      </c>
      <c r="M8" s="190">
        <v>167280</v>
      </c>
      <c r="N8" s="190">
        <v>167280</v>
      </c>
      <c r="O8" s="190">
        <v>167280</v>
      </c>
      <c r="P8" s="190">
        <v>167280</v>
      </c>
      <c r="Q8" s="190">
        <v>167280</v>
      </c>
      <c r="R8" s="190">
        <v>167280</v>
      </c>
      <c r="S8" s="190">
        <v>167280</v>
      </c>
      <c r="T8" s="190">
        <v>167280</v>
      </c>
      <c r="U8" s="190">
        <v>167280</v>
      </c>
      <c r="V8" s="190">
        <v>167280</v>
      </c>
      <c r="W8" s="190">
        <v>167280</v>
      </c>
      <c r="X8" s="190">
        <v>167280</v>
      </c>
      <c r="Y8" s="190">
        <v>167280</v>
      </c>
      <c r="Z8" s="190">
        <v>167280</v>
      </c>
      <c r="AA8" s="190">
        <v>167280</v>
      </c>
      <c r="AB8" s="190">
        <v>167280</v>
      </c>
      <c r="AC8" s="190">
        <v>167280</v>
      </c>
      <c r="AD8" s="190">
        <v>167280</v>
      </c>
      <c r="AE8" s="190">
        <v>167280</v>
      </c>
    </row>
    <row r="9" spans="1:32" x14ac:dyDescent="0.35">
      <c r="A9" t="s">
        <v>4096</v>
      </c>
      <c r="D9" s="190">
        <v>158800</v>
      </c>
      <c r="E9" s="190">
        <v>160202</v>
      </c>
      <c r="F9" s="190">
        <v>161519</v>
      </c>
      <c r="G9" s="190">
        <v>162967</v>
      </c>
      <c r="H9" s="190">
        <v>164437</v>
      </c>
      <c r="I9" s="190">
        <v>165928</v>
      </c>
      <c r="J9" s="190">
        <v>167346</v>
      </c>
      <c r="K9" s="190">
        <v>168883</v>
      </c>
      <c r="L9" s="190">
        <v>168794</v>
      </c>
      <c r="M9" s="190">
        <v>168706</v>
      </c>
      <c r="N9" s="190">
        <v>168617</v>
      </c>
      <c r="O9" s="190">
        <v>168528</v>
      </c>
      <c r="P9" s="190">
        <v>168439</v>
      </c>
      <c r="Q9" s="190">
        <v>168350</v>
      </c>
      <c r="R9" s="190">
        <v>168261</v>
      </c>
      <c r="S9" s="190">
        <v>168172</v>
      </c>
      <c r="T9" s="190">
        <v>168083</v>
      </c>
      <c r="U9" s="190">
        <v>167994</v>
      </c>
      <c r="V9" s="195">
        <f t="shared" si="2"/>
        <v>167905</v>
      </c>
      <c r="W9" s="195">
        <f t="shared" ref="W9" si="3">V9+V9-U9</f>
        <v>167816</v>
      </c>
      <c r="X9" s="195">
        <f t="shared" ref="X9" si="4">W9+W9-V9</f>
        <v>167727</v>
      </c>
      <c r="Y9" s="195">
        <f t="shared" ref="Y9" si="5">X9+X9-W9</f>
        <v>167638</v>
      </c>
      <c r="Z9" s="195">
        <f t="shared" ref="Z9" si="6">Y9+Y9-X9</f>
        <v>167549</v>
      </c>
      <c r="AA9" s="195">
        <f t="shared" ref="AA9" si="7">Z9+Z9-Y9</f>
        <v>167460</v>
      </c>
      <c r="AB9" s="195">
        <f t="shared" ref="AB9" si="8">AA9+AA9-Z9</f>
        <v>167371</v>
      </c>
      <c r="AC9" s="195">
        <f t="shared" ref="AC9" si="9">AB9+AB9-AA9</f>
        <v>167282</v>
      </c>
      <c r="AD9" s="195">
        <f t="shared" ref="AD9" si="10">AC9+AC9-AB9</f>
        <v>167193</v>
      </c>
      <c r="AE9" s="195">
        <f t="shared" ref="AE9" si="11">AD9+AD9-AC9</f>
        <v>167104</v>
      </c>
    </row>
    <row r="10" spans="1:32" x14ac:dyDescent="0.35">
      <c r="A10" t="s">
        <v>4097</v>
      </c>
      <c r="D10" s="190">
        <v>151776</v>
      </c>
      <c r="E10" s="190">
        <v>153991</v>
      </c>
      <c r="F10" s="190">
        <v>156206</v>
      </c>
      <c r="G10" s="190">
        <v>158421</v>
      </c>
      <c r="H10" s="190">
        <v>160635</v>
      </c>
      <c r="I10" s="190">
        <v>162850</v>
      </c>
      <c r="J10" s="190">
        <v>165065</v>
      </c>
      <c r="K10" s="190">
        <v>167280</v>
      </c>
      <c r="L10" s="190">
        <v>167280</v>
      </c>
      <c r="M10" s="190">
        <v>167280</v>
      </c>
      <c r="N10" s="190">
        <v>167280</v>
      </c>
      <c r="O10" s="190">
        <v>167280</v>
      </c>
      <c r="P10" s="190">
        <v>167280</v>
      </c>
      <c r="Q10" s="190">
        <v>167280</v>
      </c>
      <c r="R10" s="190">
        <v>167280</v>
      </c>
      <c r="S10" s="190">
        <v>167280</v>
      </c>
      <c r="T10" s="190">
        <v>167280</v>
      </c>
      <c r="U10" s="190">
        <v>167280</v>
      </c>
      <c r="V10" s="190">
        <v>167280</v>
      </c>
      <c r="W10" s="190">
        <v>167280</v>
      </c>
      <c r="X10" s="190">
        <v>167280</v>
      </c>
      <c r="Y10" s="190">
        <v>167280</v>
      </c>
      <c r="Z10" s="190">
        <v>167280</v>
      </c>
      <c r="AA10" s="190">
        <v>167280</v>
      </c>
      <c r="AB10" s="190">
        <v>167280</v>
      </c>
      <c r="AC10" s="190">
        <v>167280</v>
      </c>
      <c r="AD10" s="190">
        <v>167280</v>
      </c>
      <c r="AE10" s="190">
        <v>167280</v>
      </c>
    </row>
    <row r="12" spans="1:32" x14ac:dyDescent="0.35">
      <c r="A12" t="s">
        <v>4098</v>
      </c>
      <c r="D12" s="190">
        <v>239343</v>
      </c>
      <c r="E12" s="190">
        <v>211649</v>
      </c>
      <c r="F12" s="190">
        <v>184265</v>
      </c>
      <c r="G12" s="190">
        <v>160906</v>
      </c>
      <c r="H12" s="190">
        <v>139230</v>
      </c>
      <c r="I12" s="190">
        <v>119196</v>
      </c>
      <c r="J12" s="190">
        <v>98994.2</v>
      </c>
      <c r="K12" s="190">
        <v>62915.5</v>
      </c>
      <c r="L12" s="190">
        <v>60962.9</v>
      </c>
      <c r="M12" s="190">
        <v>59039.199999999997</v>
      </c>
      <c r="N12" s="190">
        <v>57144.3</v>
      </c>
      <c r="O12" s="190">
        <v>55961.3</v>
      </c>
      <c r="P12" s="190">
        <v>54778.3</v>
      </c>
      <c r="Q12" s="190">
        <v>53595.3</v>
      </c>
      <c r="R12" s="190">
        <v>52412.3</v>
      </c>
      <c r="S12" s="190">
        <v>51229.3</v>
      </c>
      <c r="T12" s="190">
        <v>50046.3</v>
      </c>
      <c r="U12" s="190">
        <v>48863.199999999997</v>
      </c>
      <c r="V12" s="195">
        <f t="shared" ref="V12" si="12">U12+U12-T12</f>
        <v>47680.099999999991</v>
      </c>
      <c r="W12" s="195">
        <f t="shared" ref="W12" si="13">V12+V12-U12</f>
        <v>46496.999999999985</v>
      </c>
      <c r="X12" s="195">
        <f t="shared" ref="X12" si="14">W12+W12-V12</f>
        <v>45313.89999999998</v>
      </c>
      <c r="Y12" s="195">
        <f t="shared" ref="Y12" si="15">X12+X12-W12</f>
        <v>44130.799999999974</v>
      </c>
      <c r="Z12" s="195">
        <f t="shared" ref="Z12" si="16">Y12+Y12-X12</f>
        <v>42947.699999999968</v>
      </c>
      <c r="AA12" s="195">
        <f t="shared" ref="AA12" si="17">Z12+Z12-Y12</f>
        <v>41764.599999999962</v>
      </c>
      <c r="AB12" s="195">
        <f t="shared" ref="AB12" si="18">AA12+AA12-Z12</f>
        <v>40581.499999999956</v>
      </c>
      <c r="AC12" s="195">
        <f t="shared" ref="AC12" si="19">AB12+AB12-AA12</f>
        <v>39398.399999999951</v>
      </c>
      <c r="AD12" s="195">
        <f t="shared" ref="AD12" si="20">AC12+AC12-AB12</f>
        <v>38215.299999999945</v>
      </c>
      <c r="AE12" s="195">
        <f t="shared" ref="AE12" si="21">AD12+AD12-AC12</f>
        <v>37032.199999999939</v>
      </c>
    </row>
    <row r="13" spans="1:32" x14ac:dyDescent="0.35">
      <c r="A13" t="s">
        <v>4099</v>
      </c>
      <c r="B13" s="191"/>
      <c r="C13" s="191"/>
      <c r="D13" s="191"/>
      <c r="E13" s="191"/>
      <c r="F13" s="191"/>
      <c r="G13" s="191"/>
      <c r="H13" s="191"/>
      <c r="I13" s="191"/>
      <c r="J13" s="191"/>
      <c r="K13" s="191"/>
      <c r="L13" s="191"/>
      <c r="M13" s="191"/>
      <c r="N13" s="191"/>
      <c r="O13" s="191"/>
      <c r="P13" s="191"/>
      <c r="Q13" s="191"/>
      <c r="R13" s="191"/>
      <c r="S13" s="191"/>
    </row>
    <row r="14" spans="1:32" x14ac:dyDescent="0.35">
      <c r="B14" s="189"/>
      <c r="C14" s="189"/>
      <c r="D14" s="189"/>
      <c r="E14" s="189"/>
      <c r="F14" s="189"/>
      <c r="G14" s="189"/>
      <c r="H14" s="189"/>
      <c r="I14" s="189"/>
      <c r="J14" s="189"/>
      <c r="K14" s="189"/>
      <c r="L14" s="189"/>
      <c r="M14" s="189"/>
      <c r="N14" s="189"/>
      <c r="O14" s="189"/>
      <c r="P14" s="189"/>
      <c r="Q14" s="189"/>
      <c r="R14" s="189"/>
      <c r="S14" s="189"/>
      <c r="T14" s="192"/>
    </row>
    <row r="15" spans="1:32" x14ac:dyDescent="0.35">
      <c r="B15" s="196" t="s">
        <v>117</v>
      </c>
      <c r="C15" s="197">
        <v>0.19</v>
      </c>
      <c r="D15" s="198">
        <v>1.19</v>
      </c>
      <c r="E15" s="190"/>
      <c r="F15" s="190"/>
      <c r="G15" s="190"/>
      <c r="H15" s="190"/>
      <c r="I15" s="190"/>
      <c r="J15" s="190"/>
      <c r="K15" s="190"/>
      <c r="L15" s="190"/>
      <c r="M15" s="190"/>
      <c r="N15" s="190"/>
      <c r="O15" s="190"/>
      <c r="P15" s="190"/>
      <c r="Q15" s="190"/>
      <c r="R15" s="190"/>
      <c r="S15" s="190"/>
      <c r="T15" s="192"/>
    </row>
    <row r="16" spans="1:32" x14ac:dyDescent="0.35">
      <c r="B16" s="199" t="s">
        <v>112</v>
      </c>
      <c r="D16" s="200">
        <f>About!A144</f>
        <v>1.083711667</v>
      </c>
      <c r="E16" s="190"/>
      <c r="F16" s="190"/>
      <c r="G16" s="190"/>
      <c r="H16" s="190"/>
      <c r="I16" s="190"/>
      <c r="J16" s="190"/>
      <c r="K16" s="190"/>
      <c r="L16" s="190"/>
      <c r="M16" s="190"/>
      <c r="N16" s="190"/>
      <c r="O16" s="190"/>
      <c r="P16" s="190"/>
      <c r="Q16" s="190"/>
      <c r="R16" s="190"/>
      <c r="S16" s="190"/>
      <c r="T16" s="192"/>
    </row>
    <row r="17" spans="1:31" x14ac:dyDescent="0.35">
      <c r="B17" s="201" t="s">
        <v>110</v>
      </c>
      <c r="C17" s="177"/>
      <c r="D17" s="202">
        <v>0.754</v>
      </c>
      <c r="E17" s="190"/>
      <c r="F17" s="190"/>
      <c r="G17" s="190"/>
      <c r="H17" s="190"/>
      <c r="I17" s="190"/>
      <c r="J17" s="190"/>
      <c r="K17" s="190"/>
      <c r="L17" s="190"/>
      <c r="M17" s="190"/>
      <c r="N17" s="190"/>
      <c r="O17" s="190"/>
      <c r="P17" s="190"/>
      <c r="Q17" s="190"/>
      <c r="R17" s="190"/>
      <c r="S17" s="190"/>
      <c r="T17" s="192"/>
    </row>
    <row r="18" spans="1:31" x14ac:dyDescent="0.35">
      <c r="B18" s="190"/>
      <c r="C18" s="190"/>
      <c r="D18" s="190"/>
      <c r="E18" s="190"/>
      <c r="F18" s="190"/>
      <c r="G18" s="190"/>
      <c r="H18" s="190"/>
      <c r="I18" s="190"/>
      <c r="J18" s="190"/>
      <c r="K18" s="190"/>
      <c r="L18" s="190"/>
      <c r="M18" s="190"/>
      <c r="N18" s="190"/>
      <c r="O18" s="190"/>
      <c r="P18" s="190"/>
      <c r="Q18" s="190"/>
      <c r="R18" s="190"/>
      <c r="S18" s="190"/>
      <c r="T18" s="192"/>
    </row>
    <row r="19" spans="1:31" x14ac:dyDescent="0.35">
      <c r="B19" s="190"/>
      <c r="C19" s="190"/>
      <c r="D19" s="190"/>
      <c r="E19" s="190"/>
      <c r="F19" s="190"/>
      <c r="G19" s="190"/>
      <c r="H19" s="190"/>
      <c r="I19" s="190"/>
      <c r="J19" s="190"/>
      <c r="K19" s="190"/>
      <c r="L19" s="190"/>
      <c r="M19" s="190"/>
      <c r="N19" s="190"/>
      <c r="O19" s="190"/>
      <c r="P19" s="190"/>
      <c r="Q19" s="190"/>
      <c r="R19" s="190"/>
      <c r="S19" s="190"/>
      <c r="T19" s="192"/>
    </row>
    <row r="20" spans="1:31" x14ac:dyDescent="0.35">
      <c r="A20" s="1" t="s">
        <v>4100</v>
      </c>
      <c r="B20">
        <v>2021</v>
      </c>
      <c r="C20">
        <v>2022</v>
      </c>
      <c r="D20" s="189">
        <v>2023</v>
      </c>
      <c r="E20" s="189">
        <v>2024</v>
      </c>
      <c r="F20" s="189">
        <v>2025</v>
      </c>
      <c r="G20" s="189">
        <v>2026</v>
      </c>
      <c r="H20" s="189">
        <v>2027</v>
      </c>
      <c r="I20" s="189">
        <v>2028</v>
      </c>
      <c r="J20" s="189">
        <v>2029</v>
      </c>
      <c r="K20" s="189">
        <v>2030</v>
      </c>
      <c r="L20" s="189">
        <v>2031</v>
      </c>
      <c r="M20" s="189">
        <v>2032</v>
      </c>
      <c r="N20" s="189">
        <v>2033</v>
      </c>
      <c r="O20" s="189">
        <v>2034</v>
      </c>
      <c r="P20" s="189">
        <v>2035</v>
      </c>
      <c r="Q20" s="189">
        <v>2036</v>
      </c>
      <c r="R20" s="189">
        <v>2037</v>
      </c>
      <c r="S20" s="189">
        <v>2038</v>
      </c>
      <c r="T20" s="189">
        <v>2039</v>
      </c>
      <c r="U20" s="189">
        <v>2040</v>
      </c>
      <c r="V20" s="189">
        <v>2041</v>
      </c>
      <c r="W20" s="189">
        <v>2042</v>
      </c>
      <c r="X20" s="189">
        <v>2043</v>
      </c>
      <c r="Y20" s="189">
        <v>2044</v>
      </c>
      <c r="Z20" s="189">
        <v>2045</v>
      </c>
      <c r="AA20" s="189">
        <v>2046</v>
      </c>
      <c r="AB20" s="189">
        <v>2047</v>
      </c>
      <c r="AC20" s="189">
        <v>2048</v>
      </c>
      <c r="AD20" s="189">
        <v>2049</v>
      </c>
      <c r="AE20" s="189">
        <v>2050</v>
      </c>
    </row>
    <row r="21" spans="1:31" x14ac:dyDescent="0.35">
      <c r="A21" t="s">
        <v>4101</v>
      </c>
      <c r="B21" s="193">
        <f>C21+C21-D21</f>
        <v>80694.924698492847</v>
      </c>
      <c r="C21" s="193">
        <f>D21+D21-E21</f>
        <v>79734.295356401839</v>
      </c>
      <c r="D21" s="193">
        <f>(D4-D12)*$D$16*$D$17/$D$15</f>
        <v>78773.666014310831</v>
      </c>
      <c r="E21" s="193">
        <f t="shared" ref="E21:U21" si="22">(E4-E12)*$D$16*$D$17/$D$15</f>
        <v>77813.036672219823</v>
      </c>
      <c r="F21" s="193">
        <f t="shared" si="22"/>
        <v>75749.64055143109</v>
      </c>
      <c r="G21" s="193">
        <f t="shared" si="22"/>
        <v>74295.993434056814</v>
      </c>
      <c r="H21" s="193">
        <f t="shared" si="22"/>
        <v>74869.349760465659</v>
      </c>
      <c r="I21" s="193">
        <f t="shared" si="22"/>
        <v>78221.595970678842</v>
      </c>
      <c r="J21" s="193">
        <f t="shared" si="22"/>
        <v>81636.190389799696</v>
      </c>
      <c r="K21" s="193">
        <f t="shared" si="22"/>
        <v>88347.34335677234</v>
      </c>
      <c r="L21" s="193">
        <f t="shared" si="22"/>
        <v>88511.865723008945</v>
      </c>
      <c r="M21" s="193">
        <f t="shared" si="22"/>
        <v>88672.336828975109</v>
      </c>
      <c r="N21" s="193">
        <f t="shared" si="22"/>
        <v>88830.198648665406</v>
      </c>
      <c r="O21" s="193">
        <f t="shared" si="22"/>
        <v>89157.046087432595</v>
      </c>
      <c r="P21" s="193">
        <f t="shared" si="22"/>
        <v>89484.580180482939</v>
      </c>
      <c r="Q21" s="193">
        <f t="shared" si="22"/>
        <v>89811.427619250127</v>
      </c>
      <c r="R21" s="193">
        <f t="shared" si="22"/>
        <v>89948.071821591875</v>
      </c>
      <c r="S21" s="193">
        <f t="shared" si="22"/>
        <v>90085.402678216778</v>
      </c>
      <c r="T21" s="193">
        <f t="shared" si="22"/>
        <v>90222.046880558511</v>
      </c>
      <c r="U21" s="193">
        <f t="shared" si="22"/>
        <v>90358.759748328564</v>
      </c>
      <c r="V21" s="193">
        <f>(V4-V12)*$D$16*$D$17/$D$15</f>
        <v>90495.472616098632</v>
      </c>
      <c r="W21" s="193">
        <f t="shared" ref="W21:AE21" si="23">(W4-W12)*$D$16*$D$17/$D$15</f>
        <v>90632.1854838687</v>
      </c>
      <c r="X21" s="193">
        <f t="shared" si="23"/>
        <v>90768.898351638767</v>
      </c>
      <c r="Y21" s="193">
        <f t="shared" si="23"/>
        <v>90905.61121940882</v>
      </c>
      <c r="Z21" s="193">
        <f t="shared" si="23"/>
        <v>91042.324087178902</v>
      </c>
      <c r="AA21" s="193">
        <f t="shared" si="23"/>
        <v>91179.036954948955</v>
      </c>
      <c r="AB21" s="193">
        <f t="shared" si="23"/>
        <v>91315.749822719037</v>
      </c>
      <c r="AC21" s="193">
        <f t="shared" si="23"/>
        <v>91452.46269048909</v>
      </c>
      <c r="AD21" s="193">
        <f t="shared" si="23"/>
        <v>91589.175558259158</v>
      </c>
      <c r="AE21" s="193">
        <f t="shared" si="23"/>
        <v>91725.888426029225</v>
      </c>
    </row>
    <row r="22" spans="1:31" x14ac:dyDescent="0.35">
      <c r="A22" t="s">
        <v>4102</v>
      </c>
      <c r="B22" s="193">
        <f t="shared" ref="B22:C22" si="24">C22+C22-D22</f>
        <v>107115.32155026913</v>
      </c>
      <c r="C22" s="193">
        <f t="shared" si="24"/>
        <v>108078.01085520952</v>
      </c>
      <c r="D22" s="193">
        <f>D9*$D$16*$D$17/$D$15</f>
        <v>109040.70016014991</v>
      </c>
      <c r="E22" s="193">
        <f t="shared" ref="E22:U22" si="25">E9*$D$16*$D$17/$D$15</f>
        <v>110003.38946509029</v>
      </c>
      <c r="F22" s="193">
        <f t="shared" si="25"/>
        <v>110907.7131559651</v>
      </c>
      <c r="G22" s="193">
        <f t="shared" si="25"/>
        <v>111901.98855792917</v>
      </c>
      <c r="H22" s="193">
        <f t="shared" si="25"/>
        <v>112911.370354122</v>
      </c>
      <c r="I22" s="193">
        <f t="shared" si="25"/>
        <v>113935.17189026043</v>
      </c>
      <c r="J22" s="193">
        <f t="shared" si="25"/>
        <v>114908.84766373079</v>
      </c>
      <c r="K22" s="193">
        <f t="shared" si="25"/>
        <v>115964.23529689293</v>
      </c>
      <c r="L22" s="193">
        <f t="shared" si="25"/>
        <v>115903.12306569486</v>
      </c>
      <c r="M22" s="193">
        <f t="shared" si="25"/>
        <v>115842.69748877993</v>
      </c>
      <c r="N22" s="193">
        <f t="shared" si="25"/>
        <v>115781.58525758186</v>
      </c>
      <c r="O22" s="193">
        <f t="shared" si="25"/>
        <v>115720.47302638378</v>
      </c>
      <c r="P22" s="193">
        <f t="shared" si="25"/>
        <v>115659.36079518571</v>
      </c>
      <c r="Q22" s="193">
        <f t="shared" si="25"/>
        <v>115598.24856398767</v>
      </c>
      <c r="R22" s="193">
        <f t="shared" si="25"/>
        <v>115537.13633278958</v>
      </c>
      <c r="S22" s="193">
        <f t="shared" si="25"/>
        <v>115476.02410159151</v>
      </c>
      <c r="T22" s="193">
        <f t="shared" si="25"/>
        <v>115414.91187039344</v>
      </c>
      <c r="U22" s="193">
        <f t="shared" si="25"/>
        <v>115353.79963919539</v>
      </c>
      <c r="V22" s="193">
        <f t="shared" ref="V22:AE22" si="26">V9*$D$16*$D$17/$D$15</f>
        <v>115292.68740799732</v>
      </c>
      <c r="W22" s="193">
        <f t="shared" si="26"/>
        <v>115231.57517679925</v>
      </c>
      <c r="X22" s="193">
        <f t="shared" si="26"/>
        <v>115170.46294560116</v>
      </c>
      <c r="Y22" s="193">
        <f t="shared" si="26"/>
        <v>115109.3507144031</v>
      </c>
      <c r="Z22" s="193">
        <f t="shared" si="26"/>
        <v>115048.23848320504</v>
      </c>
      <c r="AA22" s="193">
        <f t="shared" si="26"/>
        <v>114987.12625200697</v>
      </c>
      <c r="AB22" s="193">
        <f t="shared" si="26"/>
        <v>114926.0140208089</v>
      </c>
      <c r="AC22" s="193">
        <f t="shared" si="26"/>
        <v>114864.90178961083</v>
      </c>
      <c r="AD22" s="193">
        <f t="shared" si="26"/>
        <v>114803.78955841275</v>
      </c>
      <c r="AE22" s="193">
        <f t="shared" si="26"/>
        <v>114742.67732721468</v>
      </c>
    </row>
    <row r="23" spans="1:31" x14ac:dyDescent="0.35">
      <c r="A23" t="s">
        <v>4103</v>
      </c>
      <c r="B23" s="193">
        <f t="shared" ref="B23:C23" si="27">C23+C23-D23</f>
        <v>101175.76200124336</v>
      </c>
      <c r="C23" s="193">
        <f t="shared" si="27"/>
        <v>102696.70123836385</v>
      </c>
      <c r="D23" s="193">
        <f>D3*$D$16*$D$17/$D$15</f>
        <v>104217.64047548434</v>
      </c>
      <c r="E23" s="193">
        <f t="shared" ref="E23:U23" si="28">E3*$D$16*$D$17/$D$15</f>
        <v>105738.57971260483</v>
      </c>
      <c r="F23" s="193">
        <f t="shared" si="28"/>
        <v>107259.5189497253</v>
      </c>
      <c r="G23" s="193">
        <f t="shared" si="28"/>
        <v>108780.45818684578</v>
      </c>
      <c r="H23" s="193">
        <f t="shared" si="28"/>
        <v>110300.71076968314</v>
      </c>
      <c r="I23" s="193">
        <f t="shared" si="28"/>
        <v>111821.6500068036</v>
      </c>
      <c r="J23" s="193">
        <f t="shared" si="28"/>
        <v>113342.5892439241</v>
      </c>
      <c r="K23" s="193">
        <f t="shared" si="28"/>
        <v>114863.52848104459</v>
      </c>
      <c r="L23" s="193">
        <f t="shared" si="28"/>
        <v>114863.52848104459</v>
      </c>
      <c r="M23" s="193">
        <f t="shared" si="28"/>
        <v>114863.52848104459</v>
      </c>
      <c r="N23" s="193">
        <f t="shared" si="28"/>
        <v>114863.52848104459</v>
      </c>
      <c r="O23" s="193">
        <f t="shared" si="28"/>
        <v>114863.52848104459</v>
      </c>
      <c r="P23" s="193">
        <f t="shared" si="28"/>
        <v>114863.52848104459</v>
      </c>
      <c r="Q23" s="193">
        <f t="shared" si="28"/>
        <v>114863.52848104459</v>
      </c>
      <c r="R23" s="193">
        <f t="shared" si="28"/>
        <v>114863.52848104459</v>
      </c>
      <c r="S23" s="193">
        <f t="shared" si="28"/>
        <v>114863.52848104459</v>
      </c>
      <c r="T23" s="193">
        <f t="shared" si="28"/>
        <v>114863.52848104459</v>
      </c>
      <c r="U23" s="193">
        <f t="shared" si="28"/>
        <v>114863.52848104459</v>
      </c>
      <c r="V23" s="193">
        <f t="shared" ref="V23:AE23" si="29">V3*$D$16*$D$17/$D$15</f>
        <v>114863.52848104459</v>
      </c>
      <c r="W23" s="193">
        <f t="shared" si="29"/>
        <v>114863.52848104459</v>
      </c>
      <c r="X23" s="193">
        <f t="shared" si="29"/>
        <v>114863.52848104459</v>
      </c>
      <c r="Y23" s="193">
        <f t="shared" si="29"/>
        <v>114863.52848104459</v>
      </c>
      <c r="Z23" s="193">
        <f t="shared" si="29"/>
        <v>114863.52848104459</v>
      </c>
      <c r="AA23" s="193">
        <f t="shared" si="29"/>
        <v>114863.52848104459</v>
      </c>
      <c r="AB23" s="193">
        <f t="shared" si="29"/>
        <v>114863.52848104459</v>
      </c>
      <c r="AC23" s="193">
        <f t="shared" si="29"/>
        <v>114863.52848104459</v>
      </c>
      <c r="AD23" s="193">
        <f t="shared" si="29"/>
        <v>114863.52848104459</v>
      </c>
      <c r="AE23" s="193">
        <f t="shared" si="29"/>
        <v>114863.52848104459</v>
      </c>
    </row>
    <row r="24" spans="1:31" x14ac:dyDescent="0.35">
      <c r="A24" t="s">
        <v>4104</v>
      </c>
      <c r="B24" s="193">
        <f t="shared" ref="B24:C24" si="30">C24+C24-D24</f>
        <v>101175.76200124336</v>
      </c>
      <c r="C24" s="193">
        <f t="shared" si="30"/>
        <v>102696.70123836385</v>
      </c>
      <c r="D24" s="193">
        <f>D3*$D$16*$D$17/$D$15</f>
        <v>104217.64047548434</v>
      </c>
      <c r="E24" s="193">
        <f t="shared" ref="E24:U24" si="31">E3*$D$16*$D$17/$D$15</f>
        <v>105738.57971260483</v>
      </c>
      <c r="F24" s="193">
        <f t="shared" si="31"/>
        <v>107259.5189497253</v>
      </c>
      <c r="G24" s="193">
        <f t="shared" si="31"/>
        <v>108780.45818684578</v>
      </c>
      <c r="H24" s="193">
        <f t="shared" si="31"/>
        <v>110300.71076968314</v>
      </c>
      <c r="I24" s="193">
        <f t="shared" si="31"/>
        <v>111821.6500068036</v>
      </c>
      <c r="J24" s="193">
        <f t="shared" si="31"/>
        <v>113342.5892439241</v>
      </c>
      <c r="K24" s="193">
        <f t="shared" si="31"/>
        <v>114863.52848104459</v>
      </c>
      <c r="L24" s="193">
        <f t="shared" si="31"/>
        <v>114863.52848104459</v>
      </c>
      <c r="M24" s="193">
        <f t="shared" si="31"/>
        <v>114863.52848104459</v>
      </c>
      <c r="N24" s="193">
        <f t="shared" si="31"/>
        <v>114863.52848104459</v>
      </c>
      <c r="O24" s="193">
        <f t="shared" si="31"/>
        <v>114863.52848104459</v>
      </c>
      <c r="P24" s="193">
        <f t="shared" si="31"/>
        <v>114863.52848104459</v>
      </c>
      <c r="Q24" s="193">
        <f t="shared" si="31"/>
        <v>114863.52848104459</v>
      </c>
      <c r="R24" s="193">
        <f t="shared" si="31"/>
        <v>114863.52848104459</v>
      </c>
      <c r="S24" s="193">
        <f t="shared" si="31"/>
        <v>114863.52848104459</v>
      </c>
      <c r="T24" s="193">
        <f t="shared" si="31"/>
        <v>114863.52848104459</v>
      </c>
      <c r="U24" s="193">
        <f t="shared" si="31"/>
        <v>114863.52848104459</v>
      </c>
      <c r="V24" s="193">
        <f t="shared" ref="V24:AE24" si="32">V3*$D$16*$D$17/$D$15</f>
        <v>114863.52848104459</v>
      </c>
      <c r="W24" s="193">
        <f t="shared" si="32"/>
        <v>114863.52848104459</v>
      </c>
      <c r="X24" s="193">
        <f t="shared" si="32"/>
        <v>114863.52848104459</v>
      </c>
      <c r="Y24" s="193">
        <f t="shared" si="32"/>
        <v>114863.52848104459</v>
      </c>
      <c r="Z24" s="193">
        <f t="shared" si="32"/>
        <v>114863.52848104459</v>
      </c>
      <c r="AA24" s="193">
        <f t="shared" si="32"/>
        <v>114863.52848104459</v>
      </c>
      <c r="AB24" s="193">
        <f t="shared" si="32"/>
        <v>114863.52848104459</v>
      </c>
      <c r="AC24" s="193">
        <f t="shared" si="32"/>
        <v>114863.52848104459</v>
      </c>
      <c r="AD24" s="193">
        <f t="shared" si="32"/>
        <v>114863.52848104459</v>
      </c>
      <c r="AE24" s="193">
        <f t="shared" si="32"/>
        <v>114863.52848104459</v>
      </c>
    </row>
    <row r="25" spans="1:31" x14ac:dyDescent="0.35">
      <c r="A25" t="s">
        <v>4105</v>
      </c>
      <c r="B25" s="191"/>
      <c r="C25" s="191"/>
      <c r="D25" s="193"/>
      <c r="E25" s="193"/>
      <c r="F25" s="193"/>
      <c r="G25" s="193"/>
      <c r="H25" s="193"/>
      <c r="I25" s="193"/>
      <c r="J25" s="193"/>
      <c r="K25" s="193"/>
      <c r="L25" s="193"/>
      <c r="M25" s="193"/>
      <c r="N25" s="193"/>
      <c r="O25" s="193"/>
      <c r="P25" s="193"/>
      <c r="Q25" s="193"/>
      <c r="R25" s="193"/>
      <c r="S25" s="193"/>
      <c r="T25" s="193"/>
      <c r="U25" s="193"/>
      <c r="V25" s="193"/>
      <c r="W25" s="193"/>
      <c r="X25" s="193"/>
      <c r="Y25" s="193"/>
      <c r="Z25" s="193"/>
      <c r="AA25" s="193"/>
      <c r="AB25" s="193"/>
      <c r="AC25" s="193"/>
      <c r="AD25" s="193"/>
      <c r="AE25" s="193"/>
    </row>
    <row r="26" spans="1:31" x14ac:dyDescent="0.35">
      <c r="A26" t="s">
        <v>4106</v>
      </c>
      <c r="B26" s="189"/>
      <c r="C26" s="189"/>
      <c r="D26" s="193"/>
      <c r="E26" s="193"/>
      <c r="F26" s="193"/>
      <c r="G26" s="193"/>
      <c r="H26" s="193"/>
      <c r="I26" s="193"/>
      <c r="J26" s="193"/>
      <c r="K26" s="193"/>
      <c r="L26" s="193"/>
      <c r="M26" s="193"/>
      <c r="N26" s="193"/>
      <c r="O26" s="193"/>
      <c r="P26" s="193"/>
      <c r="Q26" s="193"/>
      <c r="R26" s="193"/>
      <c r="S26" s="193"/>
      <c r="T26" s="193"/>
      <c r="U26" s="193"/>
      <c r="V26" s="193"/>
      <c r="W26" s="193"/>
      <c r="X26" s="193"/>
      <c r="Y26" s="193"/>
      <c r="Z26" s="193"/>
      <c r="AA26" s="193"/>
      <c r="AB26" s="193"/>
      <c r="AC26" s="193"/>
      <c r="AD26" s="193"/>
      <c r="AE26" s="193"/>
    </row>
    <row r="27" spans="1:31" x14ac:dyDescent="0.35">
      <c r="A27" t="s">
        <v>4107</v>
      </c>
      <c r="B27" s="193">
        <f t="shared" ref="B27:C27" si="33">C27+C27-D27</f>
        <v>386395.47150831163</v>
      </c>
      <c r="C27" s="193">
        <f t="shared" si="33"/>
        <v>360056.78651622706</v>
      </c>
      <c r="D27" s="193">
        <f>D5*$D$16*$D$17/$D$15</f>
        <v>333718.10152414249</v>
      </c>
      <c r="E27" s="193">
        <f t="shared" ref="E27:U27" si="34">E5*$D$16*$D$17/$D$15</f>
        <v>307379.41653205792</v>
      </c>
      <c r="F27" s="193">
        <f t="shared" si="34"/>
        <v>281424.57128423982</v>
      </c>
      <c r="G27" s="193">
        <f t="shared" si="34"/>
        <v>255928.41109754884</v>
      </c>
      <c r="H27" s="193">
        <f t="shared" si="34"/>
        <v>231278.89564195022</v>
      </c>
      <c r="I27" s="193">
        <f t="shared" si="34"/>
        <v>208371.42210263811</v>
      </c>
      <c r="J27" s="193">
        <f t="shared" si="34"/>
        <v>185315.63123817116</v>
      </c>
      <c r="K27" s="193">
        <f t="shared" si="34"/>
        <v>167259.37020913273</v>
      </c>
      <c r="L27" s="193">
        <f t="shared" si="34"/>
        <v>164741.40895291566</v>
      </c>
      <c r="M27" s="193">
        <f t="shared" si="34"/>
        <v>162685.56602924131</v>
      </c>
      <c r="N27" s="193">
        <f t="shared" si="34"/>
        <v>160653.75600547632</v>
      </c>
      <c r="O27" s="193">
        <f t="shared" si="34"/>
        <v>159038.74513156779</v>
      </c>
      <c r="P27" s="193">
        <f t="shared" si="34"/>
        <v>156974.66235649592</v>
      </c>
      <c r="Q27" s="193">
        <f t="shared" si="34"/>
        <v>155406.34397383986</v>
      </c>
      <c r="R27" s="193">
        <f t="shared" si="34"/>
        <v>153664.30205755334</v>
      </c>
      <c r="S27" s="193">
        <f t="shared" si="34"/>
        <v>151938.05318977867</v>
      </c>
      <c r="T27" s="193">
        <f t="shared" si="34"/>
        <v>150228.28402479901</v>
      </c>
      <c r="U27" s="193">
        <f t="shared" si="34"/>
        <v>148534.30790833116</v>
      </c>
      <c r="V27" s="193">
        <f t="shared" ref="V27:AE27" si="35">V5*$D$16*$D$17/$D$15</f>
        <v>146840.33179186334</v>
      </c>
      <c r="W27" s="193">
        <f t="shared" si="35"/>
        <v>145146.35567539552</v>
      </c>
      <c r="X27" s="193">
        <f t="shared" si="35"/>
        <v>143452.37955892773</v>
      </c>
      <c r="Y27" s="193">
        <f t="shared" si="35"/>
        <v>141758.40344245991</v>
      </c>
      <c r="Z27" s="193">
        <f t="shared" si="35"/>
        <v>140064.42732599206</v>
      </c>
      <c r="AA27" s="193">
        <f t="shared" si="35"/>
        <v>138370.45120952424</v>
      </c>
      <c r="AB27" s="193">
        <f t="shared" si="35"/>
        <v>136676.47509305645</v>
      </c>
      <c r="AC27" s="193">
        <f t="shared" si="35"/>
        <v>134982.4989765886</v>
      </c>
      <c r="AD27" s="193">
        <f t="shared" si="35"/>
        <v>133288.52286012078</v>
      </c>
      <c r="AE27" s="193">
        <f t="shared" si="35"/>
        <v>131594.54674365296</v>
      </c>
    </row>
    <row r="28" spans="1:31" x14ac:dyDescent="0.35">
      <c r="B28" s="190"/>
      <c r="C28" s="190"/>
      <c r="D28" s="190"/>
      <c r="E28" s="190"/>
      <c r="F28" s="190"/>
      <c r="G28" s="190"/>
      <c r="H28" s="190"/>
      <c r="I28" s="190"/>
      <c r="J28" s="190"/>
      <c r="K28" s="190"/>
      <c r="L28" s="190"/>
      <c r="M28" s="190"/>
      <c r="N28" s="190"/>
      <c r="O28" s="190"/>
      <c r="P28" s="190"/>
      <c r="Q28" s="190"/>
      <c r="R28" s="190"/>
      <c r="S28" s="190"/>
      <c r="T28" s="192"/>
    </row>
    <row r="29" spans="1:31" x14ac:dyDescent="0.35">
      <c r="B29" s="190"/>
      <c r="C29" s="190"/>
      <c r="D29" s="190"/>
      <c r="E29" s="190"/>
      <c r="F29" s="190"/>
      <c r="G29" s="190"/>
      <c r="H29" s="190"/>
      <c r="I29" s="190"/>
      <c r="J29" s="190"/>
      <c r="K29" s="190"/>
      <c r="L29" s="190"/>
      <c r="M29" s="190"/>
      <c r="N29" s="190"/>
      <c r="O29" s="190"/>
      <c r="P29" s="190"/>
      <c r="Q29" s="190"/>
      <c r="R29" s="190"/>
      <c r="S29" s="190"/>
      <c r="T29" s="192"/>
    </row>
    <row r="30" spans="1:31" x14ac:dyDescent="0.35">
      <c r="B30" s="190"/>
      <c r="C30" s="190"/>
      <c r="D30" s="190"/>
      <c r="E30" s="190"/>
      <c r="F30" s="190"/>
      <c r="G30" s="190"/>
      <c r="H30" s="190"/>
      <c r="I30" s="190"/>
      <c r="J30" s="190"/>
      <c r="K30" s="190"/>
      <c r="L30" s="190"/>
      <c r="M30" s="190"/>
      <c r="N30" s="190"/>
      <c r="O30" s="190"/>
      <c r="P30" s="190"/>
      <c r="Q30" s="190"/>
      <c r="R30" s="190"/>
      <c r="S30" s="190"/>
      <c r="T30" s="192"/>
    </row>
    <row r="31" spans="1:31" x14ac:dyDescent="0.35">
      <c r="B31" s="190"/>
      <c r="C31" s="190"/>
      <c r="D31" s="190"/>
      <c r="E31" s="190"/>
      <c r="F31" s="190"/>
      <c r="G31" s="190"/>
      <c r="H31" s="190"/>
      <c r="I31" s="190"/>
      <c r="J31" s="190"/>
      <c r="K31" s="190"/>
      <c r="L31" s="190"/>
      <c r="M31" s="190"/>
      <c r="N31" s="190"/>
      <c r="O31" s="190"/>
      <c r="P31" s="190"/>
      <c r="Q31" s="190"/>
      <c r="R31" s="190"/>
      <c r="S31" s="190"/>
      <c r="T31" s="192"/>
    </row>
    <row r="32" spans="1:31" x14ac:dyDescent="0.35">
      <c r="B32" s="190"/>
      <c r="C32" s="190"/>
      <c r="D32" s="190"/>
      <c r="E32" s="190"/>
      <c r="F32" s="190"/>
      <c r="G32" s="190"/>
      <c r="H32" s="190"/>
      <c r="I32" s="190"/>
      <c r="J32" s="190"/>
      <c r="K32" s="190"/>
      <c r="L32" s="190"/>
      <c r="M32" s="190"/>
      <c r="N32" s="190"/>
      <c r="O32" s="190"/>
      <c r="P32" s="190"/>
      <c r="Q32" s="190"/>
      <c r="R32" s="190"/>
      <c r="S32" s="190"/>
      <c r="T32" s="192"/>
    </row>
    <row r="33" spans="2:20" x14ac:dyDescent="0.35">
      <c r="B33" s="190"/>
      <c r="C33" s="190"/>
      <c r="D33" s="190"/>
      <c r="E33" s="190"/>
      <c r="F33" s="190"/>
      <c r="G33" s="190"/>
      <c r="H33" s="190"/>
      <c r="I33" s="190"/>
      <c r="J33" s="190"/>
      <c r="K33" s="190"/>
      <c r="L33" s="190"/>
      <c r="M33" s="190"/>
      <c r="N33" s="190"/>
      <c r="O33" s="190"/>
      <c r="P33" s="190"/>
      <c r="Q33" s="190"/>
      <c r="R33" s="190"/>
      <c r="S33" s="190"/>
      <c r="T33" s="192"/>
    </row>
    <row r="34" spans="2:20" x14ac:dyDescent="0.35">
      <c r="B34" s="190"/>
      <c r="C34" s="190"/>
      <c r="D34" s="190"/>
      <c r="E34" s="190"/>
      <c r="F34" s="190"/>
      <c r="G34" s="190"/>
      <c r="H34" s="190"/>
      <c r="I34" s="190"/>
      <c r="J34" s="190"/>
      <c r="K34" s="190"/>
      <c r="L34" s="190"/>
      <c r="M34" s="190"/>
      <c r="N34" s="190"/>
      <c r="O34" s="190"/>
      <c r="P34" s="190"/>
      <c r="Q34" s="190"/>
      <c r="R34" s="190"/>
      <c r="S34" s="190"/>
      <c r="T34" s="192"/>
    </row>
    <row r="36" spans="2:20" x14ac:dyDescent="0.35">
      <c r="B36" s="190"/>
      <c r="C36" s="190"/>
      <c r="D36" s="190"/>
      <c r="E36" s="190"/>
      <c r="F36" s="190"/>
      <c r="G36" s="190"/>
      <c r="H36" s="190"/>
      <c r="I36" s="190"/>
      <c r="J36" s="190"/>
      <c r="K36" s="190"/>
      <c r="L36" s="190"/>
      <c r="M36" s="190"/>
      <c r="N36" s="190"/>
      <c r="O36" s="190"/>
      <c r="P36" s="190"/>
      <c r="Q36" s="190"/>
      <c r="R36" s="190"/>
      <c r="S36" s="190"/>
    </row>
    <row r="38" spans="2:20" x14ac:dyDescent="0.35">
      <c r="B38" s="191"/>
      <c r="C38" s="191"/>
      <c r="D38" s="191"/>
      <c r="E38" s="191"/>
      <c r="F38" s="191"/>
      <c r="G38" s="191"/>
      <c r="H38" s="191"/>
      <c r="I38" s="191"/>
      <c r="J38" s="191"/>
      <c r="K38" s="191"/>
      <c r="L38" s="191"/>
      <c r="M38" s="191"/>
      <c r="N38" s="191"/>
      <c r="O38" s="191"/>
      <c r="P38" s="191"/>
      <c r="Q38" s="191"/>
      <c r="R38" s="191"/>
      <c r="S38" s="191"/>
    </row>
    <row r="41" spans="2:20" x14ac:dyDescent="0.35">
      <c r="B41" s="191"/>
      <c r="C41" s="191"/>
      <c r="D41" s="191"/>
      <c r="E41" s="191"/>
      <c r="F41" s="191"/>
      <c r="G41" s="191"/>
      <c r="H41" s="191"/>
      <c r="I41" s="191"/>
      <c r="J41" s="191"/>
      <c r="K41" s="191"/>
      <c r="L41" s="191"/>
      <c r="M41" s="191"/>
      <c r="N41" s="191"/>
      <c r="O41" s="191"/>
      <c r="P41" s="191"/>
      <c r="Q41" s="191"/>
      <c r="R41" s="191"/>
      <c r="S41" s="19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workbookViewId="0">
      <selection activeCell="M24" sqref="M24"/>
    </sheetView>
  </sheetViews>
  <sheetFormatPr defaultColWidth="8.81640625" defaultRowHeight="14.5" x14ac:dyDescent="0.35"/>
  <cols>
    <col min="13" max="13" width="33.453125" customWidth="1"/>
    <col min="16" max="16" width="14.81640625" customWidth="1"/>
  </cols>
  <sheetData>
    <row r="2" spans="13:16" x14ac:dyDescent="0.35">
      <c r="N2">
        <v>2018</v>
      </c>
      <c r="O2">
        <v>2025</v>
      </c>
      <c r="P2" t="s">
        <v>4108</v>
      </c>
    </row>
    <row r="3" spans="13:16" x14ac:dyDescent="0.35">
      <c r="M3" t="s">
        <v>178</v>
      </c>
      <c r="N3">
        <f>239000/167000</f>
        <v>1.4311377245508983</v>
      </c>
      <c r="O3">
        <f>212000/169000</f>
        <v>1.2544378698224852</v>
      </c>
      <c r="P3">
        <f>TREND(N3:O3,$N$2:$O$2,2021)*(1+US_salestax)</f>
        <v>1.424399544444507</v>
      </c>
    </row>
    <row r="4" spans="13:16" x14ac:dyDescent="0.35">
      <c r="M4" t="s">
        <v>157</v>
      </c>
      <c r="N4">
        <f>528000/167000</f>
        <v>3.1616766467065869</v>
      </c>
      <c r="O4">
        <f>384000/169000</f>
        <v>2.2721893491124261</v>
      </c>
      <c r="P4">
        <f>TREND(N4:O4,$N$2:$O$2,2021)*(1+US_salestax)</f>
        <v>2.9219936161489337</v>
      </c>
    </row>
    <row r="5" spans="13:16" x14ac:dyDescent="0.35">
      <c r="M5" t="s">
        <v>151</v>
      </c>
      <c r="N5">
        <f>428000/167000</f>
        <v>2.5628742514970062</v>
      </c>
      <c r="O5">
        <f>331000/169000</f>
        <v>1.9585798816568047</v>
      </c>
      <c r="P5">
        <f>TREND(N5:O5,$N$2:$O$2,2021)*(1+US_salestax)</f>
        <v>2.4211589994988865</v>
      </c>
    </row>
    <row r="7" spans="13:16" ht="87" x14ac:dyDescent="0.35">
      <c r="M7" s="11" t="s">
        <v>4109</v>
      </c>
      <c r="N7">
        <f>AVERAGE(209069,246431)*(1+US_salestax)</f>
        <v>239342.47499999998</v>
      </c>
      <c r="P7" s="11" t="s">
        <v>4110</v>
      </c>
    </row>
    <row r="8" spans="13:16" x14ac:dyDescent="0.35">
      <c r="M8" t="s">
        <v>4111</v>
      </c>
      <c r="N8">
        <f>125000*(1+US_salestax)</f>
        <v>131362.5</v>
      </c>
    </row>
    <row r="30" spans="13:16" x14ac:dyDescent="0.35">
      <c r="N30">
        <v>2018</v>
      </c>
      <c r="O30">
        <v>2025</v>
      </c>
      <c r="P30" t="s">
        <v>4112</v>
      </c>
    </row>
    <row r="31" spans="13:16" x14ac:dyDescent="0.35">
      <c r="M31" t="s">
        <v>178</v>
      </c>
      <c r="N31">
        <v>549000</v>
      </c>
      <c r="O31">
        <v>530000</v>
      </c>
      <c r="P31">
        <f>TREND(N31:O31,$N$2:$O$2,2021)</f>
        <v>540857.14285714272</v>
      </c>
    </row>
    <row r="32" spans="13:16" x14ac:dyDescent="0.35">
      <c r="M32" t="s">
        <v>157</v>
      </c>
      <c r="N32">
        <v>660000</v>
      </c>
      <c r="O32">
        <v>574000</v>
      </c>
      <c r="P32">
        <f>TREND(N32:O32,$N$2:$O$2,2021)</f>
        <v>623142.85714285821</v>
      </c>
    </row>
    <row r="33" spans="13:16" x14ac:dyDescent="0.35">
      <c r="M33" t="s">
        <v>151</v>
      </c>
      <c r="N33">
        <v>641000</v>
      </c>
      <c r="O33">
        <v>556000</v>
      </c>
      <c r="P33">
        <f>TREND(N33:O33,$N$2:$O$2,2021)</f>
        <v>604571.4285714291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D10" sqref="D10"/>
    </sheetView>
  </sheetViews>
  <sheetFormatPr defaultColWidth="9.1796875" defaultRowHeight="14.5" x14ac:dyDescent="0.35"/>
  <cols>
    <col min="1" max="1" width="33" bestFit="1" customWidth="1"/>
  </cols>
  <sheetData>
    <row r="1" spans="1:15" ht="15.5" x14ac:dyDescent="0.35">
      <c r="A1" s="124" t="s">
        <v>4113</v>
      </c>
      <c r="B1" s="123"/>
      <c r="C1" s="123"/>
      <c r="D1" s="123"/>
      <c r="E1" s="123"/>
      <c r="F1" s="123"/>
      <c r="G1" s="123"/>
      <c r="H1" s="123"/>
      <c r="I1" s="123"/>
      <c r="J1" s="123"/>
      <c r="K1" s="123"/>
      <c r="L1" s="123"/>
      <c r="M1" s="123"/>
      <c r="N1" s="123"/>
      <c r="O1" s="123"/>
    </row>
    <row r="2" spans="1:15" ht="15.5" x14ac:dyDescent="0.35">
      <c r="A2" s="123"/>
      <c r="B2" s="122">
        <v>2022</v>
      </c>
      <c r="C2" s="122">
        <v>2023</v>
      </c>
      <c r="D2" s="122">
        <v>2024</v>
      </c>
      <c r="E2" s="122">
        <v>2025</v>
      </c>
      <c r="F2" s="122">
        <v>2026</v>
      </c>
      <c r="G2" s="122">
        <v>2027</v>
      </c>
      <c r="H2" s="122">
        <v>2028</v>
      </c>
      <c r="I2" s="122">
        <v>2029</v>
      </c>
      <c r="J2" s="122">
        <v>2030</v>
      </c>
      <c r="K2" s="122">
        <v>2031</v>
      </c>
      <c r="L2" s="122">
        <v>2032</v>
      </c>
      <c r="M2" s="122">
        <v>2033</v>
      </c>
      <c r="N2" s="122">
        <v>2034</v>
      </c>
      <c r="O2" s="122">
        <v>2035</v>
      </c>
    </row>
    <row r="3" spans="1:15" x14ac:dyDescent="0.35">
      <c r="A3" s="121" t="s">
        <v>4114</v>
      </c>
      <c r="B3" s="120">
        <v>33109.059196685565</v>
      </c>
      <c r="C3" s="120">
        <v>31553.087262844718</v>
      </c>
      <c r="D3" s="120">
        <v>30280.051819171022</v>
      </c>
      <c r="E3" s="120">
        <v>29202.467351574887</v>
      </c>
      <c r="F3" s="120">
        <v>28266.560433595296</v>
      </c>
      <c r="G3" s="120">
        <v>27436.839979829769</v>
      </c>
      <c r="H3" s="120">
        <v>26720.297147832123</v>
      </c>
      <c r="I3" s="120">
        <v>26101.421213087779</v>
      </c>
      <c r="J3" s="120">
        <v>25604.006909988384</v>
      </c>
      <c r="K3" s="120">
        <v>25248.831980145962</v>
      </c>
      <c r="L3" s="120">
        <v>24991.939378481293</v>
      </c>
      <c r="M3" s="120">
        <v>24790.216280305503</v>
      </c>
      <c r="N3" s="120">
        <v>24624.80863057977</v>
      </c>
      <c r="O3" s="120">
        <v>24492.076111086248</v>
      </c>
    </row>
    <row r="4" spans="1:15" x14ac:dyDescent="0.35">
      <c r="A4" s="121" t="s">
        <v>4115</v>
      </c>
      <c r="B4" s="120">
        <v>35145.908865001213</v>
      </c>
      <c r="C4" s="120">
        <v>33389.140807794203</v>
      </c>
      <c r="D4" s="120">
        <v>31934.895757541555</v>
      </c>
      <c r="E4" s="120">
        <v>30693.811051084951</v>
      </c>
      <c r="F4" s="120">
        <v>29610.427313057502</v>
      </c>
      <c r="G4" s="120">
        <v>28647.711716561142</v>
      </c>
      <c r="H4" s="120">
        <v>27811.25888695769</v>
      </c>
      <c r="I4" s="120">
        <v>27084.293500814936</v>
      </c>
      <c r="J4" s="120">
        <v>26494.612398406964</v>
      </c>
      <c r="K4" s="120">
        <v>26094.857855988561</v>
      </c>
      <c r="L4" s="120">
        <v>25801.608222050938</v>
      </c>
      <c r="M4" s="120">
        <v>25573.066297377933</v>
      </c>
      <c r="N4" s="120">
        <v>25389.430924075808</v>
      </c>
      <c r="O4" s="120">
        <v>25246.412592753186</v>
      </c>
    </row>
    <row r="5" spans="1:15" x14ac:dyDescent="0.35">
      <c r="A5" s="121" t="s">
        <v>4116</v>
      </c>
      <c r="B5" s="120">
        <v>37411.354618440717</v>
      </c>
      <c r="C5" s="120">
        <v>35461.191020394202</v>
      </c>
      <c r="D5" s="120">
        <v>33830.936802435295</v>
      </c>
      <c r="E5" s="120">
        <v>32429.693460357921</v>
      </c>
      <c r="F5" s="120">
        <v>31200.89464356134</v>
      </c>
      <c r="G5" s="120">
        <v>30106.218803651711</v>
      </c>
      <c r="H5" s="120">
        <v>29150.08150782781</v>
      </c>
      <c r="I5" s="120">
        <v>28314.629434812836</v>
      </c>
      <c r="J5" s="120">
        <v>27629.404252814966</v>
      </c>
      <c r="K5" s="120">
        <v>27188.411140296848</v>
      </c>
      <c r="L5" s="120">
        <v>26855.245663627531</v>
      </c>
      <c r="M5" s="120">
        <v>26596.902492850422</v>
      </c>
      <c r="N5" s="120">
        <v>26392.577194433194</v>
      </c>
      <c r="O5" s="120">
        <v>26237.292760316581</v>
      </c>
    </row>
    <row r="6" spans="1:15" x14ac:dyDescent="0.35">
      <c r="A6" s="121" t="s">
        <v>4117</v>
      </c>
      <c r="B6" s="120">
        <v>39483.043995131738</v>
      </c>
      <c r="C6" s="120">
        <v>37351.279744091284</v>
      </c>
      <c r="D6" s="120">
        <v>35554.846743222639</v>
      </c>
      <c r="E6" s="120">
        <v>34001.602975156078</v>
      </c>
      <c r="F6" s="120">
        <v>32633.845923235829</v>
      </c>
      <c r="G6" s="120">
        <v>31412.188591361941</v>
      </c>
      <c r="H6" s="120">
        <v>30340.061817379159</v>
      </c>
      <c r="I6" s="120">
        <v>29398.702980003975</v>
      </c>
      <c r="J6" s="120">
        <v>28639.300445964298</v>
      </c>
      <c r="K6" s="120">
        <v>28141.461983895202</v>
      </c>
      <c r="L6" s="120">
        <v>27767.33871845375</v>
      </c>
      <c r="M6" s="120">
        <v>27478.79464964637</v>
      </c>
      <c r="N6" s="120">
        <v>27253.958404321827</v>
      </c>
      <c r="O6" s="120">
        <v>27087.12195524494</v>
      </c>
    </row>
    <row r="7" spans="1:15" x14ac:dyDescent="0.35">
      <c r="A7" s="121" t="s">
        <v>4118</v>
      </c>
      <c r="B7" s="120">
        <v>41802.964384287116</v>
      </c>
      <c r="C7" s="120">
        <v>39494.920165553835</v>
      </c>
      <c r="D7" s="120">
        <v>37535.844890971217</v>
      </c>
      <c r="E7" s="120">
        <v>35832.613714658597</v>
      </c>
      <c r="F7" s="120">
        <v>34326.898365855282</v>
      </c>
      <c r="G7" s="120">
        <v>32978.44336753487</v>
      </c>
      <c r="H7" s="120">
        <v>31789.866273862288</v>
      </c>
      <c r="I7" s="120">
        <v>30757.77737106647</v>
      </c>
      <c r="J7" s="120">
        <v>29915.490321581114</v>
      </c>
      <c r="K7" s="120">
        <v>29353.988062810677</v>
      </c>
      <c r="L7" s="120">
        <v>28934.84775969154</v>
      </c>
      <c r="M7" s="120">
        <v>28612.755734575549</v>
      </c>
      <c r="N7" s="120">
        <v>28364.704085203863</v>
      </c>
      <c r="O7" s="120">
        <v>28184.206266485089</v>
      </c>
    </row>
    <row r="8" spans="1:15" x14ac:dyDescent="0.35">
      <c r="A8" s="121" t="s">
        <v>4119</v>
      </c>
      <c r="B8" s="120">
        <v>44073.658667161195</v>
      </c>
      <c r="C8" s="120">
        <v>41509.077052985711</v>
      </c>
      <c r="D8" s="120">
        <v>39347.656819596406</v>
      </c>
      <c r="E8" s="120">
        <v>37498.741181738304</v>
      </c>
      <c r="F8" s="120">
        <v>35858.53575465062</v>
      </c>
      <c r="G8" s="120">
        <v>34385.994978176423</v>
      </c>
      <c r="H8" s="120">
        <v>33087.916615047114</v>
      </c>
      <c r="I8" s="120">
        <v>31984.536095429845</v>
      </c>
      <c r="J8" s="120">
        <v>31046.092827065531</v>
      </c>
      <c r="K8" s="120">
        <v>30419.241689287781</v>
      </c>
      <c r="L8" s="120">
        <v>29954.321136486589</v>
      </c>
      <c r="M8" s="120">
        <v>29598.48332974693</v>
      </c>
      <c r="N8" s="120">
        <v>29327.527826780854</v>
      </c>
      <c r="O8" s="120">
        <v>29134.151307283562</v>
      </c>
    </row>
    <row r="9" spans="1:15" x14ac:dyDescent="0.35">
      <c r="A9" s="121" t="s">
        <v>4120</v>
      </c>
      <c r="B9" s="120">
        <v>34651.460155826062</v>
      </c>
      <c r="C9" s="120">
        <v>32847.971604854974</v>
      </c>
      <c r="D9" s="120">
        <v>31368.152829133596</v>
      </c>
      <c r="E9" s="120">
        <v>30118.303679898621</v>
      </c>
      <c r="F9" s="120">
        <v>29039.120514803304</v>
      </c>
      <c r="G9" s="120">
        <v>28090.582155591976</v>
      </c>
      <c r="H9" s="120">
        <v>27276.432342100288</v>
      </c>
      <c r="I9" s="120">
        <v>26577.842913337969</v>
      </c>
      <c r="J9" s="120">
        <v>26051.544229918469</v>
      </c>
      <c r="K9" s="120">
        <v>25686.349346886163</v>
      </c>
      <c r="L9" s="120">
        <v>25423.206290449307</v>
      </c>
      <c r="M9" s="120">
        <v>25217.317469401183</v>
      </c>
      <c r="N9" s="120">
        <v>25049.344059200703</v>
      </c>
      <c r="O9" s="120">
        <v>24915.523742235517</v>
      </c>
    </row>
    <row r="10" spans="1:15" x14ac:dyDescent="0.35">
      <c r="A10" s="121" t="s">
        <v>4121</v>
      </c>
      <c r="B10" s="120">
        <v>37035.256932831522</v>
      </c>
      <c r="C10" s="120">
        <v>34969.155586446963</v>
      </c>
      <c r="D10" s="120">
        <v>33255.245396356106</v>
      </c>
      <c r="E10" s="120">
        <v>31796.796898209584</v>
      </c>
      <c r="F10" s="120">
        <v>30531.804959531815</v>
      </c>
      <c r="G10" s="120">
        <v>29417.812545587185</v>
      </c>
      <c r="H10" s="120">
        <v>28456.380886752144</v>
      </c>
      <c r="I10" s="120">
        <v>27626.727297632577</v>
      </c>
      <c r="J10" s="120">
        <v>26996.164562924678</v>
      </c>
      <c r="K10" s="120">
        <v>26584.037671787595</v>
      </c>
      <c r="L10" s="120">
        <v>26282.302962416954</v>
      </c>
      <c r="M10" s="120">
        <v>26047.948880008458</v>
      </c>
      <c r="N10" s="120">
        <v>25860.631202157572</v>
      </c>
      <c r="O10" s="120">
        <v>25715.898490997795</v>
      </c>
    </row>
    <row r="11" spans="1:15" x14ac:dyDescent="0.35">
      <c r="A11" s="121" t="s">
        <v>4122</v>
      </c>
      <c r="B11" s="120">
        <v>39627.609249177091</v>
      </c>
      <c r="C11" s="120">
        <v>37312.684623845424</v>
      </c>
      <c r="D11" s="120">
        <v>35374.803067470828</v>
      </c>
      <c r="E11" s="120">
        <v>33714.822139729127</v>
      </c>
      <c r="F11" s="120">
        <v>32268.84309266464</v>
      </c>
      <c r="G11" s="120">
        <v>30992.417220187584</v>
      </c>
      <c r="H11" s="120">
        <v>29885.299404026584</v>
      </c>
      <c r="I11" s="120">
        <v>28925.0702235321</v>
      </c>
      <c r="J11" s="120">
        <v>28185.701752252695</v>
      </c>
      <c r="K11" s="120">
        <v>27730.398298236018</v>
      </c>
      <c r="L11" s="120">
        <v>27386.46624400395</v>
      </c>
      <c r="M11" s="120">
        <v>27120.632339426003</v>
      </c>
      <c r="N11" s="120">
        <v>26911.489385809567</v>
      </c>
      <c r="O11" s="120">
        <v>26753.857563992766</v>
      </c>
    </row>
    <row r="12" spans="1:15" x14ac:dyDescent="0.35">
      <c r="A12" s="121" t="s">
        <v>4123</v>
      </c>
      <c r="B12" s="120">
        <v>42009.070137837101</v>
      </c>
      <c r="C12" s="120">
        <v>39462.779419260209</v>
      </c>
      <c r="D12" s="120">
        <v>37315.137865085002</v>
      </c>
      <c r="E12" s="120">
        <v>35465.113262073508</v>
      </c>
      <c r="F12" s="120">
        <v>33847.079769586897</v>
      </c>
      <c r="G12" s="120">
        <v>32414.984320185511</v>
      </c>
      <c r="H12" s="120">
        <v>31167.107148211253</v>
      </c>
      <c r="I12" s="120">
        <v>30079.675386965122</v>
      </c>
      <c r="J12" s="120">
        <v>29255.061813062544</v>
      </c>
      <c r="K12" s="120">
        <v>28737.946707907355</v>
      </c>
      <c r="L12" s="120">
        <v>28350.702885386632</v>
      </c>
      <c r="M12" s="120">
        <v>28052.934399123886</v>
      </c>
      <c r="N12" s="120">
        <v>27822.10572406173</v>
      </c>
      <c r="O12" s="120">
        <v>27652.263999457187</v>
      </c>
    </row>
    <row r="13" spans="1:15" x14ac:dyDescent="0.35">
      <c r="A13" s="121" t="s">
        <v>4124</v>
      </c>
      <c r="B13" s="120">
        <v>44793.483112367663</v>
      </c>
      <c r="C13" s="120">
        <v>41894.225414818284</v>
      </c>
      <c r="D13" s="120">
        <v>39505.737760738877</v>
      </c>
      <c r="E13" s="120">
        <v>37470.796664193302</v>
      </c>
      <c r="F13" s="120">
        <v>35684.049497454667</v>
      </c>
      <c r="G13" s="120">
        <v>34098.17736491502</v>
      </c>
      <c r="H13" s="120">
        <v>32710.277048920987</v>
      </c>
      <c r="I13" s="120">
        <v>31512.675186664674</v>
      </c>
      <c r="J13" s="120">
        <v>30590.794790506669</v>
      </c>
      <c r="K13" s="120">
        <v>30006.554643196792</v>
      </c>
      <c r="L13" s="120">
        <v>29571.873219848341</v>
      </c>
      <c r="M13" s="120">
        <v>29238.776289633301</v>
      </c>
      <c r="N13" s="120">
        <v>28983.528505161928</v>
      </c>
      <c r="O13" s="120">
        <v>28799.355168834711</v>
      </c>
    </row>
    <row r="14" spans="1:15" x14ac:dyDescent="0.35">
      <c r="A14" s="121" t="s">
        <v>4125</v>
      </c>
      <c r="B14" s="120">
        <v>47653.475258935403</v>
      </c>
      <c r="C14" s="120">
        <v>44483.085364889215</v>
      </c>
      <c r="D14" s="120">
        <v>41783.376924920143</v>
      </c>
      <c r="E14" s="120">
        <v>39444.878658104433</v>
      </c>
      <c r="F14" s="120">
        <v>37394.837490394282</v>
      </c>
      <c r="G14" s="120">
        <v>35622.038458078845</v>
      </c>
      <c r="H14" s="120">
        <v>34102.750572456469</v>
      </c>
      <c r="I14" s="120">
        <v>32816.476714929202</v>
      </c>
      <c r="J14" s="120">
        <v>31782.688132013223</v>
      </c>
      <c r="K14" s="120">
        <v>31129.540112634833</v>
      </c>
      <c r="L14" s="120">
        <v>30646.587703193771</v>
      </c>
      <c r="M14" s="120">
        <v>30277.911222241979</v>
      </c>
      <c r="N14" s="120">
        <v>29998.517849247139</v>
      </c>
      <c r="O14" s="120">
        <v>29800.771683586263</v>
      </c>
    </row>
    <row r="15" spans="1:15" x14ac:dyDescent="0.35">
      <c r="A15" s="121" t="s">
        <v>4126</v>
      </c>
      <c r="B15" s="120">
        <v>51688.218667884576</v>
      </c>
      <c r="C15" s="120">
        <v>49635.464049104972</v>
      </c>
      <c r="D15" s="120">
        <v>47907.340284224512</v>
      </c>
      <c r="E15" s="120">
        <v>46409.509128608319</v>
      </c>
      <c r="F15" s="120">
        <v>45086.941605355481</v>
      </c>
      <c r="G15" s="120">
        <v>43898.582047855947</v>
      </c>
      <c r="H15" s="120">
        <v>42874.156009158738</v>
      </c>
      <c r="I15" s="120">
        <v>41993.496001825763</v>
      </c>
      <c r="J15" s="120">
        <v>41310.962496143555</v>
      </c>
      <c r="K15" s="120">
        <v>40837.164227932764</v>
      </c>
      <c r="L15" s="120">
        <v>40500.179617219022</v>
      </c>
      <c r="M15" s="120">
        <v>40242.57715607607</v>
      </c>
      <c r="N15" s="120">
        <v>40030.948845866958</v>
      </c>
      <c r="O15" s="120">
        <v>39860.945236922329</v>
      </c>
    </row>
    <row r="16" spans="1:15" x14ac:dyDescent="0.35">
      <c r="A16" s="121" t="s">
        <v>4127</v>
      </c>
      <c r="B16" s="120">
        <v>54585.26950287848</v>
      </c>
      <c r="C16" s="120">
        <v>52232.945854801605</v>
      </c>
      <c r="D16" s="120">
        <v>50235.712974300688</v>
      </c>
      <c r="E16" s="120">
        <v>48496.213273278969</v>
      </c>
      <c r="F16" s="120">
        <v>46956.704891279012</v>
      </c>
      <c r="G16" s="120">
        <v>45573.664506650144</v>
      </c>
      <c r="H16" s="120">
        <v>44374.588531114678</v>
      </c>
      <c r="I16" s="120">
        <v>43337.296843135548</v>
      </c>
      <c r="J16" s="120">
        <v>42524.260252432192</v>
      </c>
      <c r="K16" s="120">
        <v>41990.197385108069</v>
      </c>
      <c r="L16" s="120">
        <v>41603.583029385554</v>
      </c>
      <c r="M16" s="120">
        <v>41309.379959624261</v>
      </c>
      <c r="N16" s="120">
        <v>41072.887043154187</v>
      </c>
      <c r="O16" s="120">
        <v>40888.868618175431</v>
      </c>
    </row>
    <row r="17" spans="1:15" x14ac:dyDescent="0.35">
      <c r="A17" s="121" t="s">
        <v>4128</v>
      </c>
      <c r="B17" s="120">
        <v>57735.451087431124</v>
      </c>
      <c r="C17" s="120">
        <v>55101.753866141938</v>
      </c>
      <c r="D17" s="120">
        <v>52849.179748863193</v>
      </c>
      <c r="E17" s="120">
        <v>50878.043107407975</v>
      </c>
      <c r="F17" s="120">
        <v>49128.854645055246</v>
      </c>
      <c r="G17" s="120">
        <v>47556.137449704154</v>
      </c>
      <c r="H17" s="120">
        <v>46185.598805160633</v>
      </c>
      <c r="I17" s="120">
        <v>44993.42188944426</v>
      </c>
      <c r="J17" s="120">
        <v>44045.686659556108</v>
      </c>
      <c r="K17" s="120">
        <v>43456.31595825385</v>
      </c>
      <c r="L17" s="120">
        <v>43015.530543681234</v>
      </c>
      <c r="M17" s="120">
        <v>42680.902888078781</v>
      </c>
      <c r="N17" s="120">
        <v>42416.368876947738</v>
      </c>
      <c r="O17" s="120">
        <v>42215.759083867946</v>
      </c>
    </row>
    <row r="18" spans="1:15" x14ac:dyDescent="0.35">
      <c r="A18" s="121" t="s">
        <v>4129</v>
      </c>
      <c r="B18" s="120">
        <v>60674.948085539014</v>
      </c>
      <c r="C18" s="120">
        <v>57712.359738320716</v>
      </c>
      <c r="D18" s="120">
        <v>55223.563532102955</v>
      </c>
      <c r="E18" s="120">
        <v>53036.624996244944</v>
      </c>
      <c r="F18" s="120">
        <v>51090.439041665515</v>
      </c>
      <c r="G18" s="120">
        <v>49338.008177851647</v>
      </c>
      <c r="H18" s="120">
        <v>47803.62649485351</v>
      </c>
      <c r="I18" s="120">
        <v>46462.166043209458</v>
      </c>
      <c r="J18" s="120">
        <v>45411.867813167286</v>
      </c>
      <c r="K18" s="120">
        <v>44743.446598107934</v>
      </c>
      <c r="L18" s="120">
        <v>44247.278423037264</v>
      </c>
      <c r="M18" s="120">
        <v>43871.823318699353</v>
      </c>
      <c r="N18" s="120">
        <v>43579.574253848041</v>
      </c>
      <c r="O18" s="120">
        <v>43363.373392433554</v>
      </c>
    </row>
    <row r="19" spans="1:15" x14ac:dyDescent="0.35">
      <c r="A19" s="121" t="s">
        <v>4130</v>
      </c>
      <c r="B19" s="120">
        <v>64332.34467154969</v>
      </c>
      <c r="C19" s="120">
        <v>61014.314979172595</v>
      </c>
      <c r="D19" s="120">
        <v>58151.441749353507</v>
      </c>
      <c r="E19" s="120">
        <v>55635.915067923394</v>
      </c>
      <c r="F19" s="120">
        <v>53401.42381885292</v>
      </c>
      <c r="G19" s="120">
        <v>51443.633407255031</v>
      </c>
      <c r="H19" s="120">
        <v>49747.536797904344</v>
      </c>
      <c r="I19" s="120">
        <v>48279.749588031984</v>
      </c>
      <c r="J19" s="120">
        <v>47113.28866580125</v>
      </c>
      <c r="K19" s="120">
        <v>46359.181088163052</v>
      </c>
      <c r="L19" s="120">
        <v>45802.445174184089</v>
      </c>
      <c r="M19" s="120">
        <v>45381.871107056824</v>
      </c>
      <c r="N19" s="120">
        <v>45058.421689740018</v>
      </c>
      <c r="O19" s="120">
        <v>44823.891199895152</v>
      </c>
    </row>
    <row r="20" spans="1:15" x14ac:dyDescent="0.35">
      <c r="A20" s="121" t="s">
        <v>4131</v>
      </c>
      <c r="B20" s="120">
        <v>67819.112613305842</v>
      </c>
      <c r="C20" s="120">
        <v>64200.429804671476</v>
      </c>
      <c r="D20" s="120">
        <v>61061.107080944625</v>
      </c>
      <c r="E20" s="120">
        <v>58291.63128272313</v>
      </c>
      <c r="F20" s="120">
        <v>55824.088718735788</v>
      </c>
      <c r="G20" s="120">
        <v>53605.044840411989</v>
      </c>
      <c r="H20" s="120">
        <v>51660.939934262875</v>
      </c>
      <c r="I20" s="120">
        <v>50025.404533052606</v>
      </c>
      <c r="J20" s="120">
        <v>48681.472763793339</v>
      </c>
      <c r="K20" s="120">
        <v>47830.029152382129</v>
      </c>
      <c r="L20" s="120">
        <v>47203.728199068457</v>
      </c>
      <c r="M20" s="120">
        <v>46730.664852062284</v>
      </c>
      <c r="N20" s="120">
        <v>46369.950054989975</v>
      </c>
      <c r="O20" s="120">
        <v>46112.066885976266</v>
      </c>
    </row>
    <row r="21" spans="1:15" x14ac:dyDescent="0.35">
      <c r="A21" s="121" t="s">
        <v>4132</v>
      </c>
      <c r="B21" s="120">
        <v>48598.315412269134</v>
      </c>
      <c r="C21" s="120">
        <v>46404.91968854575</v>
      </c>
      <c r="D21" s="120">
        <v>44552.616147681685</v>
      </c>
      <c r="E21" s="120">
        <v>42946.363994266372</v>
      </c>
      <c r="F21" s="120">
        <v>41531.581813978089</v>
      </c>
      <c r="G21" s="120">
        <v>40266.378321932294</v>
      </c>
      <c r="H21" s="120">
        <v>39169.740018948527</v>
      </c>
      <c r="I21" s="120">
        <v>38220.914373909778</v>
      </c>
      <c r="J21" s="120">
        <v>37471.894938437414</v>
      </c>
      <c r="K21" s="120">
        <v>36956.011432273568</v>
      </c>
      <c r="L21" s="120">
        <v>36592.141976403058</v>
      </c>
      <c r="M21" s="120">
        <v>36311.001771127303</v>
      </c>
      <c r="N21" s="120">
        <v>36083.250839467553</v>
      </c>
      <c r="O21" s="120">
        <v>35903.984493819618</v>
      </c>
    </row>
    <row r="22" spans="1:15" x14ac:dyDescent="0.35">
      <c r="A22" s="121" t="s">
        <v>4133</v>
      </c>
      <c r="B22" s="120">
        <v>51932.421148143527</v>
      </c>
      <c r="C22" s="120">
        <v>49415.542765839862</v>
      </c>
      <c r="D22" s="120">
        <v>47270.396310978991</v>
      </c>
      <c r="E22" s="120">
        <v>45399.141792603346</v>
      </c>
      <c r="F22" s="120">
        <v>43744.658233111913</v>
      </c>
      <c r="G22" s="120">
        <v>42262.720736574491</v>
      </c>
      <c r="H22" s="120">
        <v>40970.187305992855</v>
      </c>
      <c r="I22" s="120">
        <v>39844.365347173305</v>
      </c>
      <c r="J22" s="120">
        <v>38941.827208661343</v>
      </c>
      <c r="K22" s="120">
        <v>38352.879835476917</v>
      </c>
      <c r="L22" s="120">
        <v>37928.819090885139</v>
      </c>
      <c r="M22" s="120">
        <v>37603.30036523693</v>
      </c>
      <c r="N22" s="120">
        <v>37345.415034591409</v>
      </c>
      <c r="O22" s="120">
        <v>37149.183589192005</v>
      </c>
    </row>
    <row r="23" spans="1:15" x14ac:dyDescent="0.35">
      <c r="A23" s="121" t="s">
        <v>4134</v>
      </c>
      <c r="B23" s="120">
        <v>55606.24592222381</v>
      </c>
      <c r="C23" s="120">
        <v>52733.095990549489</v>
      </c>
      <c r="D23" s="120">
        <v>50315.05917175737</v>
      </c>
      <c r="E23" s="120">
        <v>48194.01905463374</v>
      </c>
      <c r="F23" s="120">
        <v>46311.463889941566</v>
      </c>
      <c r="G23" s="120">
        <v>44621.448214056996</v>
      </c>
      <c r="H23" s="120">
        <v>43139.231862900117</v>
      </c>
      <c r="I23" s="120">
        <v>41840.640292831748</v>
      </c>
      <c r="J23" s="120">
        <v>40781.594598574913</v>
      </c>
      <c r="K23" s="120">
        <v>40125.638409139247</v>
      </c>
      <c r="L23" s="120">
        <v>39635.951688066532</v>
      </c>
      <c r="M23" s="120">
        <v>39261.472124998065</v>
      </c>
      <c r="N23" s="120">
        <v>38969.639580021299</v>
      </c>
      <c r="O23" s="120">
        <v>38753.34334891726</v>
      </c>
    </row>
    <row r="24" spans="1:15" x14ac:dyDescent="0.35">
      <c r="A24" s="121" t="s">
        <v>4135</v>
      </c>
      <c r="B24" s="120">
        <v>59438.091853915765</v>
      </c>
      <c r="C24" s="120">
        <v>56177.013692648856</v>
      </c>
      <c r="D24" s="120">
        <v>53364.413036821919</v>
      </c>
      <c r="E24" s="120">
        <v>50894.442432156909</v>
      </c>
      <c r="F24" s="120">
        <v>48703.296417426114</v>
      </c>
      <c r="G24" s="120">
        <v>46740.339887818118</v>
      </c>
      <c r="H24" s="120">
        <v>45070.535042511896</v>
      </c>
      <c r="I24" s="120">
        <v>43608.126872230161</v>
      </c>
      <c r="J24" s="120">
        <v>42433.85794470671</v>
      </c>
      <c r="K24" s="120">
        <v>41682.203100019346</v>
      </c>
      <c r="L24" s="120">
        <v>41125.484381725095</v>
      </c>
      <c r="M24" s="120">
        <v>40701.602385267492</v>
      </c>
      <c r="N24" s="120">
        <v>40376.250291156102</v>
      </c>
      <c r="O24" s="120">
        <v>40141.121174296663</v>
      </c>
    </row>
    <row r="25" spans="1:15" x14ac:dyDescent="0.35">
      <c r="A25" s="121" t="s">
        <v>4136</v>
      </c>
      <c r="B25" s="120">
        <v>63695.975949679952</v>
      </c>
      <c r="C25" s="120">
        <v>60112.841973663424</v>
      </c>
      <c r="D25" s="120">
        <v>57001.506712234164</v>
      </c>
      <c r="E25" s="120">
        <v>54254.748220306203</v>
      </c>
      <c r="F25" s="120">
        <v>51807.875864389127</v>
      </c>
      <c r="G25" s="120">
        <v>49608.949109254725</v>
      </c>
      <c r="H25" s="120">
        <v>47667.824824539799</v>
      </c>
      <c r="I25" s="120">
        <v>45986.66323106482</v>
      </c>
      <c r="J25" s="120">
        <v>44631.799176781962</v>
      </c>
      <c r="K25" s="120">
        <v>43761.234500371189</v>
      </c>
      <c r="L25" s="120">
        <v>43119.11332955338</v>
      </c>
      <c r="M25" s="120">
        <v>42630.433577725249</v>
      </c>
      <c r="N25" s="120">
        <v>42258.679140297449</v>
      </c>
      <c r="O25" s="120">
        <v>41993.984948924626</v>
      </c>
    </row>
    <row r="26" spans="1:15" x14ac:dyDescent="0.35">
      <c r="A26" s="121" t="s">
        <v>4137</v>
      </c>
      <c r="B26" s="120">
        <v>67717.516368464203</v>
      </c>
      <c r="C26" s="120">
        <v>63829.962133726644</v>
      </c>
      <c r="D26" s="120">
        <v>60434.550091523095</v>
      </c>
      <c r="E26" s="120">
        <v>57423.07536305915</v>
      </c>
      <c r="F26" s="120">
        <v>54729.870068099153</v>
      </c>
      <c r="G26" s="120">
        <v>52302.000656663928</v>
      </c>
      <c r="H26" s="120">
        <v>50158.129873796504</v>
      </c>
      <c r="I26" s="120">
        <v>48348.345019420485</v>
      </c>
      <c r="J26" s="120">
        <v>46810.281199669262</v>
      </c>
      <c r="K26" s="120">
        <v>45811.818146254038</v>
      </c>
      <c r="L26" s="120">
        <v>45079.794478997836</v>
      </c>
      <c r="M26" s="120">
        <v>44524.578416615834</v>
      </c>
      <c r="N26" s="120">
        <v>44107.301269515126</v>
      </c>
      <c r="O26" s="120">
        <v>43816.476718883743</v>
      </c>
    </row>
    <row r="27" spans="1:15" ht="15.5" x14ac:dyDescent="0.35">
      <c r="A27" s="123"/>
      <c r="B27" s="123"/>
      <c r="C27" s="123"/>
      <c r="D27" s="123"/>
      <c r="E27" s="123"/>
      <c r="F27" s="123"/>
      <c r="G27" s="123"/>
      <c r="H27" s="123"/>
      <c r="I27" s="123"/>
      <c r="J27" s="123"/>
      <c r="K27" s="123"/>
      <c r="L27" s="123"/>
      <c r="M27" s="123"/>
      <c r="N27" s="123"/>
      <c r="O27" s="123"/>
    </row>
    <row r="28" spans="1:15" ht="15.5" x14ac:dyDescent="0.35">
      <c r="A28" s="124" t="s">
        <v>4138</v>
      </c>
      <c r="B28" s="123"/>
      <c r="C28" s="123"/>
      <c r="D28" s="123"/>
      <c r="E28" s="123"/>
      <c r="F28" s="123"/>
      <c r="G28" s="123"/>
      <c r="H28" s="123"/>
      <c r="I28" s="123"/>
      <c r="J28" s="123"/>
      <c r="K28" s="123"/>
      <c r="L28" s="123"/>
      <c r="M28" s="123"/>
      <c r="N28" s="123"/>
      <c r="O28" s="123"/>
    </row>
    <row r="29" spans="1:15" ht="15.5" x14ac:dyDescent="0.35">
      <c r="A29" s="123"/>
      <c r="B29" s="122">
        <v>2022</v>
      </c>
      <c r="C29" s="122">
        <v>2023</v>
      </c>
      <c r="D29" s="122">
        <v>2024</v>
      </c>
      <c r="E29" s="122">
        <v>2025</v>
      </c>
      <c r="F29" s="122">
        <v>2026</v>
      </c>
      <c r="G29" s="122">
        <v>2027</v>
      </c>
      <c r="H29" s="122">
        <v>2028</v>
      </c>
      <c r="I29" s="122">
        <v>2029</v>
      </c>
      <c r="J29" s="122">
        <v>2030</v>
      </c>
      <c r="K29" s="122">
        <v>2031</v>
      </c>
      <c r="L29" s="122">
        <v>2032</v>
      </c>
      <c r="M29" s="122">
        <v>2033</v>
      </c>
      <c r="N29" s="122">
        <v>2034</v>
      </c>
      <c r="O29" s="122">
        <v>2035</v>
      </c>
    </row>
    <row r="30" spans="1:15" x14ac:dyDescent="0.35">
      <c r="A30" s="121" t="s">
        <v>4139</v>
      </c>
      <c r="B30" s="120">
        <v>34901.280225672614</v>
      </c>
      <c r="C30" s="120">
        <v>34434.141644216776</v>
      </c>
      <c r="D30" s="120">
        <v>34071.356068087633</v>
      </c>
      <c r="E30" s="120">
        <v>33780.60746972169</v>
      </c>
      <c r="F30" s="120">
        <v>33544.71776990698</v>
      </c>
      <c r="G30" s="120">
        <v>33350.058022191704</v>
      </c>
      <c r="H30" s="120">
        <v>33204.077452976606</v>
      </c>
      <c r="I30" s="120">
        <v>33086.432219390015</v>
      </c>
      <c r="J30" s="120">
        <v>33001.722281512819</v>
      </c>
      <c r="K30" s="120">
        <v>32965.986980521935</v>
      </c>
      <c r="L30" s="120">
        <v>32956.216634853568</v>
      </c>
      <c r="M30" s="120">
        <v>32964.181477534468</v>
      </c>
      <c r="N30" s="120">
        <v>32988.700195826867</v>
      </c>
      <c r="O30" s="120">
        <v>33028.778465405412</v>
      </c>
    </row>
    <row r="31" spans="1:15" x14ac:dyDescent="0.35">
      <c r="A31" s="121" t="s">
        <v>4140</v>
      </c>
      <c r="B31" s="120">
        <v>35698.595343796485</v>
      </c>
      <c r="C31" s="120">
        <v>35141.576989282155</v>
      </c>
      <c r="D31" s="120">
        <v>34700.22351215018</v>
      </c>
      <c r="E31" s="120">
        <v>34340.36952381739</v>
      </c>
      <c r="F31" s="120">
        <v>34043.721856101452</v>
      </c>
      <c r="G31" s="120">
        <v>33795.594908408595</v>
      </c>
      <c r="H31" s="120">
        <v>33604.056611237975</v>
      </c>
      <c r="I31" s="120">
        <v>33446.407340552476</v>
      </c>
      <c r="J31" s="120">
        <v>33328.359916272602</v>
      </c>
      <c r="K31" s="120">
        <v>33277.892150078274</v>
      </c>
      <c r="L31" s="120">
        <v>33257.178358753517</v>
      </c>
      <c r="M31" s="120">
        <v>33257.49741591201</v>
      </c>
      <c r="N31" s="120">
        <v>33277.369648199485</v>
      </c>
      <c r="O31" s="120">
        <v>33315.603677395186</v>
      </c>
    </row>
    <row r="32" spans="1:15" x14ac:dyDescent="0.35">
      <c r="A32" s="121" t="s">
        <v>4141</v>
      </c>
      <c r="B32" s="120">
        <v>36731.415865195027</v>
      </c>
      <c r="C32" s="120">
        <v>36074.267544669616</v>
      </c>
      <c r="D32" s="120">
        <v>35545.410671335332</v>
      </c>
      <c r="E32" s="120">
        <v>35108.442855495094</v>
      </c>
      <c r="F32" s="120">
        <v>34743.936454363247</v>
      </c>
      <c r="G32" s="120">
        <v>34435.988462065579</v>
      </c>
      <c r="H32" s="120">
        <v>34193.219383713811</v>
      </c>
      <c r="I32" s="120">
        <v>33990.554135465223</v>
      </c>
      <c r="J32" s="120">
        <v>33834.725068842352</v>
      </c>
      <c r="K32" s="120">
        <v>33766.007137564389</v>
      </c>
      <c r="L32" s="120">
        <v>33730.714074955089</v>
      </c>
      <c r="M32" s="120">
        <v>33719.973161368805</v>
      </c>
      <c r="N32" s="120">
        <v>33731.982506817592</v>
      </c>
      <c r="O32" s="120">
        <v>33765.332928842581</v>
      </c>
    </row>
    <row r="33" spans="1:15" x14ac:dyDescent="0.35">
      <c r="A33" s="121" t="s">
        <v>4142</v>
      </c>
      <c r="B33" s="120">
        <v>37543.116762928024</v>
      </c>
      <c r="C33" s="120">
        <v>36794.877129380009</v>
      </c>
      <c r="D33" s="120">
        <v>36186.032502665199</v>
      </c>
      <c r="E33" s="120">
        <v>35678.528448032506</v>
      </c>
      <c r="F33" s="120">
        <v>35251.917788798542</v>
      </c>
      <c r="G33" s="120">
        <v>34889.306996482919</v>
      </c>
      <c r="H33" s="120">
        <v>34599.992205457282</v>
      </c>
      <c r="I33" s="120">
        <v>34356.592472099757</v>
      </c>
      <c r="J33" s="120">
        <v>34168.577133041021</v>
      </c>
      <c r="K33" s="120">
        <v>34083.729114686561</v>
      </c>
      <c r="L33" s="120">
        <v>34037.31943248368</v>
      </c>
      <c r="M33" s="120">
        <v>34018.816731250306</v>
      </c>
      <c r="N33" s="120">
        <v>34026.102686270387</v>
      </c>
      <c r="O33" s="120">
        <v>34057.558315422822</v>
      </c>
    </row>
    <row r="34" spans="1:15" x14ac:dyDescent="0.35">
      <c r="A34" s="121" t="s">
        <v>4143</v>
      </c>
      <c r="B34" s="120">
        <v>38586.975598738267</v>
      </c>
      <c r="C34" s="120">
        <v>37739.329187898802</v>
      </c>
      <c r="D34" s="120">
        <v>37043.119122358308</v>
      </c>
      <c r="E34" s="120">
        <v>36458.337709150612</v>
      </c>
      <c r="F34" s="120">
        <v>35963.567883910728</v>
      </c>
      <c r="G34" s="120">
        <v>35540.796148403257</v>
      </c>
      <c r="H34" s="120">
        <v>35199.935959921248</v>
      </c>
      <c r="I34" s="120">
        <v>34912.159098529883</v>
      </c>
      <c r="J34" s="120">
        <v>34687.344386554483</v>
      </c>
      <c r="K34" s="120">
        <v>34582.714192013656</v>
      </c>
      <c r="L34" s="120">
        <v>34521.911561580753</v>
      </c>
      <c r="M34" s="120">
        <v>34492.566268366099</v>
      </c>
      <c r="N34" s="120">
        <v>34492.230801994468</v>
      </c>
      <c r="O34" s="120">
        <v>34519.064858307196</v>
      </c>
    </row>
    <row r="35" spans="1:15" x14ac:dyDescent="0.35">
      <c r="A35" s="121" t="s">
        <v>4144</v>
      </c>
      <c r="B35" s="120">
        <v>39408.050734990698</v>
      </c>
      <c r="C35" s="120">
        <v>38471.876671919017</v>
      </c>
      <c r="D35" s="120">
        <v>37695.36820141811</v>
      </c>
      <c r="E35" s="120">
        <v>37038.819781010818</v>
      </c>
      <c r="F35" s="120">
        <v>36480.694970970348</v>
      </c>
      <c r="G35" s="120">
        <v>36002.040684226733</v>
      </c>
      <c r="H35" s="120">
        <v>35613.664223223575</v>
      </c>
      <c r="I35" s="120">
        <v>35285.682337793267</v>
      </c>
      <c r="J35" s="120">
        <v>35026.479995459144</v>
      </c>
      <c r="K35" s="120">
        <v>34905.180442033125</v>
      </c>
      <c r="L35" s="120">
        <v>34832.964152496381</v>
      </c>
      <c r="M35" s="120">
        <v>34795.62873830412</v>
      </c>
      <c r="N35" s="120">
        <v>34790.394420199875</v>
      </c>
      <c r="O35" s="120">
        <v>34815.199481900774</v>
      </c>
    </row>
    <row r="36" spans="1:15" x14ac:dyDescent="0.35">
      <c r="A36" s="121" t="s">
        <v>4145</v>
      </c>
      <c r="B36" s="120">
        <v>36160.709980523265</v>
      </c>
      <c r="C36" s="120">
        <v>35732.372941607209</v>
      </c>
      <c r="D36" s="120">
        <v>35390.597036753294</v>
      </c>
      <c r="E36" s="120">
        <v>35109.018636953435</v>
      </c>
      <c r="F36" s="120">
        <v>34873.997579043906</v>
      </c>
      <c r="G36" s="120">
        <v>34674.108578442174</v>
      </c>
      <c r="H36" s="120">
        <v>34519.973705213757</v>
      </c>
      <c r="I36" s="120">
        <v>34390.770023941674</v>
      </c>
      <c r="J36" s="120">
        <v>34291.901619644908</v>
      </c>
      <c r="K36" s="120">
        <v>34246.71099588256</v>
      </c>
      <c r="L36" s="120">
        <v>34230.434976871955</v>
      </c>
      <c r="M36" s="120">
        <v>34233.756118603109</v>
      </c>
      <c r="N36" s="120">
        <v>34255.229675408918</v>
      </c>
      <c r="O36" s="120">
        <v>34293.665416087213</v>
      </c>
    </row>
    <row r="37" spans="1:15" x14ac:dyDescent="0.35">
      <c r="A37" s="121" t="s">
        <v>4146</v>
      </c>
      <c r="B37" s="120">
        <v>37047.029298358975</v>
      </c>
      <c r="C37" s="120">
        <v>36531.772409200887</v>
      </c>
      <c r="D37" s="120">
        <v>36112.29862740219</v>
      </c>
      <c r="E37" s="120">
        <v>35760.858238006236</v>
      </c>
      <c r="F37" s="120">
        <v>35462.984251372014</v>
      </c>
      <c r="G37" s="120">
        <v>35206.432378855694</v>
      </c>
      <c r="H37" s="120">
        <v>35002.80555225048</v>
      </c>
      <c r="I37" s="120">
        <v>34828.92666192889</v>
      </c>
      <c r="J37" s="120">
        <v>34688.7903913271</v>
      </c>
      <c r="K37" s="120">
        <v>34623.137073898593</v>
      </c>
      <c r="L37" s="120">
        <v>34591.640729449835</v>
      </c>
      <c r="M37" s="120">
        <v>34584.058274617972</v>
      </c>
      <c r="N37" s="120">
        <v>34598.522345568672</v>
      </c>
      <c r="O37" s="120">
        <v>34633.555685453961</v>
      </c>
    </row>
    <row r="38" spans="1:15" x14ac:dyDescent="0.35">
      <c r="A38" s="121" t="s">
        <v>4147</v>
      </c>
      <c r="B38" s="120">
        <v>38168.254673600139</v>
      </c>
      <c r="C38" s="120">
        <v>37556.197410663925</v>
      </c>
      <c r="D38" s="120">
        <v>37050.577896249219</v>
      </c>
      <c r="E38" s="120">
        <v>36621.842022836921</v>
      </c>
      <c r="F38" s="120">
        <v>36254.676077877382</v>
      </c>
      <c r="G38" s="120">
        <v>35935.858646845154</v>
      </c>
      <c r="H38" s="120">
        <v>35677.907892767151</v>
      </c>
      <c r="I38" s="120">
        <v>35455.268658590736</v>
      </c>
      <c r="J38" s="120">
        <v>35269.90695521234</v>
      </c>
      <c r="K38" s="120">
        <v>35180.621590035778</v>
      </c>
      <c r="L38" s="120">
        <v>35130.562458873435</v>
      </c>
      <c r="M38" s="120">
        <v>35108.947501825125</v>
      </c>
      <c r="N38" s="120">
        <v>35113.474459364108</v>
      </c>
      <c r="O38" s="120">
        <v>35142.368312173647</v>
      </c>
    </row>
    <row r="39" spans="1:15" x14ac:dyDescent="0.35">
      <c r="A39" s="121" t="s">
        <v>4148</v>
      </c>
      <c r="B39" s="120">
        <v>39069.640975962837</v>
      </c>
      <c r="C39" s="120">
        <v>38369.376480365507</v>
      </c>
      <c r="D39" s="120">
        <v>37784.919401601277</v>
      </c>
      <c r="E39" s="120">
        <v>37285.397619987765</v>
      </c>
      <c r="F39" s="120">
        <v>36854.711189850961</v>
      </c>
      <c r="G39" s="120">
        <v>36478.857617965332</v>
      </c>
      <c r="H39" s="120">
        <v>36171.373489779406</v>
      </c>
      <c r="I39" s="120">
        <v>35904.379877645988</v>
      </c>
      <c r="J39" s="120">
        <v>35679.638279872364</v>
      </c>
      <c r="K39" s="120">
        <v>35568.468754572561</v>
      </c>
      <c r="L39" s="120">
        <v>35503.227682132419</v>
      </c>
      <c r="M39" s="120">
        <v>35470.808689133301</v>
      </c>
      <c r="N39" s="120">
        <v>35468.482621898031</v>
      </c>
      <c r="O39" s="120">
        <v>35494.186664482942</v>
      </c>
    </row>
    <row r="40" spans="1:15" x14ac:dyDescent="0.35">
      <c r="A40" s="121" t="s">
        <v>4149</v>
      </c>
      <c r="B40" s="120">
        <v>40197.455831023079</v>
      </c>
      <c r="C40" s="120">
        <v>39405.559107775924</v>
      </c>
      <c r="D40" s="120">
        <v>38736.0061177432</v>
      </c>
      <c r="E40" s="120">
        <v>38159.407814751437</v>
      </c>
      <c r="F40" s="120">
        <v>37659.627088115012</v>
      </c>
      <c r="G40" s="120">
        <v>37221.762182403836</v>
      </c>
      <c r="H40" s="120">
        <v>36860.318979252093</v>
      </c>
      <c r="I40" s="120">
        <v>36546.029013650943</v>
      </c>
      <c r="J40" s="120">
        <v>36277.509392451117</v>
      </c>
      <c r="K40" s="120">
        <v>36141.19829991665</v>
      </c>
      <c r="L40" s="120">
        <v>36057.733623099593</v>
      </c>
      <c r="M40" s="120">
        <v>36011.654642696543</v>
      </c>
      <c r="N40" s="120">
        <v>35999.798129262206</v>
      </c>
      <c r="O40" s="120">
        <v>36019.806843706952</v>
      </c>
    </row>
    <row r="41" spans="1:15" x14ac:dyDescent="0.35">
      <c r="A41" s="121" t="s">
        <v>4150</v>
      </c>
      <c r="B41" s="120">
        <v>41101.896678059886</v>
      </c>
      <c r="C41" s="120">
        <v>40226.337302181608</v>
      </c>
      <c r="D41" s="120">
        <v>39481.44312160134</v>
      </c>
      <c r="E41" s="120">
        <v>38835.202859456134</v>
      </c>
      <c r="F41" s="120">
        <v>38271.049664781072</v>
      </c>
      <c r="G41" s="120">
        <v>37774.874990615972</v>
      </c>
      <c r="H41" s="120">
        <v>37363.444863116842</v>
      </c>
      <c r="I41" s="120">
        <v>37006.017377496311</v>
      </c>
      <c r="J41" s="120">
        <v>36695.972766625819</v>
      </c>
      <c r="K41" s="120">
        <v>36537.476863231001</v>
      </c>
      <c r="L41" s="120">
        <v>36438.633434030678</v>
      </c>
      <c r="M41" s="120">
        <v>36381.628079893322</v>
      </c>
      <c r="N41" s="120">
        <v>36362.860282461697</v>
      </c>
      <c r="O41" s="120">
        <v>36379.678247027616</v>
      </c>
    </row>
    <row r="42" spans="1:15" x14ac:dyDescent="0.35">
      <c r="A42" s="121" t="s">
        <v>4151</v>
      </c>
      <c r="B42" s="120">
        <v>54714.040423424492</v>
      </c>
      <c r="C42" s="120">
        <v>54109.330092018477</v>
      </c>
      <c r="D42" s="120">
        <v>53624.471408267993</v>
      </c>
      <c r="E42" s="120">
        <v>53225.558612311215</v>
      </c>
      <c r="F42" s="120">
        <v>52897.244365259845</v>
      </c>
      <c r="G42" s="120">
        <v>52624.276599597884</v>
      </c>
      <c r="H42" s="120">
        <v>52418.120810816319</v>
      </c>
      <c r="I42" s="120">
        <v>52251.745924432136</v>
      </c>
      <c r="J42" s="120">
        <v>52136.857928606063</v>
      </c>
      <c r="K42" s="120">
        <v>52091.685029481865</v>
      </c>
      <c r="L42" s="120">
        <v>52077.43642172555</v>
      </c>
      <c r="M42" s="120">
        <v>52084.465080753827</v>
      </c>
      <c r="N42" s="120">
        <v>52111.161940109698</v>
      </c>
      <c r="O42" s="120">
        <v>52156.225860896797</v>
      </c>
    </row>
    <row r="43" spans="1:15" x14ac:dyDescent="0.35">
      <c r="A43" s="121" t="s">
        <v>4152</v>
      </c>
      <c r="B43" s="120">
        <v>56010.690284657416</v>
      </c>
      <c r="C43" s="120">
        <v>55248.276700141956</v>
      </c>
      <c r="D43" s="120">
        <v>54626.501858122421</v>
      </c>
      <c r="E43" s="120">
        <v>54107.934736567026</v>
      </c>
      <c r="F43" s="120">
        <v>53674.908953835111</v>
      </c>
      <c r="G43" s="120">
        <v>53310.145152956116</v>
      </c>
      <c r="H43" s="120">
        <v>53025.508614114566</v>
      </c>
      <c r="I43" s="120">
        <v>52790.439455754633</v>
      </c>
      <c r="J43" s="120">
        <v>52620.628546772328</v>
      </c>
      <c r="K43" s="120">
        <v>52549.686035101171</v>
      </c>
      <c r="L43" s="120">
        <v>52516.40284638117</v>
      </c>
      <c r="M43" s="120">
        <v>52509.597123851461</v>
      </c>
      <c r="N43" s="120">
        <v>52527.16027697151</v>
      </c>
      <c r="O43" s="120">
        <v>52567.451395298747</v>
      </c>
    </row>
    <row r="44" spans="1:15" x14ac:dyDescent="0.35">
      <c r="A44" s="121" t="s">
        <v>4153</v>
      </c>
      <c r="B44" s="120">
        <v>57596.325312854882</v>
      </c>
      <c r="C44" s="120">
        <v>56667.377323919907</v>
      </c>
      <c r="D44" s="120">
        <v>55900.476068458112</v>
      </c>
      <c r="E44" s="120">
        <v>55254.513230405799</v>
      </c>
      <c r="F44" s="120">
        <v>54709.762774907278</v>
      </c>
      <c r="G44" s="120">
        <v>54246.842053734741</v>
      </c>
      <c r="H44" s="120">
        <v>53877.99774637512</v>
      </c>
      <c r="I44" s="120">
        <v>53569.150709400434</v>
      </c>
      <c r="J44" s="120">
        <v>53339.799577676145</v>
      </c>
      <c r="K44" s="120">
        <v>53239.412417647633</v>
      </c>
      <c r="L44" s="120">
        <v>53183.292276132714</v>
      </c>
      <c r="M44" s="120">
        <v>53159.064871893199</v>
      </c>
      <c r="N44" s="120">
        <v>53164.107470636867</v>
      </c>
      <c r="O44" s="120">
        <v>53196.426793946412</v>
      </c>
    </row>
    <row r="45" spans="1:15" x14ac:dyDescent="0.35">
      <c r="A45" s="121" t="s">
        <v>4154</v>
      </c>
      <c r="B45" s="120">
        <v>58902.610342384018</v>
      </c>
      <c r="C45" s="120">
        <v>57819.640710122389</v>
      </c>
      <c r="D45" s="120">
        <v>56916.383490650056</v>
      </c>
      <c r="E45" s="120">
        <v>56150.785230406538</v>
      </c>
      <c r="F45" s="120">
        <v>55501.070862149463</v>
      </c>
      <c r="G45" s="120">
        <v>54945.992501045301</v>
      </c>
      <c r="H45" s="120">
        <v>54498.311872708502</v>
      </c>
      <c r="I45" s="120">
        <v>54120.509922896315</v>
      </c>
      <c r="J45" s="120">
        <v>53837.558403251496</v>
      </c>
      <c r="K45" s="120">
        <v>53710.110461210948</v>
      </c>
      <c r="L45" s="120">
        <v>53634.954665711717</v>
      </c>
      <c r="M45" s="120">
        <v>53596.957679534797</v>
      </c>
      <c r="N45" s="120">
        <v>53592.988816380246</v>
      </c>
      <c r="O45" s="120">
        <v>53620.711062292969</v>
      </c>
    </row>
    <row r="46" spans="1:15" x14ac:dyDescent="0.35">
      <c r="A46" s="121" t="s">
        <v>4155</v>
      </c>
      <c r="B46" s="120">
        <v>60485.761026066713</v>
      </c>
      <c r="C46" s="120">
        <v>59246.00162392245</v>
      </c>
      <c r="D46" s="120">
        <v>58203.786888391274</v>
      </c>
      <c r="E46" s="120">
        <v>57313.480185597924</v>
      </c>
      <c r="F46" s="120">
        <v>56552.537717568906</v>
      </c>
      <c r="G46" s="120">
        <v>55899.263836334489</v>
      </c>
      <c r="H46" s="120">
        <v>55367.544925864575</v>
      </c>
      <c r="I46" s="120">
        <v>54916.938735595133</v>
      </c>
      <c r="J46" s="120">
        <v>54575.472103817046</v>
      </c>
      <c r="K46" s="120">
        <v>54417.239565523632</v>
      </c>
      <c r="L46" s="120">
        <v>54319.548899280344</v>
      </c>
      <c r="M46" s="120">
        <v>54264.472954681958</v>
      </c>
      <c r="N46" s="120">
        <v>54248.363788719878</v>
      </c>
      <c r="O46" s="120">
        <v>54268.532397579766</v>
      </c>
    </row>
    <row r="47" spans="1:15" x14ac:dyDescent="0.35">
      <c r="A47" s="121" t="s">
        <v>4156</v>
      </c>
      <c r="B47" s="120">
        <v>61795.135249393614</v>
      </c>
      <c r="C47" s="120">
        <v>60405.877278920234</v>
      </c>
      <c r="D47" s="120">
        <v>59231.585388216889</v>
      </c>
      <c r="E47" s="120">
        <v>58224.447920145205</v>
      </c>
      <c r="F47" s="120">
        <v>57360.475903900136</v>
      </c>
      <c r="G47" s="120">
        <v>56615.486566980224</v>
      </c>
      <c r="H47" s="120">
        <v>56003.969878246746</v>
      </c>
      <c r="I47" s="120">
        <v>55484.219275488678</v>
      </c>
      <c r="J47" s="120">
        <v>55085.910871464082</v>
      </c>
      <c r="K47" s="120">
        <v>54900.202417181121</v>
      </c>
      <c r="L47" s="120">
        <v>54783.09566315556</v>
      </c>
      <c r="M47" s="120">
        <v>54713.88028933265</v>
      </c>
      <c r="N47" s="120">
        <v>54688.398183995305</v>
      </c>
      <c r="O47" s="120">
        <v>54703.616271161067</v>
      </c>
    </row>
    <row r="48" spans="1:15" x14ac:dyDescent="0.35">
      <c r="A48" s="121" t="s">
        <v>4157</v>
      </c>
      <c r="B48" s="120">
        <v>50556.163422883328</v>
      </c>
      <c r="C48" s="120">
        <v>49901.603198804783</v>
      </c>
      <c r="D48" s="120">
        <v>49370.91315590532</v>
      </c>
      <c r="E48" s="120">
        <v>48929.900663141445</v>
      </c>
      <c r="F48" s="120">
        <v>48563.857585223617</v>
      </c>
      <c r="G48" s="120">
        <v>48257.18902581578</v>
      </c>
      <c r="H48" s="120">
        <v>48022.389508523622</v>
      </c>
      <c r="I48" s="120">
        <v>47830.637848693317</v>
      </c>
      <c r="J48" s="120">
        <v>47692.285240460864</v>
      </c>
      <c r="K48" s="120">
        <v>47634.104082954851</v>
      </c>
      <c r="L48" s="120">
        <v>47610.144309372503</v>
      </c>
      <c r="M48" s="120">
        <v>47609.470941531283</v>
      </c>
      <c r="N48" s="120">
        <v>47630.292807495985</v>
      </c>
      <c r="O48" s="120">
        <v>47671.192945658287</v>
      </c>
    </row>
    <row r="49" spans="1:15" x14ac:dyDescent="0.35">
      <c r="A49" s="121" t="s">
        <v>4158</v>
      </c>
      <c r="B49" s="120">
        <v>52101.949514270585</v>
      </c>
      <c r="C49" s="120">
        <v>51263.396546927965</v>
      </c>
      <c r="D49" s="120">
        <v>50572.627120438352</v>
      </c>
      <c r="E49" s="120">
        <v>49991.402201595854</v>
      </c>
      <c r="F49" s="120">
        <v>49502.336693566664</v>
      </c>
      <c r="G49" s="120">
        <v>49087.547034046824</v>
      </c>
      <c r="H49" s="120">
        <v>48759.868989081864</v>
      </c>
      <c r="I49" s="120">
        <v>48486.646205915909</v>
      </c>
      <c r="J49" s="120">
        <v>48281.781259589428</v>
      </c>
      <c r="K49" s="120">
        <v>48191.765717923197</v>
      </c>
      <c r="L49" s="120">
        <v>48144.38179953408</v>
      </c>
      <c r="M49" s="120">
        <v>48126.635633164908</v>
      </c>
      <c r="N49" s="120">
        <v>48136.109401538502</v>
      </c>
      <c r="O49" s="120">
        <v>48170.957434022799</v>
      </c>
    </row>
    <row r="50" spans="1:15" x14ac:dyDescent="0.35">
      <c r="A50" s="121" t="s">
        <v>4159</v>
      </c>
      <c r="B50" s="120">
        <v>53991.393387557517</v>
      </c>
      <c r="C50" s="120">
        <v>52960.880951788226</v>
      </c>
      <c r="D50" s="120">
        <v>52100.878008893676</v>
      </c>
      <c r="E50" s="120">
        <v>51370.697123586389</v>
      </c>
      <c r="F50" s="120">
        <v>50750.631916970277</v>
      </c>
      <c r="G50" s="120">
        <v>50220.432195192232</v>
      </c>
      <c r="H50" s="120">
        <v>49793.255125483643</v>
      </c>
      <c r="I50" s="120">
        <v>49432.619709731975</v>
      </c>
      <c r="J50" s="120">
        <v>49155.848389585844</v>
      </c>
      <c r="K50" s="120">
        <v>49029.600987619597</v>
      </c>
      <c r="L50" s="120">
        <v>48954.31918688296</v>
      </c>
      <c r="M50" s="120">
        <v>48915.276441309412</v>
      </c>
      <c r="N50" s="120">
        <v>48909.417289892626</v>
      </c>
      <c r="O50" s="120">
        <v>48934.457829665364</v>
      </c>
    </row>
    <row r="51" spans="1:15" x14ac:dyDescent="0.35">
      <c r="A51" s="121" t="s">
        <v>4160</v>
      </c>
      <c r="B51" s="120">
        <v>55535.703846105265</v>
      </c>
      <c r="C51" s="120">
        <v>54331.363558004326</v>
      </c>
      <c r="D51" s="120">
        <v>53317.352569205425</v>
      </c>
      <c r="E51" s="120">
        <v>52449.489584300361</v>
      </c>
      <c r="F51" s="120">
        <v>51706.73793967058</v>
      </c>
      <c r="G51" s="120">
        <v>51067.294900009205</v>
      </c>
      <c r="H51" s="120">
        <v>50546.647884431877</v>
      </c>
      <c r="I51" s="120">
        <v>50104.154669735886</v>
      </c>
      <c r="J51" s="120">
        <v>49762.126806877321</v>
      </c>
      <c r="K51" s="120">
        <v>49602.591532952509</v>
      </c>
      <c r="L51" s="120">
        <v>49503.829538696285</v>
      </c>
      <c r="M51" s="120">
        <v>49447.748954966279</v>
      </c>
      <c r="N51" s="120">
        <v>49430.66137221294</v>
      </c>
      <c r="O51" s="120">
        <v>49449.852395251764</v>
      </c>
    </row>
    <row r="52" spans="1:15" x14ac:dyDescent="0.35">
      <c r="A52" s="121" t="s">
        <v>4161</v>
      </c>
      <c r="B52" s="120">
        <v>57425.904513749017</v>
      </c>
      <c r="C52" s="120">
        <v>56037.694867540129</v>
      </c>
      <c r="D52" s="120">
        <v>54861.135647374918</v>
      </c>
      <c r="E52" s="120">
        <v>53849.032250040756</v>
      </c>
      <c r="F52" s="120">
        <v>52978.805056321122</v>
      </c>
      <c r="G52" s="120">
        <v>52226.704746768548</v>
      </c>
      <c r="H52" s="120">
        <v>51607.258383219822</v>
      </c>
      <c r="I52" s="120">
        <v>51077.807077169928</v>
      </c>
      <c r="J52" s="120">
        <v>50664.379505638011</v>
      </c>
      <c r="K52" s="120">
        <v>50467.527622407972</v>
      </c>
      <c r="L52" s="120">
        <v>50341.387021596551</v>
      </c>
      <c r="M52" s="120">
        <v>50264.481162895085</v>
      </c>
      <c r="N52" s="120">
        <v>50232.499772536976</v>
      </c>
      <c r="O52" s="120">
        <v>50242.306285344406</v>
      </c>
    </row>
    <row r="53" spans="1:15" x14ac:dyDescent="0.35">
      <c r="A53" s="121" t="s">
        <v>4162</v>
      </c>
      <c r="B53" s="120">
        <v>58987.88614240395</v>
      </c>
      <c r="C53" s="120">
        <v>57425.012074257866</v>
      </c>
      <c r="D53" s="120">
        <v>56093.945022075131</v>
      </c>
      <c r="E53" s="120">
        <v>54944.911777371548</v>
      </c>
      <c r="F53" s="120">
        <v>53953.612330363445</v>
      </c>
      <c r="G53" s="120">
        <v>53094.53346164649</v>
      </c>
      <c r="H53" s="120">
        <v>52383.072638763027</v>
      </c>
      <c r="I53" s="120">
        <v>51774.33283976058</v>
      </c>
      <c r="J53" s="120">
        <v>51294.679901182142</v>
      </c>
      <c r="K53" s="120">
        <v>51065.380947184982</v>
      </c>
      <c r="L53" s="120">
        <v>50916.61252788124</v>
      </c>
      <c r="M53" s="120">
        <v>50823.51175368757</v>
      </c>
      <c r="N53" s="120">
        <v>50781.143883607394</v>
      </c>
      <c r="O53" s="120">
        <v>50785.952997527915</v>
      </c>
    </row>
    <row r="55" spans="1:15" ht="15" thickBot="1" x14ac:dyDescent="0.4"/>
    <row r="56" spans="1:15" ht="15" thickBot="1" x14ac:dyDescent="0.4">
      <c r="A56" s="206"/>
      <c r="B56" s="117"/>
      <c r="C56" s="119"/>
      <c r="D56" s="119"/>
      <c r="E56" s="119"/>
      <c r="F56" s="119"/>
      <c r="G56" s="119"/>
      <c r="H56" s="119"/>
      <c r="I56" s="119"/>
      <c r="J56" s="119"/>
      <c r="K56" s="119"/>
      <c r="L56" s="119"/>
      <c r="M56" s="119"/>
      <c r="N56" s="119"/>
    </row>
    <row r="57" spans="1:15" ht="15" thickBot="1" x14ac:dyDescent="0.4">
      <c r="A57" s="207"/>
      <c r="B57" s="209" t="s">
        <v>4163</v>
      </c>
      <c r="C57" s="117" t="s">
        <v>4164</v>
      </c>
      <c r="D57" s="117" t="s">
        <v>4165</v>
      </c>
      <c r="E57" s="117" t="s">
        <v>147</v>
      </c>
      <c r="F57" s="117" t="s">
        <v>4166</v>
      </c>
      <c r="G57" s="118" t="s">
        <v>4164</v>
      </c>
      <c r="H57" s="117" t="s">
        <v>4165</v>
      </c>
      <c r="I57" s="117" t="s">
        <v>147</v>
      </c>
      <c r="J57" s="117" t="s">
        <v>4166</v>
      </c>
      <c r="K57" s="118" t="s">
        <v>4164</v>
      </c>
      <c r="L57" s="117" t="s">
        <v>4165</v>
      </c>
      <c r="M57" s="117" t="s">
        <v>147</v>
      </c>
      <c r="N57" s="117" t="s">
        <v>4166</v>
      </c>
    </row>
    <row r="58" spans="1:15" ht="15" thickBot="1" x14ac:dyDescent="0.4">
      <c r="A58" s="208"/>
      <c r="B58" s="210"/>
      <c r="C58" s="116">
        <v>2022</v>
      </c>
      <c r="D58" s="116">
        <v>2022</v>
      </c>
      <c r="E58" s="116">
        <v>2022</v>
      </c>
      <c r="F58" s="116">
        <v>2022</v>
      </c>
      <c r="G58" s="116">
        <v>2030</v>
      </c>
      <c r="H58" s="116">
        <v>2030</v>
      </c>
      <c r="I58" s="116">
        <v>2030</v>
      </c>
      <c r="J58" s="116">
        <v>2030</v>
      </c>
      <c r="K58" s="115">
        <v>2035</v>
      </c>
      <c r="L58" s="115">
        <v>2035</v>
      </c>
      <c r="M58" s="115">
        <v>2035</v>
      </c>
      <c r="N58" s="115">
        <v>2035</v>
      </c>
    </row>
    <row r="59" spans="1:15" ht="15" thickBot="1" x14ac:dyDescent="0.4">
      <c r="A59" s="113" t="s">
        <v>4167</v>
      </c>
      <c r="B59" s="114"/>
      <c r="C59" s="107">
        <v>153</v>
      </c>
      <c r="D59" s="107">
        <v>146</v>
      </c>
      <c r="E59" s="107">
        <v>227</v>
      </c>
      <c r="F59" s="107">
        <v>253</v>
      </c>
      <c r="G59" s="107">
        <v>153</v>
      </c>
      <c r="H59" s="107">
        <v>146</v>
      </c>
      <c r="I59" s="107">
        <v>227</v>
      </c>
      <c r="J59" s="107">
        <v>253</v>
      </c>
      <c r="K59" s="107">
        <v>152.60842752091946</v>
      </c>
      <c r="L59" s="107">
        <v>145.98083087539877</v>
      </c>
      <c r="M59" s="107">
        <v>227.02874406681264</v>
      </c>
      <c r="N59" s="107">
        <v>252.86951483455164</v>
      </c>
    </row>
    <row r="60" spans="1:15" x14ac:dyDescent="0.35">
      <c r="A60" s="109" t="s">
        <v>4168</v>
      </c>
      <c r="B60" s="211"/>
      <c r="C60" s="213" t="s">
        <v>4169</v>
      </c>
      <c r="D60" s="213" t="s">
        <v>4169</v>
      </c>
      <c r="E60" s="213" t="s">
        <v>4169</v>
      </c>
      <c r="F60" s="213" t="s">
        <v>4169</v>
      </c>
      <c r="G60" s="213" t="s">
        <v>4169</v>
      </c>
      <c r="H60" s="213" t="s">
        <v>4169</v>
      </c>
      <c r="I60" s="213" t="s">
        <v>4169</v>
      </c>
      <c r="J60" s="213" t="s">
        <v>4169</v>
      </c>
      <c r="K60" s="213"/>
      <c r="L60" s="213"/>
      <c r="M60" s="213"/>
      <c r="N60" s="213"/>
    </row>
    <row r="61" spans="1:15" ht="15" thickBot="1" x14ac:dyDescent="0.4">
      <c r="A61" s="113" t="s">
        <v>4170</v>
      </c>
      <c r="B61" s="212"/>
      <c r="C61" s="214"/>
      <c r="D61" s="214"/>
      <c r="E61" s="214"/>
      <c r="F61" s="214"/>
      <c r="G61" s="214"/>
      <c r="H61" s="214"/>
      <c r="I61" s="214"/>
      <c r="J61" s="214"/>
      <c r="K61" s="214"/>
      <c r="L61" s="214"/>
      <c r="M61" s="214"/>
      <c r="N61" s="214"/>
    </row>
    <row r="62" spans="1:15" ht="15" thickBot="1" x14ac:dyDescent="0.4">
      <c r="A62" s="109" t="s">
        <v>4171</v>
      </c>
      <c r="B62" s="110" t="s">
        <v>4172</v>
      </c>
      <c r="C62" s="107">
        <v>0.27</v>
      </c>
      <c r="D62" s="107">
        <v>0.32</v>
      </c>
      <c r="E62" s="107">
        <v>0.37</v>
      </c>
      <c r="F62" s="107">
        <v>0.45</v>
      </c>
      <c r="G62" s="107">
        <v>0.19</v>
      </c>
      <c r="H62" s="107">
        <v>0.2</v>
      </c>
      <c r="I62" s="107">
        <v>0.24</v>
      </c>
      <c r="J62" s="107">
        <v>0.31</v>
      </c>
      <c r="K62" s="112">
        <v>0.18426701437307363</v>
      </c>
      <c r="L62" s="112">
        <v>0.19574832681316678</v>
      </c>
      <c r="M62" s="112">
        <v>0.23764303932196376</v>
      </c>
      <c r="N62" s="112">
        <v>0.30309995733807726</v>
      </c>
    </row>
    <row r="63" spans="1:15" ht="15" thickBot="1" x14ac:dyDescent="0.4">
      <c r="A63" s="109" t="s">
        <v>4173</v>
      </c>
      <c r="B63" s="110" t="s">
        <v>4174</v>
      </c>
      <c r="C63" s="103">
        <v>0.28000000000000003</v>
      </c>
      <c r="D63" s="103">
        <v>0.33</v>
      </c>
      <c r="E63" s="103">
        <v>0.38</v>
      </c>
      <c r="F63" s="103">
        <v>0.46</v>
      </c>
      <c r="G63" s="103">
        <v>0.2</v>
      </c>
      <c r="H63" s="103">
        <v>0.21</v>
      </c>
      <c r="I63" s="103">
        <v>0.26</v>
      </c>
      <c r="J63" s="103">
        <v>0.33</v>
      </c>
      <c r="K63" s="111">
        <v>0.19456292552209251</v>
      </c>
      <c r="L63" s="111">
        <v>0.20646960386579979</v>
      </c>
      <c r="M63" s="111">
        <v>0.25035718310927135</v>
      </c>
      <c r="N63" s="111">
        <v>0.31939450393345609</v>
      </c>
    </row>
    <row r="64" spans="1:15" ht="15" thickBot="1" x14ac:dyDescent="0.4">
      <c r="A64" s="108"/>
      <c r="B64" s="110" t="s">
        <v>4175</v>
      </c>
      <c r="C64" s="107">
        <v>0.28000000000000003</v>
      </c>
      <c r="D64" s="107">
        <v>0.34</v>
      </c>
      <c r="E64" s="107">
        <v>0.39</v>
      </c>
      <c r="F64" s="107">
        <v>0.47</v>
      </c>
      <c r="G64" s="107">
        <v>0.21</v>
      </c>
      <c r="H64" s="107">
        <v>0.22</v>
      </c>
      <c r="I64" s="107">
        <v>0.27</v>
      </c>
      <c r="J64" s="107">
        <v>0.35</v>
      </c>
      <c r="K64" s="112">
        <v>0.20543412024396976</v>
      </c>
      <c r="L64" s="112">
        <v>0.21777809299585213</v>
      </c>
      <c r="M64" s="112">
        <v>0.26375154649276639</v>
      </c>
      <c r="N64" s="112">
        <v>0.33656503959554668</v>
      </c>
    </row>
    <row r="65" spans="1:14" ht="15" thickBot="1" x14ac:dyDescent="0.4">
      <c r="A65" s="108"/>
      <c r="B65" s="110" t="s">
        <v>4176</v>
      </c>
      <c r="C65" s="103">
        <v>0.28999999999999998</v>
      </c>
      <c r="D65" s="103">
        <v>0.35</v>
      </c>
      <c r="E65" s="103">
        <v>0.4</v>
      </c>
      <c r="F65" s="103">
        <v>0.48</v>
      </c>
      <c r="G65" s="103">
        <v>0.22</v>
      </c>
      <c r="H65" s="103">
        <v>0.24</v>
      </c>
      <c r="I65" s="103">
        <v>0.28000000000000003</v>
      </c>
      <c r="J65" s="103">
        <v>0.36</v>
      </c>
      <c r="K65" s="111">
        <v>0.21691274248249151</v>
      </c>
      <c r="L65" s="111">
        <v>0.22970595623235948</v>
      </c>
      <c r="M65" s="111">
        <v>0.27786252191119876</v>
      </c>
      <c r="N65" s="111">
        <v>0.35465865718701378</v>
      </c>
    </row>
    <row r="66" spans="1:14" ht="15" thickBot="1" x14ac:dyDescent="0.4">
      <c r="A66" s="108"/>
      <c r="B66" s="110" t="s">
        <v>4177</v>
      </c>
      <c r="C66" s="107">
        <v>0.3</v>
      </c>
      <c r="D66" s="107">
        <v>0.36</v>
      </c>
      <c r="E66" s="107">
        <v>0.4</v>
      </c>
      <c r="F66" s="107">
        <v>0.49</v>
      </c>
      <c r="G66" s="107">
        <v>0.23</v>
      </c>
      <c r="H66" s="107">
        <v>0.25</v>
      </c>
      <c r="I66" s="107">
        <v>0.3</v>
      </c>
      <c r="J66" s="107">
        <v>0.38</v>
      </c>
      <c r="K66" s="112">
        <v>0.22903273222285869</v>
      </c>
      <c r="L66" s="112">
        <v>0.24228711714188639</v>
      </c>
      <c r="M66" s="112">
        <v>0.29272844883572613</v>
      </c>
      <c r="N66" s="112">
        <v>0.37372498126617681</v>
      </c>
    </row>
    <row r="67" spans="1:14" ht="15" thickBot="1" x14ac:dyDescent="0.4">
      <c r="A67" s="104"/>
      <c r="B67" s="110" t="s">
        <v>4178</v>
      </c>
      <c r="C67" s="103">
        <v>0.31</v>
      </c>
      <c r="D67" s="103">
        <v>0.36</v>
      </c>
      <c r="E67" s="103">
        <v>0.41</v>
      </c>
      <c r="F67" s="103">
        <v>0.5</v>
      </c>
      <c r="G67" s="103">
        <v>0.25</v>
      </c>
      <c r="H67" s="103">
        <v>0.26</v>
      </c>
      <c r="I67" s="103">
        <v>0.32</v>
      </c>
      <c r="J67" s="103">
        <v>0.4</v>
      </c>
      <c r="K67" s="111">
        <v>0.24115272196322587</v>
      </c>
      <c r="L67" s="111">
        <v>0.25486827805141332</v>
      </c>
      <c r="M67" s="111">
        <v>0.30759437576025339</v>
      </c>
      <c r="N67" s="111">
        <v>0.3927913053453399</v>
      </c>
    </row>
    <row r="68" spans="1:14" ht="15" thickBot="1" x14ac:dyDescent="0.4">
      <c r="A68" s="109" t="s">
        <v>4179</v>
      </c>
      <c r="B68" s="110" t="s">
        <v>4172</v>
      </c>
      <c r="C68" s="107">
        <v>41</v>
      </c>
      <c r="D68" s="107">
        <v>50</v>
      </c>
      <c r="E68" s="107">
        <v>57</v>
      </c>
      <c r="F68" s="107">
        <v>70</v>
      </c>
      <c r="G68" s="107">
        <v>27</v>
      </c>
      <c r="H68" s="107">
        <v>29</v>
      </c>
      <c r="I68" s="107">
        <v>35</v>
      </c>
      <c r="J68" s="107">
        <v>45</v>
      </c>
      <c r="K68" s="112">
        <v>26.364357441070538</v>
      </c>
      <c r="L68" s="112">
        <v>28.007068297883862</v>
      </c>
      <c r="M68" s="112">
        <v>34.001234856834813</v>
      </c>
      <c r="N68" s="112">
        <v>43.366609280678752</v>
      </c>
    </row>
    <row r="69" spans="1:14" ht="15" thickBot="1" x14ac:dyDescent="0.4">
      <c r="A69" s="109" t="s">
        <v>4180</v>
      </c>
      <c r="B69" s="110" t="s">
        <v>4174</v>
      </c>
      <c r="C69" s="103">
        <v>56</v>
      </c>
      <c r="D69" s="103">
        <v>67</v>
      </c>
      <c r="E69" s="103">
        <v>77</v>
      </c>
      <c r="F69" s="103">
        <v>94</v>
      </c>
      <c r="G69" s="103">
        <v>38</v>
      </c>
      <c r="H69" s="103">
        <v>41</v>
      </c>
      <c r="I69" s="103">
        <v>49</v>
      </c>
      <c r="J69" s="103">
        <v>63</v>
      </c>
      <c r="K69" s="111">
        <v>37.116619638060733</v>
      </c>
      <c r="L69" s="111">
        <v>39.388047506706428</v>
      </c>
      <c r="M69" s="111">
        <v>47.760447239307148</v>
      </c>
      <c r="N69" s="111">
        <v>60.930643827305474</v>
      </c>
    </row>
    <row r="70" spans="1:14" ht="15" thickBot="1" x14ac:dyDescent="0.4">
      <c r="A70" s="108"/>
      <c r="B70" s="110" t="s">
        <v>4175</v>
      </c>
      <c r="C70" s="107">
        <v>72</v>
      </c>
      <c r="D70" s="107">
        <v>86</v>
      </c>
      <c r="E70" s="107">
        <v>98</v>
      </c>
      <c r="F70" s="107">
        <v>119</v>
      </c>
      <c r="G70" s="107">
        <v>50</v>
      </c>
      <c r="H70" s="107">
        <v>53</v>
      </c>
      <c r="I70" s="107">
        <v>64</v>
      </c>
      <c r="J70" s="107">
        <v>82</v>
      </c>
      <c r="K70" s="112">
        <v>48.988136365869714</v>
      </c>
      <c r="L70" s="112">
        <v>51.931699099010892</v>
      </c>
      <c r="M70" s="112">
        <v>62.894599548275075</v>
      </c>
      <c r="N70" s="112">
        <v>80.257817134322678</v>
      </c>
    </row>
    <row r="71" spans="1:14" ht="15" thickBot="1" x14ac:dyDescent="0.4">
      <c r="A71" s="108"/>
      <c r="B71" s="110" t="s">
        <v>4176</v>
      </c>
      <c r="C71" s="103">
        <v>88</v>
      </c>
      <c r="D71" s="103">
        <v>105</v>
      </c>
      <c r="E71" s="103">
        <v>119</v>
      </c>
      <c r="F71" s="103">
        <v>144</v>
      </c>
      <c r="G71" s="103">
        <v>64</v>
      </c>
      <c r="H71" s="103">
        <v>67</v>
      </c>
      <c r="I71" s="103">
        <v>82</v>
      </c>
      <c r="J71" s="103">
        <v>104</v>
      </c>
      <c r="K71" s="111">
        <v>62.070415541143731</v>
      </c>
      <c r="L71" s="111">
        <v>65.731242860336721</v>
      </c>
      <c r="M71" s="111">
        <v>79.51142934689689</v>
      </c>
      <c r="N71" s="111">
        <v>101.48693882582241</v>
      </c>
    </row>
    <row r="72" spans="1:14" ht="15" thickBot="1" x14ac:dyDescent="0.4">
      <c r="A72" s="108"/>
      <c r="B72" s="110" t="s">
        <v>4177</v>
      </c>
      <c r="C72" s="107">
        <v>105</v>
      </c>
      <c r="D72" s="107">
        <v>125</v>
      </c>
      <c r="E72" s="107">
        <v>141</v>
      </c>
      <c r="F72" s="107">
        <v>170</v>
      </c>
      <c r="G72" s="107">
        <v>78</v>
      </c>
      <c r="H72" s="107">
        <v>83</v>
      </c>
      <c r="I72" s="107">
        <v>100</v>
      </c>
      <c r="J72" s="107">
        <v>128</v>
      </c>
      <c r="K72" s="112">
        <v>76.461696757477441</v>
      </c>
      <c r="L72" s="112">
        <v>80.886622184291312</v>
      </c>
      <c r="M72" s="112">
        <v>97.726266765157817</v>
      </c>
      <c r="N72" s="112">
        <v>124.76664759193905</v>
      </c>
    </row>
    <row r="73" spans="1:14" ht="15" thickBot="1" x14ac:dyDescent="0.4">
      <c r="A73" s="104"/>
      <c r="B73" s="110" t="s">
        <v>4178</v>
      </c>
      <c r="C73" s="103">
        <v>123</v>
      </c>
      <c r="D73" s="103">
        <v>145</v>
      </c>
      <c r="E73" s="103">
        <v>164</v>
      </c>
      <c r="F73" s="103">
        <v>197</v>
      </c>
      <c r="G73" s="103">
        <v>94</v>
      </c>
      <c r="H73" s="103">
        <v>100</v>
      </c>
      <c r="I73" s="103">
        <v>120</v>
      </c>
      <c r="J73" s="103">
        <v>154</v>
      </c>
      <c r="K73" s="111">
        <v>92.009038533661567</v>
      </c>
      <c r="L73" s="111">
        <v>97.242050702693078</v>
      </c>
      <c r="M73" s="111">
        <v>117.35908490545053</v>
      </c>
      <c r="N73" s="111">
        <v>149.86499034714507</v>
      </c>
    </row>
    <row r="74" spans="1:14" ht="15" thickBot="1" x14ac:dyDescent="0.4">
      <c r="A74" s="100" t="s">
        <v>4181</v>
      </c>
      <c r="B74" s="110" t="s">
        <v>4172</v>
      </c>
      <c r="C74" s="97">
        <v>134</v>
      </c>
      <c r="D74" s="97">
        <v>131</v>
      </c>
      <c r="E74" s="97">
        <v>129</v>
      </c>
      <c r="F74" s="97">
        <v>126</v>
      </c>
      <c r="G74" s="97">
        <v>79</v>
      </c>
      <c r="H74" s="97">
        <v>78</v>
      </c>
      <c r="I74" s="97">
        <v>77</v>
      </c>
      <c r="J74" s="97">
        <v>75</v>
      </c>
      <c r="K74" s="97">
        <v>67.981962411456095</v>
      </c>
      <c r="L74" s="97">
        <v>67.521080243364935</v>
      </c>
      <c r="M74" s="97">
        <v>66.042296957575672</v>
      </c>
      <c r="N74" s="97">
        <v>64.187199212787178</v>
      </c>
    </row>
    <row r="75" spans="1:14" ht="15" thickBot="1" x14ac:dyDescent="0.4">
      <c r="A75" s="99" t="s">
        <v>4182</v>
      </c>
      <c r="B75" s="110" t="s">
        <v>4174</v>
      </c>
      <c r="C75" s="92">
        <v>129</v>
      </c>
      <c r="D75" s="92">
        <v>126</v>
      </c>
      <c r="E75" s="92">
        <v>124</v>
      </c>
      <c r="F75" s="92">
        <v>121</v>
      </c>
      <c r="G75" s="92">
        <v>76</v>
      </c>
      <c r="H75" s="92">
        <v>75</v>
      </c>
      <c r="I75" s="92">
        <v>74</v>
      </c>
      <c r="J75" s="92">
        <v>72</v>
      </c>
      <c r="K75" s="92">
        <v>65.373832407134955</v>
      </c>
      <c r="L75" s="92">
        <v>64.92092858816099</v>
      </c>
      <c r="M75" s="92">
        <v>63.451329560444108</v>
      </c>
      <c r="N75" s="92">
        <v>61.594360138983198</v>
      </c>
    </row>
    <row r="76" spans="1:14" ht="15" thickBot="1" x14ac:dyDescent="0.4">
      <c r="A76" s="98"/>
      <c r="B76" s="110" t="s">
        <v>4175</v>
      </c>
      <c r="C76" s="97">
        <v>125</v>
      </c>
      <c r="D76" s="97">
        <v>122</v>
      </c>
      <c r="E76" s="97">
        <v>120</v>
      </c>
      <c r="F76" s="97">
        <v>117</v>
      </c>
      <c r="G76" s="97">
        <v>74</v>
      </c>
      <c r="H76" s="97">
        <v>73</v>
      </c>
      <c r="I76" s="97">
        <v>71</v>
      </c>
      <c r="J76" s="97">
        <v>69</v>
      </c>
      <c r="K76" s="97">
        <v>63.257805748630886</v>
      </c>
      <c r="L76" s="97">
        <v>62.812880278774088</v>
      </c>
      <c r="M76" s="97">
        <v>61.352465509129622</v>
      </c>
      <c r="N76" s="97">
        <v>59.493624410996297</v>
      </c>
    </row>
    <row r="77" spans="1:14" ht="15" thickBot="1" x14ac:dyDescent="0.4">
      <c r="A77" s="98"/>
      <c r="B77" s="110" t="s">
        <v>4176</v>
      </c>
      <c r="C77" s="92">
        <v>122</v>
      </c>
      <c r="D77" s="92">
        <v>119</v>
      </c>
      <c r="E77" s="92">
        <v>117</v>
      </c>
      <c r="F77" s="92">
        <v>117</v>
      </c>
      <c r="G77" s="92">
        <v>71</v>
      </c>
      <c r="H77" s="92">
        <v>71</v>
      </c>
      <c r="I77" s="92">
        <v>69</v>
      </c>
      <c r="J77" s="92">
        <v>67</v>
      </c>
      <c r="K77" s="92">
        <v>61.453044978037738</v>
      </c>
      <c r="L77" s="92">
        <v>61.016097857298128</v>
      </c>
      <c r="M77" s="92">
        <v>59.564867345726057</v>
      </c>
      <c r="N77" s="92">
        <v>57.704154570920309</v>
      </c>
    </row>
    <row r="78" spans="1:14" ht="15" thickBot="1" x14ac:dyDescent="0.4">
      <c r="A78" s="98"/>
      <c r="B78" s="110" t="s">
        <v>4177</v>
      </c>
      <c r="C78" s="97">
        <v>119</v>
      </c>
      <c r="D78" s="97">
        <v>117</v>
      </c>
      <c r="E78" s="97">
        <v>117</v>
      </c>
      <c r="F78" s="97">
        <v>117</v>
      </c>
      <c r="G78" s="97">
        <v>70</v>
      </c>
      <c r="H78" s="97">
        <v>69</v>
      </c>
      <c r="I78" s="97">
        <v>67</v>
      </c>
      <c r="J78" s="97">
        <v>66</v>
      </c>
      <c r="K78" s="97">
        <v>59.863085888139459</v>
      </c>
      <c r="L78" s="97">
        <v>59.434117116517037</v>
      </c>
      <c r="M78" s="97">
        <v>57.992070863017368</v>
      </c>
      <c r="N78" s="97">
        <v>56.691118280256852</v>
      </c>
    </row>
    <row r="79" spans="1:14" ht="15" thickBot="1" x14ac:dyDescent="0.4">
      <c r="A79" s="94"/>
      <c r="B79" s="110" t="s">
        <v>4178</v>
      </c>
      <c r="C79" s="92">
        <v>117</v>
      </c>
      <c r="D79" s="92">
        <v>117</v>
      </c>
      <c r="E79" s="92">
        <v>117</v>
      </c>
      <c r="F79" s="92">
        <v>117</v>
      </c>
      <c r="G79" s="92">
        <v>68</v>
      </c>
      <c r="H79" s="92">
        <v>67</v>
      </c>
      <c r="I79" s="92">
        <v>66</v>
      </c>
      <c r="J79" s="92">
        <v>66</v>
      </c>
      <c r="K79" s="92">
        <v>58.451730296944831</v>
      </c>
      <c r="L79" s="92">
        <v>58.029945052255513</v>
      </c>
      <c r="M79" s="92">
        <v>56.691118280256852</v>
      </c>
      <c r="N79" s="92">
        <v>56.691118280256852</v>
      </c>
    </row>
    <row r="80" spans="1:14" ht="15" thickBot="1" x14ac:dyDescent="0.4">
      <c r="A80" s="109" t="s">
        <v>4171</v>
      </c>
      <c r="B80" s="93" t="s">
        <v>4183</v>
      </c>
      <c r="C80" s="107">
        <v>0.37</v>
      </c>
      <c r="D80" s="107">
        <v>0.42</v>
      </c>
      <c r="E80" s="106">
        <v>0.54</v>
      </c>
      <c r="F80" s="106">
        <v>0.65</v>
      </c>
      <c r="G80" s="107">
        <v>0.27</v>
      </c>
      <c r="H80" s="107">
        <v>0.34</v>
      </c>
      <c r="I80" s="106">
        <v>0.36</v>
      </c>
      <c r="J80" s="106">
        <v>0.45</v>
      </c>
      <c r="K80" s="105">
        <v>0.25965854711485653</v>
      </c>
      <c r="L80" s="105">
        <v>0.32723298206196499</v>
      </c>
      <c r="M80" s="105">
        <v>0.35528161177705786</v>
      </c>
      <c r="N80" s="105">
        <v>0.44039766865078672</v>
      </c>
    </row>
    <row r="81" spans="1:14" ht="15" thickBot="1" x14ac:dyDescent="0.4">
      <c r="A81" s="109" t="s">
        <v>4173</v>
      </c>
      <c r="B81" s="93" t="s">
        <v>4184</v>
      </c>
      <c r="C81" s="103">
        <v>0.38</v>
      </c>
      <c r="D81" s="103">
        <v>0.42</v>
      </c>
      <c r="E81" s="102">
        <v>0.54</v>
      </c>
      <c r="F81" s="102">
        <v>0.66</v>
      </c>
      <c r="G81" s="103">
        <v>0.27</v>
      </c>
      <c r="H81" s="103">
        <v>0.34</v>
      </c>
      <c r="I81" s="102">
        <v>0.37</v>
      </c>
      <c r="J81" s="102">
        <v>0.45</v>
      </c>
      <c r="K81" s="101">
        <v>0.26080466170751743</v>
      </c>
      <c r="L81" s="101">
        <v>0.32867736546512433</v>
      </c>
      <c r="M81" s="101">
        <v>0.35684979986208809</v>
      </c>
      <c r="N81" s="101">
        <v>0.4423415530336538</v>
      </c>
    </row>
    <row r="82" spans="1:14" ht="15" thickBot="1" x14ac:dyDescent="0.4">
      <c r="A82" s="108"/>
      <c r="B82" s="93" t="s">
        <v>4185</v>
      </c>
      <c r="C82" s="107">
        <v>0.38</v>
      </c>
      <c r="D82" s="107">
        <v>0.42</v>
      </c>
      <c r="E82" s="106">
        <v>0.54</v>
      </c>
      <c r="F82" s="106">
        <v>0.66</v>
      </c>
      <c r="G82" s="107">
        <v>0.27</v>
      </c>
      <c r="H82" s="107">
        <v>0.34</v>
      </c>
      <c r="I82" s="106">
        <v>0.37</v>
      </c>
      <c r="J82" s="106">
        <v>0.46</v>
      </c>
      <c r="K82" s="105">
        <v>0.26195583516950538</v>
      </c>
      <c r="L82" s="105">
        <v>0.33012812427519461</v>
      </c>
      <c r="M82" s="105">
        <v>0.358424909819201</v>
      </c>
      <c r="N82" s="105">
        <v>0.44429401758567916</v>
      </c>
    </row>
    <row r="83" spans="1:14" ht="15" thickBot="1" x14ac:dyDescent="0.4">
      <c r="A83" s="108"/>
      <c r="B83" s="93" t="s">
        <v>4186</v>
      </c>
      <c r="C83" s="103">
        <v>0.38</v>
      </c>
      <c r="D83" s="103">
        <v>0.42</v>
      </c>
      <c r="E83" s="102">
        <v>0.55000000000000004</v>
      </c>
      <c r="F83" s="102">
        <v>0.66</v>
      </c>
      <c r="G83" s="103">
        <v>0.27</v>
      </c>
      <c r="H83" s="103">
        <v>0.34</v>
      </c>
      <c r="I83" s="102">
        <v>0.37</v>
      </c>
      <c r="J83" s="102">
        <v>0.46</v>
      </c>
      <c r="K83" s="101">
        <v>0.26311208983031448</v>
      </c>
      <c r="L83" s="101">
        <v>0.33158528663277431</v>
      </c>
      <c r="M83" s="101">
        <v>0.36000697220105377</v>
      </c>
      <c r="N83" s="101">
        <v>0.44625510017912701</v>
      </c>
    </row>
    <row r="84" spans="1:14" ht="15" thickBot="1" x14ac:dyDescent="0.4">
      <c r="A84" s="108"/>
      <c r="B84" s="93" t="s">
        <v>4187</v>
      </c>
      <c r="C84" s="107">
        <v>0.38</v>
      </c>
      <c r="D84" s="107">
        <v>0.42</v>
      </c>
      <c r="E84" s="106">
        <v>0.55000000000000004</v>
      </c>
      <c r="F84" s="106">
        <v>0.66</v>
      </c>
      <c r="G84" s="107">
        <v>0.27</v>
      </c>
      <c r="H84" s="107">
        <v>0.34</v>
      </c>
      <c r="I84" s="106">
        <v>0.37</v>
      </c>
      <c r="J84" s="106">
        <v>0.46</v>
      </c>
      <c r="K84" s="105">
        <v>0.2642734481179993</v>
      </c>
      <c r="L84" s="105">
        <v>0.33304888080267225</v>
      </c>
      <c r="M84" s="105">
        <v>0.36159601769516109</v>
      </c>
      <c r="N84" s="105">
        <v>0.44822483885342695</v>
      </c>
    </row>
    <row r="85" spans="1:14" ht="15" thickBot="1" x14ac:dyDescent="0.4">
      <c r="A85" s="104"/>
      <c r="B85" s="93" t="s">
        <v>4188</v>
      </c>
      <c r="C85" s="103">
        <v>0.38</v>
      </c>
      <c r="D85" s="103">
        <v>0.42</v>
      </c>
      <c r="E85" s="102">
        <v>0.55000000000000004</v>
      </c>
      <c r="F85" s="102">
        <v>0.66</v>
      </c>
      <c r="G85" s="103">
        <v>0.27</v>
      </c>
      <c r="H85" s="103">
        <v>0.34</v>
      </c>
      <c r="I85" s="102">
        <v>0.37</v>
      </c>
      <c r="J85" s="102">
        <v>0.46</v>
      </c>
      <c r="K85" s="101">
        <v>0.26543993255961057</v>
      </c>
      <c r="L85" s="101">
        <v>0.33451893517445652</v>
      </c>
      <c r="M85" s="101">
        <v>0.36319207712449003</v>
      </c>
      <c r="N85" s="101">
        <v>0.45020327181591202</v>
      </c>
    </row>
    <row r="86" spans="1:14" ht="15" thickBot="1" x14ac:dyDescent="0.4">
      <c r="A86" s="109" t="s">
        <v>4179</v>
      </c>
      <c r="B86" s="93" t="s">
        <v>4183</v>
      </c>
      <c r="C86" s="107">
        <v>8</v>
      </c>
      <c r="D86" s="107">
        <v>9</v>
      </c>
      <c r="E86" s="106">
        <v>12</v>
      </c>
      <c r="F86" s="106">
        <v>14</v>
      </c>
      <c r="G86" s="107">
        <v>6</v>
      </c>
      <c r="H86" s="107">
        <v>7</v>
      </c>
      <c r="I86" s="106">
        <v>8</v>
      </c>
      <c r="J86" s="106">
        <v>10</v>
      </c>
      <c r="K86" s="105">
        <v>5.4984135454276748</v>
      </c>
      <c r="L86" s="105">
        <v>6.9293396311130095</v>
      </c>
      <c r="M86" s="105">
        <v>7.5232848998891342</v>
      </c>
      <c r="N86" s="105">
        <v>9.3256645451888076</v>
      </c>
    </row>
    <row r="87" spans="1:14" ht="15" thickBot="1" x14ac:dyDescent="0.4">
      <c r="A87" s="109" t="s">
        <v>4180</v>
      </c>
      <c r="B87" s="93" t="s">
        <v>4184</v>
      </c>
      <c r="C87" s="103">
        <v>12</v>
      </c>
      <c r="D87" s="103">
        <v>14</v>
      </c>
      <c r="E87" s="102">
        <v>18</v>
      </c>
      <c r="F87" s="102">
        <v>22</v>
      </c>
      <c r="G87" s="103">
        <v>8</v>
      </c>
      <c r="H87" s="103">
        <v>11</v>
      </c>
      <c r="I87" s="102">
        <v>12</v>
      </c>
      <c r="J87" s="102">
        <v>14</v>
      </c>
      <c r="K87" s="101">
        <v>8.2840247350435572</v>
      </c>
      <c r="L87" s="101">
        <v>10.439887874456501</v>
      </c>
      <c r="M87" s="101">
        <v>11.334738226681294</v>
      </c>
      <c r="N87" s="101">
        <v>14.05024106040643</v>
      </c>
    </row>
    <row r="88" spans="1:14" ht="15" thickBot="1" x14ac:dyDescent="0.4">
      <c r="A88" s="108"/>
      <c r="B88" s="93" t="s">
        <v>4185</v>
      </c>
      <c r="C88" s="107">
        <v>17</v>
      </c>
      <c r="D88" s="107">
        <v>18</v>
      </c>
      <c r="E88" s="106">
        <v>24</v>
      </c>
      <c r="F88" s="106">
        <v>29</v>
      </c>
      <c r="G88" s="107">
        <v>11</v>
      </c>
      <c r="H88" s="107">
        <v>14</v>
      </c>
      <c r="I88" s="106">
        <v>16</v>
      </c>
      <c r="J88" s="106">
        <v>19</v>
      </c>
      <c r="K88" s="105">
        <v>11.094119784647118</v>
      </c>
      <c r="L88" s="105">
        <v>13.98129174186929</v>
      </c>
      <c r="M88" s="105">
        <v>15.179691953655155</v>
      </c>
      <c r="N88" s="105">
        <v>18.816343783707534</v>
      </c>
    </row>
    <row r="89" spans="1:14" ht="15" thickBot="1" x14ac:dyDescent="0.4">
      <c r="A89" s="108"/>
      <c r="B89" s="93" t="s">
        <v>4186</v>
      </c>
      <c r="C89" s="103">
        <v>21</v>
      </c>
      <c r="D89" s="103">
        <v>23</v>
      </c>
      <c r="E89" s="102">
        <v>30</v>
      </c>
      <c r="F89" s="102">
        <v>36</v>
      </c>
      <c r="G89" s="103">
        <v>14</v>
      </c>
      <c r="H89" s="103">
        <v>18</v>
      </c>
      <c r="I89" s="102">
        <v>20</v>
      </c>
      <c r="J89" s="102">
        <v>24</v>
      </c>
      <c r="K89" s="101">
        <v>13.928860562876601</v>
      </c>
      <c r="L89" s="101">
        <v>17.553755227241748</v>
      </c>
      <c r="M89" s="101">
        <v>19.058367559946788</v>
      </c>
      <c r="N89" s="101">
        <v>23.62424725475854</v>
      </c>
    </row>
    <row r="90" spans="1:14" ht="15" thickBot="1" x14ac:dyDescent="0.4">
      <c r="A90" s="108"/>
      <c r="B90" s="93" t="s">
        <v>4187</v>
      </c>
      <c r="C90" s="107">
        <v>25</v>
      </c>
      <c r="D90" s="107">
        <v>28</v>
      </c>
      <c r="E90" s="106">
        <v>36</v>
      </c>
      <c r="F90" s="106">
        <v>44</v>
      </c>
      <c r="G90" s="107">
        <v>17</v>
      </c>
      <c r="H90" s="107">
        <v>22</v>
      </c>
      <c r="I90" s="106">
        <v>24</v>
      </c>
      <c r="J90" s="106">
        <v>29</v>
      </c>
      <c r="K90" s="105">
        <v>16.788409890310284</v>
      </c>
      <c r="L90" s="105">
        <v>21.157483524140439</v>
      </c>
      <c r="M90" s="105">
        <v>22.97098782719819</v>
      </c>
      <c r="N90" s="105">
        <v>28.474227627777672</v>
      </c>
    </row>
    <row r="91" spans="1:14" ht="15" thickBot="1" x14ac:dyDescent="0.4">
      <c r="A91" s="104"/>
      <c r="B91" s="93" t="s">
        <v>4188</v>
      </c>
      <c r="C91" s="103">
        <v>30</v>
      </c>
      <c r="D91" s="103">
        <v>33</v>
      </c>
      <c r="E91" s="102">
        <v>42</v>
      </c>
      <c r="F91" s="102">
        <v>51</v>
      </c>
      <c r="G91" s="103">
        <v>20</v>
      </c>
      <c r="H91" s="103">
        <v>25</v>
      </c>
      <c r="I91" s="102">
        <v>28</v>
      </c>
      <c r="J91" s="102">
        <v>34</v>
      </c>
      <c r="K91" s="101">
        <v>19.672931544716437</v>
      </c>
      <c r="L91" s="101">
        <v>24.792683032424343</v>
      </c>
      <c r="M91" s="101">
        <v>26.917776846740573</v>
      </c>
      <c r="N91" s="101">
        <v>33.366562680439209</v>
      </c>
    </row>
    <row r="92" spans="1:14" ht="15" thickBot="1" x14ac:dyDescent="0.4">
      <c r="A92" s="100" t="s">
        <v>4181</v>
      </c>
      <c r="B92" s="93" t="s">
        <v>4183</v>
      </c>
      <c r="C92" s="97">
        <v>165</v>
      </c>
      <c r="D92" s="97">
        <v>165</v>
      </c>
      <c r="E92" s="96">
        <v>165</v>
      </c>
      <c r="F92" s="96">
        <v>165</v>
      </c>
      <c r="G92" s="97">
        <v>97</v>
      </c>
      <c r="H92" s="97">
        <v>97</v>
      </c>
      <c r="I92" s="96">
        <v>97</v>
      </c>
      <c r="J92" s="95">
        <v>97</v>
      </c>
      <c r="K92" s="95">
        <v>83.61781376609099</v>
      </c>
      <c r="L92" s="95">
        <v>83.61781376609099</v>
      </c>
      <c r="M92" s="95">
        <v>83.61781376609099</v>
      </c>
      <c r="N92" s="95">
        <v>83.61781376609099</v>
      </c>
    </row>
    <row r="93" spans="1:14" ht="15" thickBot="1" x14ac:dyDescent="0.4">
      <c r="A93" s="99" t="s">
        <v>4182</v>
      </c>
      <c r="B93" s="93" t="s">
        <v>4184</v>
      </c>
      <c r="C93" s="92">
        <v>165</v>
      </c>
      <c r="D93" s="92">
        <v>165</v>
      </c>
      <c r="E93" s="91">
        <v>165</v>
      </c>
      <c r="F93" s="91">
        <v>165</v>
      </c>
      <c r="G93" s="92">
        <v>97</v>
      </c>
      <c r="H93" s="92">
        <v>97</v>
      </c>
      <c r="I93" s="91">
        <v>97</v>
      </c>
      <c r="J93" s="90">
        <v>97</v>
      </c>
      <c r="K93" s="90">
        <v>83.61781376609099</v>
      </c>
      <c r="L93" s="90">
        <v>83.61781376609099</v>
      </c>
      <c r="M93" s="90">
        <v>83.61781376609099</v>
      </c>
      <c r="N93" s="90">
        <v>83.61781376609099</v>
      </c>
    </row>
    <row r="94" spans="1:14" ht="15" thickBot="1" x14ac:dyDescent="0.4">
      <c r="A94" s="98"/>
      <c r="B94" s="93" t="s">
        <v>4185</v>
      </c>
      <c r="C94" s="97">
        <v>165</v>
      </c>
      <c r="D94" s="97">
        <v>165</v>
      </c>
      <c r="E94" s="96">
        <v>165</v>
      </c>
      <c r="F94" s="96">
        <v>165</v>
      </c>
      <c r="G94" s="97">
        <v>97</v>
      </c>
      <c r="H94" s="97">
        <v>97</v>
      </c>
      <c r="I94" s="96">
        <v>97</v>
      </c>
      <c r="J94" s="95">
        <v>97</v>
      </c>
      <c r="K94" s="95">
        <v>83.61781376609099</v>
      </c>
      <c r="L94" s="95">
        <v>83.61781376609099</v>
      </c>
      <c r="M94" s="95">
        <v>83.61781376609099</v>
      </c>
      <c r="N94" s="95">
        <v>83.61781376609099</v>
      </c>
    </row>
    <row r="95" spans="1:14" ht="15" thickBot="1" x14ac:dyDescent="0.4">
      <c r="A95" s="98"/>
      <c r="B95" s="93" t="s">
        <v>4186</v>
      </c>
      <c r="C95" s="92">
        <v>165</v>
      </c>
      <c r="D95" s="92">
        <v>165</v>
      </c>
      <c r="E95" s="91">
        <v>165</v>
      </c>
      <c r="F95" s="91">
        <v>165</v>
      </c>
      <c r="G95" s="92">
        <v>97</v>
      </c>
      <c r="H95" s="92">
        <v>97</v>
      </c>
      <c r="I95" s="91">
        <v>97</v>
      </c>
      <c r="J95" s="90">
        <v>97</v>
      </c>
      <c r="K95" s="90">
        <v>83.61781376609099</v>
      </c>
      <c r="L95" s="90">
        <v>83.61781376609099</v>
      </c>
      <c r="M95" s="90">
        <v>83.61781376609099</v>
      </c>
      <c r="N95" s="90">
        <v>83.61781376609099</v>
      </c>
    </row>
    <row r="96" spans="1:14" ht="15" thickBot="1" x14ac:dyDescent="0.4">
      <c r="A96" s="98"/>
      <c r="B96" s="93" t="s">
        <v>4187</v>
      </c>
      <c r="C96" s="97">
        <v>165</v>
      </c>
      <c r="D96" s="97">
        <v>165</v>
      </c>
      <c r="E96" s="96">
        <v>165</v>
      </c>
      <c r="F96" s="96">
        <v>165</v>
      </c>
      <c r="G96" s="97">
        <v>97</v>
      </c>
      <c r="H96" s="97">
        <v>97</v>
      </c>
      <c r="I96" s="96">
        <v>97</v>
      </c>
      <c r="J96" s="95">
        <v>97</v>
      </c>
      <c r="K96" s="95">
        <v>83.61781376609099</v>
      </c>
      <c r="L96" s="95">
        <v>83.61781376609099</v>
      </c>
      <c r="M96" s="95">
        <v>83.61781376609099</v>
      </c>
      <c r="N96" s="95">
        <v>83.61781376609099</v>
      </c>
    </row>
    <row r="97" spans="1:14" ht="15" thickBot="1" x14ac:dyDescent="0.4">
      <c r="A97" s="94"/>
      <c r="B97" s="93" t="s">
        <v>4188</v>
      </c>
      <c r="C97" s="92">
        <v>165</v>
      </c>
      <c r="D97" s="92">
        <v>165</v>
      </c>
      <c r="E97" s="91">
        <v>165</v>
      </c>
      <c r="F97" s="91">
        <v>165</v>
      </c>
      <c r="G97" s="92">
        <v>97</v>
      </c>
      <c r="H97" s="92">
        <v>97</v>
      </c>
      <c r="I97" s="91">
        <v>97</v>
      </c>
      <c r="J97" s="90">
        <v>97</v>
      </c>
      <c r="K97" s="90">
        <v>83.61781376609099</v>
      </c>
      <c r="L97" s="90">
        <v>83.61781376609099</v>
      </c>
      <c r="M97" s="90">
        <v>83.61781376609099</v>
      </c>
      <c r="N97" s="90">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workbookViewId="0">
      <selection activeCell="C106" sqref="C106"/>
    </sheetView>
  </sheetViews>
  <sheetFormatPr defaultColWidth="9.1796875" defaultRowHeight="14.5" x14ac:dyDescent="0.35"/>
  <cols>
    <col min="1" max="1" width="56.1796875" bestFit="1" customWidth="1"/>
    <col min="2" max="2" width="23.26953125" customWidth="1"/>
  </cols>
  <sheetData>
    <row r="1" spans="1:16" x14ac:dyDescent="0.35">
      <c r="A1" s="146" t="s">
        <v>4189</v>
      </c>
      <c r="B1" s="145"/>
      <c r="C1" s="145"/>
      <c r="D1" s="145"/>
      <c r="E1" s="145"/>
      <c r="F1" s="145"/>
      <c r="G1" s="145"/>
      <c r="H1" s="145"/>
      <c r="I1" s="145"/>
      <c r="J1" s="145"/>
      <c r="K1" s="145"/>
      <c r="L1" s="145"/>
      <c r="M1" s="145"/>
      <c r="N1" s="145"/>
      <c r="O1" s="145"/>
      <c r="P1" s="145"/>
    </row>
    <row r="2" spans="1:16" ht="15.75" customHeight="1" x14ac:dyDescent="0.35">
      <c r="A2" s="138"/>
      <c r="B2" s="141">
        <v>2021</v>
      </c>
      <c r="C2" s="141">
        <v>2022</v>
      </c>
      <c r="D2" s="141">
        <v>2023</v>
      </c>
      <c r="E2" s="141">
        <v>2024</v>
      </c>
      <c r="F2" s="141">
        <v>2025</v>
      </c>
      <c r="G2" s="141">
        <v>2026</v>
      </c>
      <c r="H2" s="141">
        <v>2027</v>
      </c>
      <c r="I2" s="141">
        <v>2028</v>
      </c>
      <c r="J2" s="141">
        <v>2029</v>
      </c>
      <c r="K2" s="141">
        <v>2030</v>
      </c>
      <c r="L2" s="141">
        <v>2031</v>
      </c>
      <c r="M2" s="141">
        <v>2032</v>
      </c>
      <c r="N2" s="141">
        <v>2033</v>
      </c>
      <c r="O2" s="141">
        <v>2034</v>
      </c>
      <c r="P2" s="141">
        <v>2035</v>
      </c>
    </row>
    <row r="3" spans="1:16" x14ac:dyDescent="0.35">
      <c r="A3" s="141" t="s">
        <v>4190</v>
      </c>
      <c r="B3" s="136"/>
      <c r="C3" s="136"/>
      <c r="D3" s="136"/>
      <c r="E3" s="136"/>
      <c r="F3" s="136"/>
      <c r="G3" s="136"/>
      <c r="H3" s="136"/>
      <c r="I3" s="136"/>
      <c r="J3" s="136"/>
      <c r="K3" s="136"/>
      <c r="L3" s="136"/>
      <c r="M3" s="136"/>
      <c r="N3" s="136"/>
      <c r="O3" s="136"/>
      <c r="P3" s="136"/>
    </row>
    <row r="4" spans="1:16" x14ac:dyDescent="0.35">
      <c r="A4" s="136" t="s">
        <v>4191</v>
      </c>
      <c r="B4" s="136"/>
      <c r="C4" s="136">
        <v>123014.02814171401</v>
      </c>
      <c r="D4" s="136">
        <v>116891.10064479</v>
      </c>
      <c r="E4" s="136">
        <v>110861.018872339</v>
      </c>
      <c r="F4" s="136">
        <v>105086.28082494601</v>
      </c>
      <c r="G4" s="136">
        <v>99480.616976928504</v>
      </c>
      <c r="H4" s="136">
        <v>94041.791663598196</v>
      </c>
      <c r="I4" s="136">
        <v>88699.548094428494</v>
      </c>
      <c r="J4" s="136">
        <v>83590.763893754396</v>
      </c>
      <c r="K4" s="136">
        <v>78642.067397142804</v>
      </c>
      <c r="L4" s="136">
        <v>77971.135744342799</v>
      </c>
      <c r="M4" s="136">
        <v>77306.302529942797</v>
      </c>
      <c r="N4" s="136">
        <v>76647.5677539428</v>
      </c>
      <c r="O4" s="136">
        <v>75994.931416342806</v>
      </c>
      <c r="P4" s="136">
        <v>75348.393517142802</v>
      </c>
    </row>
    <row r="5" spans="1:16" x14ac:dyDescent="0.35">
      <c r="A5" s="136" t="s">
        <v>4192</v>
      </c>
      <c r="B5" s="136"/>
      <c r="C5" s="136">
        <v>159207.807414857</v>
      </c>
      <c r="D5" s="136">
        <v>150762.980531254</v>
      </c>
      <c r="E5" s="136">
        <v>142465.294625482</v>
      </c>
      <c r="F5" s="136">
        <v>134523.43449766</v>
      </c>
      <c r="G5" s="136">
        <v>126825.62026921401</v>
      </c>
      <c r="H5" s="136">
        <v>119368.456662955</v>
      </c>
      <c r="I5" s="136">
        <v>112062.610816714</v>
      </c>
      <c r="J5" s="136">
        <v>105080.852304361</v>
      </c>
      <c r="K5" s="136">
        <v>98329.492008571397</v>
      </c>
      <c r="L5" s="136">
        <v>97356.117983771401</v>
      </c>
      <c r="M5" s="136">
        <v>96392.003173371399</v>
      </c>
      <c r="N5" s="136">
        <v>95437.147577371405</v>
      </c>
      <c r="O5" s="136">
        <v>94491.551195771404</v>
      </c>
      <c r="P5" s="136">
        <v>93555.214028571398</v>
      </c>
    </row>
    <row r="6" spans="1:16" x14ac:dyDescent="0.35">
      <c r="A6" s="136" t="s">
        <v>4193</v>
      </c>
      <c r="B6" s="136"/>
      <c r="C6" s="136">
        <v>270108.76006399997</v>
      </c>
      <c r="D6" s="136">
        <v>255656.81353143699</v>
      </c>
      <c r="E6" s="136">
        <v>241481.05590024899</v>
      </c>
      <c r="F6" s="136">
        <v>227934.40233675</v>
      </c>
      <c r="G6" s="136">
        <v>214826.43245699999</v>
      </c>
      <c r="H6" s="136">
        <v>202150.519416625</v>
      </c>
      <c r="I6" s="136">
        <v>189754.51910199999</v>
      </c>
      <c r="J6" s="136">
        <v>177930.10464693699</v>
      </c>
      <c r="K6" s="136">
        <v>166517.73655999999</v>
      </c>
      <c r="L6" s="136">
        <v>164752.88939120001</v>
      </c>
      <c r="M6" s="136">
        <v>163006.1020288</v>
      </c>
      <c r="N6" s="136">
        <v>161277.3744728</v>
      </c>
      <c r="O6" s="136">
        <v>159566.70672320001</v>
      </c>
      <c r="P6" s="136">
        <v>157874.09878</v>
      </c>
    </row>
    <row r="7" spans="1:16" x14ac:dyDescent="0.35">
      <c r="A7" s="136" t="s">
        <v>4194</v>
      </c>
      <c r="B7" s="136"/>
      <c r="C7" s="136">
        <v>279260.18559999898</v>
      </c>
      <c r="D7" s="136">
        <v>263473.356940625</v>
      </c>
      <c r="E7" s="136">
        <v>248012.4213625</v>
      </c>
      <c r="F7" s="136">
        <v>233239.7419125</v>
      </c>
      <c r="G7" s="136">
        <v>218958.3682</v>
      </c>
      <c r="H7" s="136">
        <v>205160.76274375001</v>
      </c>
      <c r="I7" s="136">
        <v>191692.3847</v>
      </c>
      <c r="J7" s="136">
        <v>178847.74184062399</v>
      </c>
      <c r="K7" s="136">
        <v>166464.10699999999</v>
      </c>
      <c r="L7" s="136">
        <v>164483.975832</v>
      </c>
      <c r="M7" s="136">
        <v>162524.389708</v>
      </c>
      <c r="N7" s="136">
        <v>160585.34862800001</v>
      </c>
      <c r="O7" s="136">
        <v>158666.85259200001</v>
      </c>
      <c r="P7" s="136">
        <v>156768.90160000001</v>
      </c>
    </row>
    <row r="8" spans="1:16" x14ac:dyDescent="0.35">
      <c r="A8" s="136" t="s">
        <v>4195</v>
      </c>
      <c r="B8" s="136"/>
      <c r="C8" s="136">
        <v>514693.025792</v>
      </c>
      <c r="D8" s="136">
        <v>478374.445650562</v>
      </c>
      <c r="E8" s="136">
        <v>443236.40154075</v>
      </c>
      <c r="F8" s="136">
        <v>409916.57607524999</v>
      </c>
      <c r="G8" s="136">
        <v>378042.57344100002</v>
      </c>
      <c r="H8" s="136">
        <v>347585.904687375</v>
      </c>
      <c r="I8" s="136">
        <v>318274.00570600003</v>
      </c>
      <c r="J8" s="136">
        <v>290584.82838206203</v>
      </c>
      <c r="K8" s="136">
        <v>264226.95948000002</v>
      </c>
      <c r="L8" s="136">
        <v>259041.23675519999</v>
      </c>
      <c r="M8" s="136">
        <v>253933.1637608</v>
      </c>
      <c r="N8" s="136">
        <v>248902.74049679999</v>
      </c>
      <c r="O8" s="136">
        <v>243949.96696319999</v>
      </c>
      <c r="P8" s="136">
        <v>239074.84315999999</v>
      </c>
    </row>
    <row r="9" spans="1:16" x14ac:dyDescent="0.35">
      <c r="A9" s="136" t="s">
        <v>4196</v>
      </c>
      <c r="B9" s="136"/>
      <c r="C9" s="136">
        <v>352345.79063954199</v>
      </c>
      <c r="D9" s="136">
        <v>336920.40289145103</v>
      </c>
      <c r="E9" s="136">
        <v>321714.49663779198</v>
      </c>
      <c r="F9" s="136">
        <v>307197.76116126397</v>
      </c>
      <c r="G9" s="136">
        <v>293121.27323848498</v>
      </c>
      <c r="H9" s="136">
        <v>279478.32417008199</v>
      </c>
      <c r="I9" s="136">
        <v>266058.17291548499</v>
      </c>
      <c r="J9" s="136">
        <v>253269.417264894</v>
      </c>
      <c r="K9" s="136">
        <v>240893.94282742799</v>
      </c>
      <c r="L9" s="136">
        <v>239120.828568228</v>
      </c>
      <c r="M9" s="136">
        <v>237366.00342662801</v>
      </c>
      <c r="N9" s="136">
        <v>235629.46740262801</v>
      </c>
      <c r="O9" s="136">
        <v>233911.22049622799</v>
      </c>
      <c r="P9" s="136">
        <v>232211.26270742799</v>
      </c>
    </row>
    <row r="10" spans="1:16" x14ac:dyDescent="0.35">
      <c r="A10" s="132" t="s">
        <v>4197</v>
      </c>
      <c r="B10" s="132"/>
      <c r="C10" s="132">
        <v>254244.29587332401</v>
      </c>
      <c r="D10" s="132">
        <v>238190.03010017413</v>
      </c>
      <c r="E10" s="132">
        <v>222651.14064541471</v>
      </c>
      <c r="F10" s="132">
        <v>207942.32020082459</v>
      </c>
      <c r="G10" s="132">
        <v>193798.83210084747</v>
      </c>
      <c r="H10" s="132">
        <v>180291.79864733585</v>
      </c>
      <c r="I10" s="132">
        <v>167274.24981139184</v>
      </c>
      <c r="J10" s="132">
        <v>154992.181179804</v>
      </c>
      <c r="K10" s="132">
        <v>143291.09355900332</v>
      </c>
      <c r="L10" s="132">
        <v>141012.55439962645</v>
      </c>
      <c r="M10" s="132">
        <v>138777.42258643205</v>
      </c>
      <c r="N10" s="132">
        <v>136585.20558876757</v>
      </c>
      <c r="O10" s="132">
        <v>134435.41087598051</v>
      </c>
      <c r="P10" s="132">
        <v>132327.54591741826</v>
      </c>
    </row>
    <row r="11" spans="1:16" x14ac:dyDescent="0.35">
      <c r="A11" s="136" t="s">
        <v>4198</v>
      </c>
      <c r="B11" s="136"/>
      <c r="C11" s="136">
        <v>122214.21173028499</v>
      </c>
      <c r="D11" s="136">
        <v>117413.976644366</v>
      </c>
      <c r="E11" s="136">
        <v>112666.51620153501</v>
      </c>
      <c r="F11" s="136">
        <v>108136.271422178</v>
      </c>
      <c r="G11" s="136">
        <v>103736.844151571</v>
      </c>
      <c r="H11" s="136">
        <v>99466.245995339297</v>
      </c>
      <c r="I11" s="136">
        <v>95249.444506571395</v>
      </c>
      <c r="J11" s="136">
        <v>91232.695573151796</v>
      </c>
      <c r="K11" s="136">
        <v>87338.771582857094</v>
      </c>
      <c r="L11" s="136">
        <v>86812.205402057094</v>
      </c>
      <c r="M11" s="136">
        <v>86291.055923657099</v>
      </c>
      <c r="N11" s="136">
        <v>85775.323147657095</v>
      </c>
      <c r="O11" s="136">
        <v>85265.007074057095</v>
      </c>
      <c r="P11" s="136">
        <v>84760.107702857102</v>
      </c>
    </row>
    <row r="12" spans="1:16" x14ac:dyDescent="0.35">
      <c r="A12" s="136" t="s">
        <v>4199</v>
      </c>
      <c r="B12" s="136"/>
      <c r="C12" s="136">
        <v>450892.87437165697</v>
      </c>
      <c r="D12" s="136">
        <v>434385.76652422902</v>
      </c>
      <c r="E12" s="136">
        <v>418045.41355878202</v>
      </c>
      <c r="F12" s="136">
        <v>402480.97438276</v>
      </c>
      <c r="G12" s="136">
        <v>387372.71199361398</v>
      </c>
      <c r="H12" s="136">
        <v>372713.172470405</v>
      </c>
      <c r="I12" s="136">
        <v>358220.19315511402</v>
      </c>
      <c r="J12" s="136">
        <v>344442.81400393602</v>
      </c>
      <c r="K12" s="136">
        <v>331091.64980057097</v>
      </c>
      <c r="L12" s="136">
        <v>329239.34992377099</v>
      </c>
      <c r="M12" s="136">
        <v>327407.37197737099</v>
      </c>
      <c r="N12" s="136">
        <v>325595.71596137102</v>
      </c>
      <c r="O12" s="136">
        <v>323804.38187577098</v>
      </c>
      <c r="P12" s="136">
        <v>322033.36972057098</v>
      </c>
    </row>
    <row r="13" spans="1:16" x14ac:dyDescent="0.35">
      <c r="A13" s="136" t="s">
        <v>4200</v>
      </c>
      <c r="B13" s="136"/>
      <c r="C13" s="136">
        <v>189784.88384365701</v>
      </c>
      <c r="D13" s="136">
        <v>182723.316817135</v>
      </c>
      <c r="E13" s="136">
        <v>175696.32320265699</v>
      </c>
      <c r="F13" s="136">
        <v>168961.49064488499</v>
      </c>
      <c r="G13" s="136">
        <v>162385.75271211399</v>
      </c>
      <c r="H13" s="136">
        <v>155967.40409184201</v>
      </c>
      <c r="I13" s="136">
        <v>149590.02319611399</v>
      </c>
      <c r="J13" s="136">
        <v>143484.56591959199</v>
      </c>
      <c r="K13" s="136">
        <v>137531.34858057101</v>
      </c>
      <c r="L13" s="136">
        <v>136760.20458057101</v>
      </c>
      <c r="M13" s="136">
        <v>135995.25818057099</v>
      </c>
      <c r="N13" s="136">
        <v>135236.50938057099</v>
      </c>
      <c r="O13" s="136">
        <v>134483.958180571</v>
      </c>
      <c r="P13" s="136">
        <v>133737.604580571</v>
      </c>
    </row>
    <row r="14" spans="1:16" x14ac:dyDescent="0.35">
      <c r="A14" s="136" t="s">
        <v>4201</v>
      </c>
      <c r="B14" s="136"/>
      <c r="C14" s="136">
        <v>824534.65599999996</v>
      </c>
      <c r="D14" s="136">
        <v>800245.73403125</v>
      </c>
      <c r="E14" s="136">
        <v>775788.07787499996</v>
      </c>
      <c r="F14" s="136">
        <v>752300.28262499999</v>
      </c>
      <c r="G14" s="136">
        <v>729205.34050000005</v>
      </c>
      <c r="H14" s="136">
        <v>706501.54618749896</v>
      </c>
      <c r="I14" s="136">
        <v>683662.91299999994</v>
      </c>
      <c r="J14" s="136">
        <v>661746.40228124999</v>
      </c>
      <c r="K14" s="136">
        <v>640215.89</v>
      </c>
      <c r="L14" s="136">
        <v>637719.42559999996</v>
      </c>
      <c r="M14" s="136">
        <v>635235.356399999</v>
      </c>
      <c r="N14" s="136">
        <v>632763.682399999</v>
      </c>
      <c r="O14" s="136">
        <v>630304.40359999996</v>
      </c>
      <c r="P14" s="136">
        <v>627857.52</v>
      </c>
    </row>
    <row r="15" spans="1:16" x14ac:dyDescent="0.35">
      <c r="A15" s="132" t="s">
        <v>4202</v>
      </c>
      <c r="B15" s="132"/>
      <c r="C15" s="132">
        <v>402865.46875217895</v>
      </c>
      <c r="D15" s="132">
        <v>389825.18971002812</v>
      </c>
      <c r="E15" s="132">
        <v>376772.31348939822</v>
      </c>
      <c r="F15" s="132">
        <v>364259.15831143828</v>
      </c>
      <c r="G15" s="132">
        <v>352003.04838521645</v>
      </c>
      <c r="H15" s="132">
        <v>340001.81820427557</v>
      </c>
      <c r="I15" s="132">
        <v>328001.63240464276</v>
      </c>
      <c r="J15" s="132">
        <v>316508.86796336708</v>
      </c>
      <c r="K15" s="132">
        <v>305264.03705494152</v>
      </c>
      <c r="L15" s="132">
        <v>303882.39721301734</v>
      </c>
      <c r="M15" s="132">
        <v>302510.17136795085</v>
      </c>
      <c r="N15" s="132">
        <v>301147.35951930378</v>
      </c>
      <c r="O15" s="132">
        <v>299793.96166663681</v>
      </c>
      <c r="P15" s="132">
        <v>298449.97780951031</v>
      </c>
    </row>
    <row r="18" spans="1:53" x14ac:dyDescent="0.35">
      <c r="A18" s="127" t="s">
        <v>4203</v>
      </c>
      <c r="B18" s="144">
        <v>2020</v>
      </c>
      <c r="C18" s="144">
        <v>2021</v>
      </c>
      <c r="D18" s="144">
        <v>2022</v>
      </c>
      <c r="E18" s="144">
        <v>2023</v>
      </c>
      <c r="F18" s="144">
        <v>2024</v>
      </c>
      <c r="G18" s="144">
        <v>2025</v>
      </c>
      <c r="H18" s="144">
        <v>2026</v>
      </c>
      <c r="I18" s="144">
        <v>2027</v>
      </c>
      <c r="J18" s="144">
        <v>2028</v>
      </c>
      <c r="K18" s="144">
        <v>2029</v>
      </c>
      <c r="L18" s="144">
        <v>2030</v>
      </c>
      <c r="M18" s="144">
        <v>2031</v>
      </c>
      <c r="N18" s="144">
        <v>2032</v>
      </c>
      <c r="O18" s="144">
        <v>2033</v>
      </c>
      <c r="P18" s="144">
        <v>2034</v>
      </c>
      <c r="Q18" s="144">
        <v>2035</v>
      </c>
      <c r="R18" s="144">
        <v>2036</v>
      </c>
      <c r="S18" s="144">
        <v>2037</v>
      </c>
      <c r="T18" s="144">
        <v>2038</v>
      </c>
      <c r="U18" s="144">
        <v>2039</v>
      </c>
      <c r="V18" s="144">
        <v>2040</v>
      </c>
      <c r="W18" s="144">
        <v>2041</v>
      </c>
      <c r="X18" s="144">
        <v>2042</v>
      </c>
      <c r="Y18" s="144">
        <v>2043</v>
      </c>
      <c r="Z18" s="144">
        <v>2044</v>
      </c>
      <c r="AA18" s="144">
        <v>2045</v>
      </c>
      <c r="AB18" s="144">
        <v>2046</v>
      </c>
      <c r="AC18" s="144">
        <v>2047</v>
      </c>
      <c r="AD18" s="144">
        <v>2048</v>
      </c>
      <c r="AE18" s="144">
        <v>2049</v>
      </c>
      <c r="AF18" s="144">
        <v>2050</v>
      </c>
    </row>
    <row r="19" spans="1:53" x14ac:dyDescent="0.35">
      <c r="A19" s="143" t="s">
        <v>4191</v>
      </c>
      <c r="B19" s="5" cm="1">
        <f t="array" ref="B19">TREND($D19:$H19,$D$18:$H$18,B$18)</f>
        <v>140.5</v>
      </c>
      <c r="C19" s="5" cm="1">
        <f t="array" ref="C19">TREND($D19:$H19,$D$18:$H$18,C$18)</f>
        <v>137.75</v>
      </c>
      <c r="D19" s="142">
        <v>135</v>
      </c>
      <c r="E19" s="142">
        <v>132.25</v>
      </c>
      <c r="F19" s="142">
        <v>129.5</v>
      </c>
      <c r="G19" s="142">
        <v>126.75</v>
      </c>
      <c r="H19" s="142">
        <v>124</v>
      </c>
      <c r="I19" s="142">
        <v>121.25</v>
      </c>
      <c r="J19" s="142">
        <v>118.5</v>
      </c>
      <c r="K19" s="142">
        <v>115.75</v>
      </c>
      <c r="L19" s="142">
        <v>113</v>
      </c>
      <c r="M19" s="142">
        <v>113</v>
      </c>
      <c r="N19" s="142">
        <v>113</v>
      </c>
      <c r="O19" s="142">
        <v>113</v>
      </c>
      <c r="P19" s="142">
        <v>113</v>
      </c>
      <c r="Q19" s="142">
        <v>113</v>
      </c>
      <c r="R19" s="142">
        <v>113</v>
      </c>
      <c r="S19" s="142">
        <v>113</v>
      </c>
      <c r="T19" s="142">
        <v>113</v>
      </c>
      <c r="U19" s="142">
        <v>113</v>
      </c>
      <c r="V19" s="142">
        <v>113</v>
      </c>
      <c r="W19" s="142">
        <v>113</v>
      </c>
      <c r="X19" s="142">
        <v>113</v>
      </c>
      <c r="Y19" s="142">
        <v>113</v>
      </c>
      <c r="Z19" s="142">
        <v>113</v>
      </c>
      <c r="AA19" s="142">
        <v>113</v>
      </c>
      <c r="AB19" s="142">
        <v>113</v>
      </c>
      <c r="AC19" s="142">
        <v>113</v>
      </c>
      <c r="AD19" s="142">
        <v>113</v>
      </c>
      <c r="AE19" s="142">
        <v>113</v>
      </c>
      <c r="AF19" s="142">
        <v>113</v>
      </c>
    </row>
    <row r="20" spans="1:53" x14ac:dyDescent="0.35">
      <c r="A20" s="143" t="s">
        <v>4192</v>
      </c>
      <c r="B20" s="5" cm="1">
        <f t="array" ref="B20">TREND($D20:$H20,$D$18:$H$18,B$18)</f>
        <v>213.5</v>
      </c>
      <c r="C20" s="5" cm="1">
        <f t="array" ref="C20">TREND($D20:$H20,$D$18:$H$18,C$18)</f>
        <v>209.25</v>
      </c>
      <c r="D20" s="142">
        <v>205</v>
      </c>
      <c r="E20" s="142">
        <v>200.75</v>
      </c>
      <c r="F20" s="142">
        <v>196.5</v>
      </c>
      <c r="G20" s="142">
        <v>192.25</v>
      </c>
      <c r="H20" s="142">
        <v>188</v>
      </c>
      <c r="I20" s="142">
        <v>183.75</v>
      </c>
      <c r="J20" s="142">
        <v>179.5</v>
      </c>
      <c r="K20" s="142">
        <v>175.25</v>
      </c>
      <c r="L20" s="142">
        <v>171</v>
      </c>
      <c r="M20" s="142">
        <v>171</v>
      </c>
      <c r="N20" s="142">
        <v>171</v>
      </c>
      <c r="O20" s="142">
        <v>171</v>
      </c>
      <c r="P20" s="142">
        <v>171</v>
      </c>
      <c r="Q20" s="142">
        <v>171</v>
      </c>
      <c r="R20" s="142">
        <v>171</v>
      </c>
      <c r="S20" s="142">
        <v>171</v>
      </c>
      <c r="T20" s="142">
        <v>171</v>
      </c>
      <c r="U20" s="142">
        <v>171</v>
      </c>
      <c r="V20" s="142">
        <v>171</v>
      </c>
      <c r="W20" s="142">
        <v>171</v>
      </c>
      <c r="X20" s="142">
        <v>171</v>
      </c>
      <c r="Y20" s="142">
        <v>171</v>
      </c>
      <c r="Z20" s="142">
        <v>171</v>
      </c>
      <c r="AA20" s="142">
        <v>171</v>
      </c>
      <c r="AB20" s="142">
        <v>171</v>
      </c>
      <c r="AC20" s="142">
        <v>171</v>
      </c>
      <c r="AD20" s="142">
        <v>171</v>
      </c>
      <c r="AE20" s="142">
        <v>171</v>
      </c>
      <c r="AF20" s="142">
        <v>171</v>
      </c>
    </row>
    <row r="21" spans="1:53" x14ac:dyDescent="0.35">
      <c r="A21" s="143" t="s">
        <v>4193</v>
      </c>
      <c r="B21" s="5" cm="1">
        <f t="array" ref="B21">TREND($D21:$H21,$D$18:$H$18,B$18)</f>
        <v>425</v>
      </c>
      <c r="C21" s="5" cm="1">
        <f t="array" ref="C21">TREND($D21:$H21,$D$18:$H$18,C$18)</f>
        <v>412.5</v>
      </c>
      <c r="D21" s="142">
        <v>400</v>
      </c>
      <c r="E21" s="142">
        <v>387.5</v>
      </c>
      <c r="F21" s="142">
        <v>375</v>
      </c>
      <c r="G21" s="142">
        <v>362.5</v>
      </c>
      <c r="H21" s="142">
        <v>350</v>
      </c>
      <c r="I21" s="142">
        <v>337.5</v>
      </c>
      <c r="J21" s="142">
        <v>325</v>
      </c>
      <c r="K21" s="142">
        <v>312.5</v>
      </c>
      <c r="L21" s="142">
        <v>300</v>
      </c>
      <c r="M21" s="142">
        <v>300</v>
      </c>
      <c r="N21" s="142">
        <v>300</v>
      </c>
      <c r="O21" s="142">
        <v>300</v>
      </c>
      <c r="P21" s="142">
        <v>300</v>
      </c>
      <c r="Q21" s="142">
        <v>300</v>
      </c>
      <c r="R21" s="142">
        <v>300</v>
      </c>
      <c r="S21" s="142">
        <v>300</v>
      </c>
      <c r="T21" s="142">
        <v>300</v>
      </c>
      <c r="U21" s="142">
        <v>300</v>
      </c>
      <c r="V21" s="142">
        <v>300</v>
      </c>
      <c r="W21" s="142">
        <v>300</v>
      </c>
      <c r="X21" s="142">
        <v>300</v>
      </c>
      <c r="Y21" s="142">
        <v>300</v>
      </c>
      <c r="Z21" s="142">
        <v>300</v>
      </c>
      <c r="AA21" s="142">
        <v>300</v>
      </c>
      <c r="AB21" s="142">
        <v>300</v>
      </c>
      <c r="AC21" s="142">
        <v>300</v>
      </c>
      <c r="AD21" s="142">
        <v>300</v>
      </c>
      <c r="AE21" s="142">
        <v>300</v>
      </c>
      <c r="AF21" s="142">
        <v>300</v>
      </c>
    </row>
    <row r="22" spans="1:53" x14ac:dyDescent="0.35">
      <c r="A22" s="143" t="s">
        <v>4194</v>
      </c>
      <c r="B22" s="5" cm="1">
        <f t="array" ref="B22">TREND($D22:$H22,$D$18:$H$18,B$18)</f>
        <v>485.5</v>
      </c>
      <c r="C22" s="5" cm="1">
        <f t="array" ref="C22">TREND($D22:$H22,$D$18:$H$18,C$18)</f>
        <v>470.25</v>
      </c>
      <c r="D22" s="142">
        <v>455</v>
      </c>
      <c r="E22" s="142">
        <v>439.75</v>
      </c>
      <c r="F22" s="142">
        <v>424.5</v>
      </c>
      <c r="G22" s="142">
        <v>409.25</v>
      </c>
      <c r="H22" s="142">
        <v>394</v>
      </c>
      <c r="I22" s="142">
        <v>378.75</v>
      </c>
      <c r="J22" s="142">
        <v>363.5</v>
      </c>
      <c r="K22" s="142">
        <v>348.25</v>
      </c>
      <c r="L22" s="142">
        <v>333</v>
      </c>
      <c r="M22" s="142">
        <v>333</v>
      </c>
      <c r="N22" s="142">
        <v>333</v>
      </c>
      <c r="O22" s="142">
        <v>333</v>
      </c>
      <c r="P22" s="142">
        <v>333</v>
      </c>
      <c r="Q22" s="142">
        <v>333</v>
      </c>
      <c r="R22" s="142">
        <v>333</v>
      </c>
      <c r="S22" s="142">
        <v>333</v>
      </c>
      <c r="T22" s="142">
        <v>333</v>
      </c>
      <c r="U22" s="142">
        <v>333</v>
      </c>
      <c r="V22" s="142">
        <v>333</v>
      </c>
      <c r="W22" s="142">
        <v>333</v>
      </c>
      <c r="X22" s="142">
        <v>333</v>
      </c>
      <c r="Y22" s="142">
        <v>333</v>
      </c>
      <c r="Z22" s="142">
        <v>333</v>
      </c>
      <c r="AA22" s="142">
        <v>333</v>
      </c>
      <c r="AB22" s="142">
        <v>333</v>
      </c>
      <c r="AC22" s="142">
        <v>333</v>
      </c>
      <c r="AD22" s="142">
        <v>333</v>
      </c>
      <c r="AE22" s="142">
        <v>333</v>
      </c>
      <c r="AF22" s="142">
        <v>333</v>
      </c>
    </row>
    <row r="23" spans="1:53" x14ac:dyDescent="0.35">
      <c r="A23" s="143" t="s">
        <v>4195</v>
      </c>
      <c r="B23" s="5" cm="1">
        <f t="array" ref="B23">TREND($D23:$H23,$D$18:$H$18,B$18)</f>
        <v>984.25</v>
      </c>
      <c r="C23" s="5" cm="1">
        <f t="array" ref="C23">TREND($D23:$H23,$D$18:$H$18,C$18)</f>
        <v>952.125</v>
      </c>
      <c r="D23" s="142">
        <v>920</v>
      </c>
      <c r="E23" s="142">
        <v>887.875</v>
      </c>
      <c r="F23" s="142">
        <v>855.75</v>
      </c>
      <c r="G23" s="142">
        <v>823.625</v>
      </c>
      <c r="H23" s="142">
        <v>791.5</v>
      </c>
      <c r="I23" s="142">
        <v>759.375</v>
      </c>
      <c r="J23" s="142">
        <v>727.25</v>
      </c>
      <c r="K23" s="142">
        <v>695.125</v>
      </c>
      <c r="L23" s="142">
        <v>663</v>
      </c>
      <c r="M23" s="142">
        <v>663</v>
      </c>
      <c r="N23" s="142">
        <v>663</v>
      </c>
      <c r="O23" s="142">
        <v>663</v>
      </c>
      <c r="P23" s="142">
        <v>663</v>
      </c>
      <c r="Q23" s="142">
        <v>663</v>
      </c>
      <c r="R23" s="142">
        <v>663</v>
      </c>
      <c r="S23" s="142">
        <v>663</v>
      </c>
      <c r="T23" s="142">
        <v>663</v>
      </c>
      <c r="U23" s="142">
        <v>663</v>
      </c>
      <c r="V23" s="142">
        <v>663</v>
      </c>
      <c r="W23" s="142">
        <v>663</v>
      </c>
      <c r="X23" s="142">
        <v>663</v>
      </c>
      <c r="Y23" s="142">
        <v>663</v>
      </c>
      <c r="Z23" s="142">
        <v>663</v>
      </c>
      <c r="AA23" s="142">
        <v>663</v>
      </c>
      <c r="AB23" s="142">
        <v>663</v>
      </c>
      <c r="AC23" s="142">
        <v>663</v>
      </c>
      <c r="AD23" s="142">
        <v>663</v>
      </c>
      <c r="AE23" s="142">
        <v>663</v>
      </c>
      <c r="AF23" s="142">
        <v>663</v>
      </c>
    </row>
    <row r="24" spans="1:53" x14ac:dyDescent="0.35">
      <c r="A24" s="143" t="s">
        <v>4196</v>
      </c>
      <c r="B24" s="5" cm="1">
        <f t="array" ref="B24">TREND($D24:$H24,$D$18:$H$18,B$18)</f>
        <v>428.25</v>
      </c>
      <c r="C24" s="5" cm="1">
        <f t="array" ref="C24">TREND($D24:$H24,$D$18:$H$18,C$18)</f>
        <v>416.625</v>
      </c>
      <c r="D24" s="142">
        <v>405</v>
      </c>
      <c r="E24" s="142">
        <v>393.375</v>
      </c>
      <c r="F24" s="142">
        <v>381.75</v>
      </c>
      <c r="G24" s="142">
        <v>370.125</v>
      </c>
      <c r="H24" s="142">
        <v>358.5</v>
      </c>
      <c r="I24" s="142">
        <v>346.875</v>
      </c>
      <c r="J24" s="142">
        <v>335.25</v>
      </c>
      <c r="K24" s="142">
        <v>323.625</v>
      </c>
      <c r="L24" s="142">
        <v>312</v>
      </c>
      <c r="M24" s="142">
        <v>312</v>
      </c>
      <c r="N24" s="142">
        <v>312</v>
      </c>
      <c r="O24" s="142">
        <v>312</v>
      </c>
      <c r="P24" s="142">
        <v>312</v>
      </c>
      <c r="Q24" s="142">
        <v>312</v>
      </c>
      <c r="R24" s="142">
        <v>312</v>
      </c>
      <c r="S24" s="142">
        <v>312</v>
      </c>
      <c r="T24" s="142">
        <v>312</v>
      </c>
      <c r="U24" s="142">
        <v>312</v>
      </c>
      <c r="V24" s="142">
        <v>312</v>
      </c>
      <c r="W24" s="142">
        <v>312</v>
      </c>
      <c r="X24" s="142">
        <v>312</v>
      </c>
      <c r="Y24" s="142">
        <v>312</v>
      </c>
      <c r="Z24" s="142">
        <v>312</v>
      </c>
      <c r="AA24" s="142">
        <v>312</v>
      </c>
      <c r="AB24" s="142">
        <v>312</v>
      </c>
      <c r="AC24" s="142">
        <v>312</v>
      </c>
      <c r="AD24" s="142">
        <v>312</v>
      </c>
      <c r="AE24" s="142">
        <v>312</v>
      </c>
      <c r="AF24" s="142">
        <v>312</v>
      </c>
    </row>
    <row r="25" spans="1:53" x14ac:dyDescent="0.35">
      <c r="A25" s="143" t="s">
        <v>4198</v>
      </c>
      <c r="B25" s="5" cm="1">
        <f t="array" ref="B25">TREND($D25:$H25,$D$18:$H$18,B$18)</f>
        <v>121.25</v>
      </c>
      <c r="C25" s="5" cm="1">
        <f t="array" ref="C25">TREND($D25:$H25,$D$18:$H$18,C$18)</f>
        <v>120.625</v>
      </c>
      <c r="D25" s="142">
        <v>120</v>
      </c>
      <c r="E25" s="142">
        <v>119.375</v>
      </c>
      <c r="F25" s="142">
        <v>118.75</v>
      </c>
      <c r="G25" s="142">
        <v>118.125</v>
      </c>
      <c r="H25" s="142">
        <v>117.5</v>
      </c>
      <c r="I25" s="142">
        <v>116.875</v>
      </c>
      <c r="J25" s="142">
        <v>116.25</v>
      </c>
      <c r="K25" s="142">
        <v>115.625</v>
      </c>
      <c r="L25" s="142">
        <v>115</v>
      </c>
      <c r="M25" s="142">
        <v>115</v>
      </c>
      <c r="N25" s="142">
        <v>115</v>
      </c>
      <c r="O25" s="142">
        <v>115</v>
      </c>
      <c r="P25" s="142">
        <v>115</v>
      </c>
      <c r="Q25" s="142">
        <v>115</v>
      </c>
      <c r="R25" s="142">
        <v>115</v>
      </c>
      <c r="S25" s="142">
        <v>115</v>
      </c>
      <c r="T25" s="142">
        <v>115</v>
      </c>
      <c r="U25" s="142">
        <v>115</v>
      </c>
      <c r="V25" s="142">
        <v>115</v>
      </c>
      <c r="W25" s="142">
        <v>115</v>
      </c>
      <c r="X25" s="142">
        <v>115</v>
      </c>
      <c r="Y25" s="142">
        <v>115</v>
      </c>
      <c r="Z25" s="142">
        <v>115</v>
      </c>
      <c r="AA25" s="142">
        <v>115</v>
      </c>
      <c r="AB25" s="142">
        <v>115</v>
      </c>
      <c r="AC25" s="142">
        <v>115</v>
      </c>
      <c r="AD25" s="142">
        <v>115</v>
      </c>
      <c r="AE25" s="142">
        <v>115</v>
      </c>
      <c r="AF25" s="142">
        <v>115</v>
      </c>
    </row>
    <row r="26" spans="1:53" x14ac:dyDescent="0.35">
      <c r="A26" s="143" t="s">
        <v>4199</v>
      </c>
      <c r="B26" s="5" cm="1">
        <f t="array" ref="B26">TREND($D26:$H26,$D$18:$H$18,B$18)</f>
        <v>455</v>
      </c>
      <c r="C26" s="5" cm="1">
        <f t="array" ref="C26">TREND($D26:$H26,$D$18:$H$18,C$18)</f>
        <v>452.5</v>
      </c>
      <c r="D26" s="142">
        <v>450</v>
      </c>
      <c r="E26" s="142">
        <v>447.5</v>
      </c>
      <c r="F26" s="142">
        <v>445</v>
      </c>
      <c r="G26" s="142">
        <v>442.5</v>
      </c>
      <c r="H26" s="142">
        <v>440</v>
      </c>
      <c r="I26" s="142">
        <v>437.5</v>
      </c>
      <c r="J26" s="142">
        <v>435</v>
      </c>
      <c r="K26" s="142">
        <v>432.5</v>
      </c>
      <c r="L26" s="142">
        <v>430</v>
      </c>
      <c r="M26" s="142">
        <v>430</v>
      </c>
      <c r="N26" s="142">
        <v>430</v>
      </c>
      <c r="O26" s="142">
        <v>430</v>
      </c>
      <c r="P26" s="142">
        <v>430</v>
      </c>
      <c r="Q26" s="142">
        <v>430</v>
      </c>
      <c r="R26" s="142">
        <v>430</v>
      </c>
      <c r="S26" s="142">
        <v>430</v>
      </c>
      <c r="T26" s="142">
        <v>430</v>
      </c>
      <c r="U26" s="142">
        <v>430</v>
      </c>
      <c r="V26" s="142">
        <v>430</v>
      </c>
      <c r="W26" s="142">
        <v>430</v>
      </c>
      <c r="X26" s="142">
        <v>430</v>
      </c>
      <c r="Y26" s="142">
        <v>430</v>
      </c>
      <c r="Z26" s="142">
        <v>430</v>
      </c>
      <c r="AA26" s="142">
        <v>430</v>
      </c>
      <c r="AB26" s="142">
        <v>430</v>
      </c>
      <c r="AC26" s="142">
        <v>430</v>
      </c>
      <c r="AD26" s="142">
        <v>430</v>
      </c>
      <c r="AE26" s="142">
        <v>430</v>
      </c>
      <c r="AF26" s="142">
        <v>430</v>
      </c>
    </row>
    <row r="27" spans="1:53" x14ac:dyDescent="0.35">
      <c r="A27" s="143" t="s">
        <v>4200</v>
      </c>
      <c r="B27" s="5" cm="1">
        <f t="array" ref="B27">TREND($D27:$H27,$D$18:$H$18,B$18)</f>
        <v>182.00000000000023</v>
      </c>
      <c r="C27" s="5" cm="1">
        <f t="array" ref="C27">TREND($D27:$H27,$D$18:$H$18,C$18)</f>
        <v>181.00000000000023</v>
      </c>
      <c r="D27" s="142">
        <v>180</v>
      </c>
      <c r="E27" s="142">
        <v>179</v>
      </c>
      <c r="F27" s="142">
        <v>178</v>
      </c>
      <c r="G27" s="142">
        <v>177</v>
      </c>
      <c r="H27" s="142">
        <v>176</v>
      </c>
      <c r="I27" s="142">
        <v>175</v>
      </c>
      <c r="J27" s="142">
        <v>174</v>
      </c>
      <c r="K27" s="142">
        <v>173</v>
      </c>
      <c r="L27" s="142">
        <v>172</v>
      </c>
      <c r="M27" s="142">
        <v>172</v>
      </c>
      <c r="N27" s="142">
        <v>172</v>
      </c>
      <c r="O27" s="142">
        <v>172</v>
      </c>
      <c r="P27" s="142">
        <v>172</v>
      </c>
      <c r="Q27" s="142">
        <v>172</v>
      </c>
      <c r="R27" s="142">
        <v>172</v>
      </c>
      <c r="S27" s="142">
        <v>172</v>
      </c>
      <c r="T27" s="142">
        <v>172</v>
      </c>
      <c r="U27" s="142">
        <v>172</v>
      </c>
      <c r="V27" s="142">
        <v>172</v>
      </c>
      <c r="W27" s="142">
        <v>172</v>
      </c>
      <c r="X27" s="142">
        <v>172</v>
      </c>
      <c r="Y27" s="142">
        <v>172</v>
      </c>
      <c r="Z27" s="142">
        <v>172</v>
      </c>
      <c r="AA27" s="142">
        <v>172</v>
      </c>
      <c r="AB27" s="142">
        <v>172</v>
      </c>
      <c r="AC27" s="142">
        <v>172</v>
      </c>
      <c r="AD27" s="142">
        <v>172</v>
      </c>
      <c r="AE27" s="142">
        <v>172</v>
      </c>
      <c r="AF27" s="142">
        <v>172</v>
      </c>
    </row>
    <row r="28" spans="1:53" x14ac:dyDescent="0.35">
      <c r="A28" s="143" t="s">
        <v>4201</v>
      </c>
      <c r="B28" s="5" cm="1">
        <f t="array" ref="B28">TREND($D28:$H28,$D$18:$H$18,B$18)</f>
        <v>683.50000000000091</v>
      </c>
      <c r="C28" s="5" cm="1">
        <f t="array" ref="C28">TREND($D28:$H28,$D$18:$H$18,C$18)</f>
        <v>679.75000000000091</v>
      </c>
      <c r="D28" s="142">
        <v>676</v>
      </c>
      <c r="E28" s="142">
        <v>672.25</v>
      </c>
      <c r="F28" s="142">
        <v>668.5</v>
      </c>
      <c r="G28" s="142">
        <v>664.75</v>
      </c>
      <c r="H28" s="142">
        <v>661</v>
      </c>
      <c r="I28" s="142">
        <v>657.25</v>
      </c>
      <c r="J28" s="142">
        <v>653.5</v>
      </c>
      <c r="K28" s="142">
        <v>649.75</v>
      </c>
      <c r="L28" s="142">
        <v>646</v>
      </c>
      <c r="M28" s="142">
        <v>646</v>
      </c>
      <c r="N28" s="142">
        <v>646</v>
      </c>
      <c r="O28" s="142">
        <v>646</v>
      </c>
      <c r="P28" s="142">
        <v>646</v>
      </c>
      <c r="Q28" s="142">
        <v>646</v>
      </c>
      <c r="R28" s="142">
        <v>646</v>
      </c>
      <c r="S28" s="142">
        <v>646</v>
      </c>
      <c r="T28" s="142">
        <v>646</v>
      </c>
      <c r="U28" s="142">
        <v>646</v>
      </c>
      <c r="V28" s="142">
        <v>646</v>
      </c>
      <c r="W28" s="142">
        <v>646</v>
      </c>
      <c r="X28" s="142">
        <v>646</v>
      </c>
      <c r="Y28" s="142">
        <v>646</v>
      </c>
      <c r="Z28" s="142">
        <v>646</v>
      </c>
      <c r="AA28" s="142">
        <v>646</v>
      </c>
      <c r="AB28" s="142">
        <v>646</v>
      </c>
      <c r="AC28" s="142">
        <v>646</v>
      </c>
      <c r="AD28" s="142">
        <v>646</v>
      </c>
      <c r="AE28" s="142">
        <v>646</v>
      </c>
      <c r="AF28" s="142">
        <v>646</v>
      </c>
    </row>
    <row r="31" spans="1:53" x14ac:dyDescent="0.35">
      <c r="A31" s="141" t="s">
        <v>4204</v>
      </c>
      <c r="B31" s="136"/>
      <c r="C31" s="136"/>
      <c r="D31" s="136"/>
      <c r="E31" s="136"/>
      <c r="F31" s="136"/>
      <c r="G31" s="136"/>
      <c r="H31" s="136"/>
      <c r="I31" s="136"/>
      <c r="J31" s="136"/>
      <c r="K31" s="136"/>
      <c r="L31" s="136"/>
      <c r="M31" s="136"/>
      <c r="N31" s="136"/>
      <c r="O31" s="136"/>
      <c r="P31" s="136"/>
      <c r="Q31" s="136"/>
      <c r="R31" s="136"/>
      <c r="S31" s="136"/>
      <c r="T31" s="136"/>
      <c r="U31" s="136"/>
      <c r="V31" s="136"/>
      <c r="W31" s="136"/>
      <c r="X31" s="136"/>
      <c r="Y31" s="136"/>
      <c r="Z31" s="136"/>
      <c r="AA31" s="136"/>
      <c r="AB31" s="136"/>
      <c r="AC31" s="136"/>
      <c r="AD31" s="136"/>
      <c r="AE31" s="136"/>
      <c r="AF31" s="136"/>
      <c r="AG31" s="136"/>
      <c r="AH31" s="136"/>
      <c r="AI31" s="136"/>
      <c r="AJ31" s="136"/>
      <c r="AK31" s="136"/>
      <c r="AL31" s="136"/>
      <c r="AM31" s="136"/>
      <c r="AN31" s="136"/>
      <c r="AO31" s="136"/>
      <c r="AP31" s="136"/>
      <c r="AQ31" s="136"/>
      <c r="AR31" s="136"/>
      <c r="AS31" s="136"/>
      <c r="AT31" s="136"/>
      <c r="AU31" s="136"/>
      <c r="AV31" s="136"/>
      <c r="AW31" s="136"/>
      <c r="AX31" s="136"/>
      <c r="AY31" s="136"/>
      <c r="AZ31" s="136"/>
      <c r="BA31" s="136"/>
    </row>
    <row r="32" spans="1:53" x14ac:dyDescent="0.35">
      <c r="A32" s="138"/>
      <c r="B32" s="141">
        <v>2020</v>
      </c>
      <c r="C32" s="141">
        <v>2021</v>
      </c>
      <c r="D32" s="141">
        <v>2022</v>
      </c>
      <c r="E32" s="141">
        <v>2023</v>
      </c>
      <c r="F32" s="141">
        <v>2024</v>
      </c>
      <c r="G32" s="141">
        <v>2025</v>
      </c>
      <c r="H32" s="141">
        <v>2026</v>
      </c>
      <c r="I32" s="141">
        <v>2027</v>
      </c>
      <c r="J32" s="141">
        <v>2028</v>
      </c>
      <c r="K32" s="141">
        <v>2029</v>
      </c>
      <c r="L32" s="141">
        <v>2030</v>
      </c>
      <c r="M32" s="141">
        <v>2031</v>
      </c>
      <c r="N32" s="141">
        <v>2032</v>
      </c>
      <c r="O32" s="141">
        <v>2033</v>
      </c>
      <c r="P32" s="141">
        <v>2034</v>
      </c>
      <c r="Q32" s="141">
        <v>2035</v>
      </c>
      <c r="R32" s="141">
        <v>2036</v>
      </c>
      <c r="S32" s="141">
        <v>2037</v>
      </c>
      <c r="T32" s="141">
        <v>2038</v>
      </c>
      <c r="U32" s="141">
        <v>2039</v>
      </c>
      <c r="V32" s="141">
        <v>2040</v>
      </c>
      <c r="W32" s="141">
        <v>2041</v>
      </c>
      <c r="X32" s="141">
        <v>2042</v>
      </c>
      <c r="Y32" s="141">
        <v>2043</v>
      </c>
      <c r="Z32" s="141">
        <v>2044</v>
      </c>
      <c r="AA32" s="141">
        <v>2045</v>
      </c>
      <c r="AB32" s="141">
        <v>2046</v>
      </c>
      <c r="AC32" s="141">
        <v>2047</v>
      </c>
      <c r="AD32" s="141">
        <v>2048</v>
      </c>
      <c r="AE32" s="141">
        <v>2049</v>
      </c>
      <c r="AF32" s="141">
        <v>2050</v>
      </c>
      <c r="AG32" s="141">
        <v>2051</v>
      </c>
      <c r="AH32" s="141">
        <v>2052</v>
      </c>
      <c r="AI32" s="141">
        <v>2053</v>
      </c>
      <c r="AJ32" s="141" t="s">
        <v>4205</v>
      </c>
      <c r="AK32" s="141"/>
      <c r="AL32" s="141"/>
      <c r="AM32" s="141"/>
      <c r="AN32" s="141"/>
      <c r="AO32" s="141"/>
      <c r="AP32" s="141"/>
      <c r="AQ32" s="141"/>
      <c r="AR32" s="141"/>
      <c r="AS32" s="141"/>
      <c r="AT32" s="141"/>
      <c r="AU32" s="141"/>
      <c r="AV32" s="141"/>
      <c r="AW32" s="141"/>
      <c r="AX32" s="141"/>
      <c r="AY32" s="141"/>
      <c r="AZ32" s="141"/>
      <c r="BA32" s="141"/>
    </row>
    <row r="33" spans="1:53" x14ac:dyDescent="0.35">
      <c r="A33" s="140" t="s">
        <v>4206</v>
      </c>
      <c r="B33" s="139"/>
      <c r="C33" s="139"/>
      <c r="D33" s="139"/>
      <c r="E33" s="139"/>
      <c r="F33" s="139"/>
      <c r="G33" s="139"/>
      <c r="H33" s="139"/>
      <c r="I33" s="139"/>
      <c r="J33" s="139"/>
      <c r="K33" s="139"/>
      <c r="L33" s="139"/>
      <c r="M33" s="139"/>
      <c r="N33" s="139"/>
      <c r="O33" s="139"/>
      <c r="P33" s="139"/>
      <c r="Q33" s="139"/>
      <c r="R33" s="139"/>
      <c r="S33" s="139"/>
      <c r="T33" s="139"/>
      <c r="U33" s="139"/>
      <c r="V33" s="139"/>
      <c r="W33" s="138"/>
      <c r="X33" s="138"/>
      <c r="Y33" s="138"/>
      <c r="Z33" s="138"/>
      <c r="AA33" s="138"/>
      <c r="AB33" s="138"/>
      <c r="AC33" s="138"/>
      <c r="AD33" s="138"/>
      <c r="AE33" s="138"/>
      <c r="AF33" s="138"/>
      <c r="AG33" s="138"/>
      <c r="AH33" s="138"/>
      <c r="AI33" s="138"/>
      <c r="AJ33" s="138"/>
      <c r="AK33" s="138"/>
      <c r="AL33" s="138"/>
      <c r="AM33" s="138"/>
      <c r="AN33" s="138"/>
      <c r="AO33" s="138"/>
      <c r="AP33" s="138"/>
      <c r="AQ33" s="138"/>
      <c r="AR33" s="138"/>
      <c r="AS33" s="138"/>
      <c r="AT33" s="138"/>
      <c r="AU33" s="138"/>
      <c r="AV33" s="138"/>
      <c r="AW33" s="138"/>
      <c r="AX33" s="138"/>
      <c r="AY33" s="138"/>
      <c r="AZ33" s="138"/>
      <c r="BA33" s="138"/>
    </row>
    <row r="34" spans="1:53" x14ac:dyDescent="0.35">
      <c r="A34" s="136" t="s">
        <v>4191</v>
      </c>
      <c r="B34" s="133">
        <v>116537.59</v>
      </c>
      <c r="C34" s="133">
        <f t="shared" ref="C34:F39" si="0">($G34-$B34)/5+B34</f>
        <v>117344.414</v>
      </c>
      <c r="D34" s="133">
        <f t="shared" si="0"/>
        <v>118151.23800000001</v>
      </c>
      <c r="E34" s="133">
        <f t="shared" si="0"/>
        <v>118958.06200000002</v>
      </c>
      <c r="F34" s="133">
        <f t="shared" si="0"/>
        <v>119764.88600000003</v>
      </c>
      <c r="G34" s="133">
        <v>120571.71</v>
      </c>
      <c r="H34" s="133">
        <f t="shared" ref="H34:K39" si="1">($L34-$G34)/5+G34</f>
        <v>122325.784</v>
      </c>
      <c r="I34" s="133">
        <f t="shared" si="1"/>
        <v>124079.85799999999</v>
      </c>
      <c r="J34" s="133">
        <f t="shared" si="1"/>
        <v>125833.93199999999</v>
      </c>
      <c r="K34" s="133">
        <f t="shared" si="1"/>
        <v>127588.00599999998</v>
      </c>
      <c r="L34" s="133">
        <v>129342.08</v>
      </c>
      <c r="M34" s="133">
        <f t="shared" ref="M34:P39" si="2">($Q34-$L34)/5+L34</f>
        <v>132498.092</v>
      </c>
      <c r="N34" s="133">
        <f t="shared" si="2"/>
        <v>135654.10399999999</v>
      </c>
      <c r="O34" s="133">
        <f t="shared" si="2"/>
        <v>138810.11599999998</v>
      </c>
      <c r="P34" s="133">
        <f t="shared" si="2"/>
        <v>141966.12799999997</v>
      </c>
      <c r="Q34" s="133">
        <v>145122.14000000001</v>
      </c>
      <c r="R34" s="133">
        <f t="shared" ref="R34:U39" si="3">($V34-$Q34)/5+Q34</f>
        <v>148198.992</v>
      </c>
      <c r="S34" s="133">
        <f t="shared" si="3"/>
        <v>151275.84399999998</v>
      </c>
      <c r="T34" s="133">
        <f t="shared" si="3"/>
        <v>154352.69599999997</v>
      </c>
      <c r="U34" s="133">
        <f t="shared" si="3"/>
        <v>157429.54799999995</v>
      </c>
      <c r="V34" s="133">
        <v>160506.4</v>
      </c>
      <c r="W34" s="137" cm="1">
        <f t="array" ref="W34">TREND($M34:$V34,$M$32:$V$32,W$32)</f>
        <v>163688.79866666719</v>
      </c>
      <c r="X34" s="137" cm="1">
        <f t="array" ref="X34">TREND($M34:$V34,$M$32:$V$32,X$32)</f>
        <v>166799.23369697016</v>
      </c>
      <c r="Y34" s="137" cm="1">
        <f t="array" ref="Y34">TREND($M34:$V34,$M$32:$V$32,Y$32)</f>
        <v>169909.66872727312</v>
      </c>
      <c r="Z34" s="137" cm="1">
        <f t="array" ref="Z34">TREND($M34:$V34,$M$32:$V$32,Z$32)</f>
        <v>173020.10375757609</v>
      </c>
      <c r="AA34" s="137" cm="1">
        <f t="array" ref="AA34">TREND($M34:$V34,$M$32:$V$32,AA$32)</f>
        <v>176130.53878787905</v>
      </c>
      <c r="AB34" s="137" cm="1">
        <f t="array" ref="AB34">TREND($M34:$V34,$M$32:$V$32,AB$32)</f>
        <v>179240.97381818201</v>
      </c>
      <c r="AC34" s="137" cm="1">
        <f t="array" ref="AC34">TREND($M34:$V34,$M$32:$V$32,AC$32)</f>
        <v>182351.40884848498</v>
      </c>
      <c r="AD34" s="137" cm="1">
        <f t="array" ref="AD34">TREND($M34:$V34,$M$32:$V$32,AD$32)</f>
        <v>185461.84387878794</v>
      </c>
      <c r="AE34" s="137" cm="1">
        <f t="array" ref="AE34">TREND($M34:$V34,$M$32:$V$32,AE$32)</f>
        <v>188572.27890909091</v>
      </c>
      <c r="AF34" s="137" cm="1">
        <f t="array" ref="AF34">TREND($M34:$V34,$M$32:$V$32,AF$32)</f>
        <v>191682.71393939387</v>
      </c>
      <c r="AG34" s="137" cm="1">
        <f t="array" ref="AG34">TREND($M34:$V34,$M$32:$V$32,AG$32)</f>
        <v>194793.14896969683</v>
      </c>
      <c r="AH34" s="137" cm="1">
        <f t="array" ref="AH34">TREND($M34:$V34,$M$32:$V$32,AH$32)</f>
        <v>197903.5839999998</v>
      </c>
      <c r="AI34" s="137" cm="1">
        <f t="array" ref="AI34">TREND($M34:$V34,$M$32:$V$32,AI$32)</f>
        <v>201014.01903030276</v>
      </c>
      <c r="AJ34" s="136" t="s">
        <v>4207</v>
      </c>
      <c r="AK34" s="136"/>
      <c r="AL34" s="136"/>
      <c r="AM34" s="136"/>
      <c r="AN34" s="136"/>
      <c r="AO34" s="136"/>
      <c r="AP34" s="136"/>
      <c r="AQ34" s="136"/>
      <c r="AR34" s="136"/>
      <c r="AS34" s="136"/>
      <c r="AT34" s="136"/>
      <c r="AU34" s="136"/>
      <c r="AV34" s="136"/>
      <c r="AW34" s="136"/>
      <c r="AX34" s="136"/>
      <c r="AY34" s="136"/>
      <c r="AZ34" s="136"/>
      <c r="BA34" s="136"/>
    </row>
    <row r="35" spans="1:53" x14ac:dyDescent="0.35">
      <c r="A35" s="136" t="s">
        <v>4192</v>
      </c>
      <c r="B35" s="133">
        <v>118399.012</v>
      </c>
      <c r="C35" s="133">
        <f t="shared" si="0"/>
        <v>119218.6992</v>
      </c>
      <c r="D35" s="133">
        <f t="shared" si="0"/>
        <v>120038.3864</v>
      </c>
      <c r="E35" s="133">
        <f t="shared" si="0"/>
        <v>120858.0736</v>
      </c>
      <c r="F35" s="133">
        <f t="shared" si="0"/>
        <v>121677.7608</v>
      </c>
      <c r="G35" s="133">
        <v>122497.448</v>
      </c>
      <c r="H35" s="133">
        <f t="shared" si="1"/>
        <v>124279.485</v>
      </c>
      <c r="I35" s="133">
        <f t="shared" si="1"/>
        <v>126061.522</v>
      </c>
      <c r="J35" s="133">
        <f t="shared" si="1"/>
        <v>127843.55899999999</v>
      </c>
      <c r="K35" s="133">
        <f t="shared" si="1"/>
        <v>129625.59599999999</v>
      </c>
      <c r="L35" s="133">
        <v>131407.633</v>
      </c>
      <c r="M35" s="133">
        <f t="shared" si="2"/>
        <v>134614.11480000001</v>
      </c>
      <c r="N35" s="133">
        <f t="shared" si="2"/>
        <v>137820.59660000002</v>
      </c>
      <c r="O35" s="133">
        <f t="shared" si="2"/>
        <v>141027.07840000003</v>
      </c>
      <c r="P35" s="133">
        <f t="shared" si="2"/>
        <v>144233.56020000004</v>
      </c>
      <c r="Q35" s="133">
        <v>147440.04199999999</v>
      </c>
      <c r="R35" s="133">
        <f t="shared" si="3"/>
        <v>150566.04759999999</v>
      </c>
      <c r="S35" s="133">
        <f t="shared" si="3"/>
        <v>153692.05319999999</v>
      </c>
      <c r="T35" s="133">
        <f t="shared" si="3"/>
        <v>156818.0588</v>
      </c>
      <c r="U35" s="133">
        <f t="shared" si="3"/>
        <v>159944.0644</v>
      </c>
      <c r="V35" s="133">
        <v>163070.06999999998</v>
      </c>
      <c r="W35" s="137" cm="1">
        <f t="array" ref="W35">TREND($M35:$V35,$M$32:$V$32,W$32)</f>
        <v>166303.37719999999</v>
      </c>
      <c r="X35" s="137" cm="1">
        <f t="array" ref="X35">TREND($M35:$V35,$M$32:$V$32,X$32)</f>
        <v>169463.52421818208</v>
      </c>
      <c r="Y35" s="137" cm="1">
        <f t="array" ref="Y35">TREND($M35:$V35,$M$32:$V$32,Y$32)</f>
        <v>172623.67123636324</v>
      </c>
      <c r="Z35" s="137" cm="1">
        <f t="array" ref="Z35">TREND($M35:$V35,$M$32:$V$32,Z$32)</f>
        <v>175783.81825454533</v>
      </c>
      <c r="AA35" s="137" cm="1">
        <f t="array" ref="AA35">TREND($M35:$V35,$M$32:$V$32,AA$32)</f>
        <v>178943.96527272742</v>
      </c>
      <c r="AB35" s="137" cm="1">
        <f t="array" ref="AB35">TREND($M35:$V35,$M$32:$V$32,AB$32)</f>
        <v>182104.11229090951</v>
      </c>
      <c r="AC35" s="137" cm="1">
        <f t="array" ref="AC35">TREND($M35:$V35,$M$32:$V$32,AC$32)</f>
        <v>185264.25930909067</v>
      </c>
      <c r="AD35" s="137" cm="1">
        <f t="array" ref="AD35">TREND($M35:$V35,$M$32:$V$32,AD$32)</f>
        <v>188424.40632727277</v>
      </c>
      <c r="AE35" s="137" cm="1">
        <f t="array" ref="AE35">TREND($M35:$V35,$M$32:$V$32,AE$32)</f>
        <v>191584.55334545486</v>
      </c>
      <c r="AF35" s="137" cm="1">
        <f t="array" ref="AF35">TREND($M35:$V35,$M$32:$V$32,AF$32)</f>
        <v>194744.70036363602</v>
      </c>
      <c r="AG35" s="137" cm="1">
        <f t="array" ref="AG35">TREND($M35:$V35,$M$32:$V$32,AG$32)</f>
        <v>197904.84738181811</v>
      </c>
      <c r="AH35" s="137" cm="1">
        <f t="array" ref="AH35">TREND($M35:$V35,$M$32:$V$32,AH$32)</f>
        <v>201064.9944000002</v>
      </c>
      <c r="AI35" s="137" cm="1">
        <f t="array" ref="AI35">TREND($M35:$V35,$M$32:$V$32,AI$32)</f>
        <v>204225.14141818229</v>
      </c>
      <c r="AJ35" s="136" t="s">
        <v>4207</v>
      </c>
      <c r="AK35" s="136"/>
      <c r="AL35" s="136"/>
      <c r="AM35" s="136"/>
      <c r="AN35" s="136"/>
      <c r="AO35" s="136"/>
      <c r="AP35" s="136"/>
      <c r="AQ35" s="136"/>
      <c r="AR35" s="136"/>
      <c r="AS35" s="136"/>
      <c r="AT35" s="136"/>
      <c r="AU35" s="136"/>
      <c r="AV35" s="136"/>
      <c r="AW35" s="136"/>
      <c r="AX35" s="136"/>
      <c r="AY35" s="136"/>
      <c r="AZ35" s="136"/>
      <c r="BA35" s="136"/>
    </row>
    <row r="36" spans="1:53" x14ac:dyDescent="0.35">
      <c r="A36" s="136" t="s">
        <v>4193</v>
      </c>
      <c r="B36" s="133">
        <v>95647.28</v>
      </c>
      <c r="C36" s="133">
        <f t="shared" si="0"/>
        <v>96309.491800000003</v>
      </c>
      <c r="D36" s="133">
        <f t="shared" si="0"/>
        <v>96971.703600000008</v>
      </c>
      <c r="E36" s="133">
        <f t="shared" si="0"/>
        <v>97633.915400000013</v>
      </c>
      <c r="F36" s="133">
        <f t="shared" si="0"/>
        <v>98296.127200000017</v>
      </c>
      <c r="G36" s="133">
        <v>98958.338999999993</v>
      </c>
      <c r="H36" s="133">
        <f t="shared" si="1"/>
        <v>100397.96219999999</v>
      </c>
      <c r="I36" s="133">
        <f t="shared" si="1"/>
        <v>101837.5854</v>
      </c>
      <c r="J36" s="133">
        <f t="shared" si="1"/>
        <v>103277.2086</v>
      </c>
      <c r="K36" s="133">
        <f t="shared" si="1"/>
        <v>104716.8318</v>
      </c>
      <c r="L36" s="133">
        <v>106156.455</v>
      </c>
      <c r="M36" s="133">
        <f t="shared" si="2"/>
        <v>108746.7678</v>
      </c>
      <c r="N36" s="133">
        <f t="shared" si="2"/>
        <v>111337.0806</v>
      </c>
      <c r="O36" s="133">
        <f t="shared" si="2"/>
        <v>113927.3934</v>
      </c>
      <c r="P36" s="133">
        <f t="shared" si="2"/>
        <v>116517.7062</v>
      </c>
      <c r="Q36" s="133">
        <v>119108.019</v>
      </c>
      <c r="R36" s="133">
        <f t="shared" si="3"/>
        <v>121633.35619999999</v>
      </c>
      <c r="S36" s="133">
        <f t="shared" si="3"/>
        <v>124158.69339999999</v>
      </c>
      <c r="T36" s="133">
        <f t="shared" si="3"/>
        <v>126684.03059999998</v>
      </c>
      <c r="U36" s="133">
        <f t="shared" si="3"/>
        <v>129209.36779999998</v>
      </c>
      <c r="V36" s="133">
        <v>131734.70499999999</v>
      </c>
      <c r="W36" s="137" cm="1">
        <f t="array" ref="W36">TREND($M36:$V36,$M$32:$V$32,W$32)</f>
        <v>134346.67633333337</v>
      </c>
      <c r="X36" s="137" cm="1">
        <f t="array" ref="X36">TREND($M36:$V36,$M$32:$V$32,X$32)</f>
        <v>136899.57893939409</v>
      </c>
      <c r="Y36" s="137" cm="1">
        <f t="array" ref="Y36">TREND($M36:$V36,$M$32:$V$32,Y$32)</f>
        <v>139452.48154545482</v>
      </c>
      <c r="Z36" s="137" cm="1">
        <f t="array" ref="Z36">TREND($M36:$V36,$M$32:$V$32,Z$32)</f>
        <v>142005.38415151555</v>
      </c>
      <c r="AA36" s="137" cm="1">
        <f t="array" ref="AA36">TREND($M36:$V36,$M$32:$V$32,AA$32)</f>
        <v>144558.28675757535</v>
      </c>
      <c r="AB36" s="137" cm="1">
        <f t="array" ref="AB36">TREND($M36:$V36,$M$32:$V$32,AB$32)</f>
        <v>147111.18936363608</v>
      </c>
      <c r="AC36" s="137" cm="1">
        <f t="array" ref="AC36">TREND($M36:$V36,$M$32:$V$32,AC$32)</f>
        <v>149664.0919696968</v>
      </c>
      <c r="AD36" s="137" cm="1">
        <f t="array" ref="AD36">TREND($M36:$V36,$M$32:$V$32,AD$32)</f>
        <v>152216.99457575753</v>
      </c>
      <c r="AE36" s="137" cm="1">
        <f t="array" ref="AE36">TREND($M36:$V36,$M$32:$V$32,AE$32)</f>
        <v>154769.89718181826</v>
      </c>
      <c r="AF36" s="137" cm="1">
        <f t="array" ref="AF36">TREND($M36:$V36,$M$32:$V$32,AF$32)</f>
        <v>157322.79978787899</v>
      </c>
      <c r="AG36" s="137" cm="1">
        <f t="array" ref="AG36">TREND($M36:$V36,$M$32:$V$32,AG$32)</f>
        <v>159875.70239393972</v>
      </c>
      <c r="AH36" s="137" cm="1">
        <f t="array" ref="AH36">TREND($M36:$V36,$M$32:$V$32,AH$32)</f>
        <v>162428.60499999952</v>
      </c>
      <c r="AI36" s="137" cm="1">
        <f t="array" ref="AI36">TREND($M36:$V36,$M$32:$V$32,AI$32)</f>
        <v>164981.50760606024</v>
      </c>
      <c r="AJ36" s="136" t="s">
        <v>4208</v>
      </c>
      <c r="AK36" s="136"/>
      <c r="AL36" s="136"/>
      <c r="AM36" s="136"/>
      <c r="AN36" s="136"/>
      <c r="AO36" s="136"/>
      <c r="AP36" s="136"/>
      <c r="AQ36" s="136"/>
      <c r="AR36" s="136"/>
      <c r="AS36" s="136"/>
      <c r="AT36" s="136"/>
      <c r="AU36" s="136"/>
      <c r="AV36" s="136"/>
      <c r="AW36" s="136"/>
      <c r="AX36" s="136"/>
      <c r="AY36" s="136"/>
      <c r="AZ36" s="136"/>
      <c r="BA36" s="136"/>
    </row>
    <row r="37" spans="1:53" x14ac:dyDescent="0.35">
      <c r="A37" s="136" t="s">
        <v>4194</v>
      </c>
      <c r="B37" s="133">
        <v>55945.25</v>
      </c>
      <c r="C37" s="133">
        <f t="shared" si="0"/>
        <v>55322.91</v>
      </c>
      <c r="D37" s="133">
        <f t="shared" si="0"/>
        <v>54700.570000000007</v>
      </c>
      <c r="E37" s="133">
        <f t="shared" si="0"/>
        <v>54078.23000000001</v>
      </c>
      <c r="F37" s="133">
        <f t="shared" si="0"/>
        <v>53455.890000000014</v>
      </c>
      <c r="G37" s="133">
        <v>52833.55</v>
      </c>
      <c r="H37" s="133">
        <f t="shared" si="1"/>
        <v>52462.840000000004</v>
      </c>
      <c r="I37" s="133">
        <f t="shared" si="1"/>
        <v>52092.130000000005</v>
      </c>
      <c r="J37" s="133">
        <f t="shared" si="1"/>
        <v>51721.420000000006</v>
      </c>
      <c r="K37" s="133">
        <f t="shared" si="1"/>
        <v>51350.710000000006</v>
      </c>
      <c r="L37" s="133">
        <v>50980</v>
      </c>
      <c r="M37" s="133">
        <f t="shared" si="2"/>
        <v>51194.304000000004</v>
      </c>
      <c r="N37" s="133">
        <f t="shared" si="2"/>
        <v>51408.608000000007</v>
      </c>
      <c r="O37" s="133">
        <f t="shared" si="2"/>
        <v>51622.912000000011</v>
      </c>
      <c r="P37" s="133">
        <f t="shared" si="2"/>
        <v>51837.216000000015</v>
      </c>
      <c r="Q37" s="133">
        <v>52051.520000000004</v>
      </c>
      <c r="R37" s="133">
        <f t="shared" si="3"/>
        <v>52259.394</v>
      </c>
      <c r="S37" s="133">
        <f t="shared" si="3"/>
        <v>52467.267999999996</v>
      </c>
      <c r="T37" s="133">
        <f t="shared" si="3"/>
        <v>52675.141999999993</v>
      </c>
      <c r="U37" s="133">
        <f t="shared" si="3"/>
        <v>52883.015999999989</v>
      </c>
      <c r="V37" s="133">
        <v>53090.889999999992</v>
      </c>
      <c r="W37" s="137" cm="1">
        <f t="array" ref="W37">TREND($M37:$V37,$M$32:$V$32,W$32)</f>
        <v>53307.337333333329</v>
      </c>
      <c r="X37" s="137" cm="1">
        <f t="array" ref="X37">TREND($M37:$V37,$M$32:$V$32,X$32)</f>
        <v>53517.939212121186</v>
      </c>
      <c r="Y37" s="137" cm="1">
        <f t="array" ref="Y37">TREND($M37:$V37,$M$32:$V$32,Y$32)</f>
        <v>53728.541090909042</v>
      </c>
      <c r="Z37" s="137" cm="1">
        <f t="array" ref="Z37">TREND($M37:$V37,$M$32:$V$32,Z$32)</f>
        <v>53939.142969696957</v>
      </c>
      <c r="AA37" s="137" cm="1">
        <f t="array" ref="AA37">TREND($M37:$V37,$M$32:$V$32,AA$32)</f>
        <v>54149.744848484814</v>
      </c>
      <c r="AB37" s="137" cm="1">
        <f t="array" ref="AB37">TREND($M37:$V37,$M$32:$V$32,AB$32)</f>
        <v>54360.34672727267</v>
      </c>
      <c r="AC37" s="137" cm="1">
        <f t="array" ref="AC37">TREND($M37:$V37,$M$32:$V$32,AC$32)</f>
        <v>54570.948606060585</v>
      </c>
      <c r="AD37" s="137" cm="1">
        <f t="array" ref="AD37">TREND($M37:$V37,$M$32:$V$32,AD$32)</f>
        <v>54781.550484848442</v>
      </c>
      <c r="AE37" s="137" cm="1">
        <f t="array" ref="AE37">TREND($M37:$V37,$M$32:$V$32,AE$32)</f>
        <v>54992.152363636298</v>
      </c>
      <c r="AF37" s="137" cm="1">
        <f t="array" ref="AF37">TREND($M37:$V37,$M$32:$V$32,AF$32)</f>
        <v>55202.754242424213</v>
      </c>
      <c r="AG37" s="137" cm="1">
        <f t="array" ref="AG37">TREND($M37:$V37,$M$32:$V$32,AG$32)</f>
        <v>55413.356121212069</v>
      </c>
      <c r="AH37" s="137" cm="1">
        <f t="array" ref="AH37">TREND($M37:$V37,$M$32:$V$32,AH$32)</f>
        <v>55623.957999999926</v>
      </c>
      <c r="AI37" s="137" cm="1">
        <f t="array" ref="AI37">TREND($M37:$V37,$M$32:$V$32,AI$32)</f>
        <v>55834.559878787841</v>
      </c>
      <c r="AJ37" s="136" t="s">
        <v>4208</v>
      </c>
      <c r="AK37" s="136"/>
      <c r="AL37" s="136"/>
      <c r="AM37" s="136"/>
      <c r="AN37" s="136"/>
      <c r="AO37" s="136"/>
      <c r="AP37" s="136"/>
      <c r="AQ37" s="136"/>
      <c r="AR37" s="136"/>
      <c r="AS37" s="136"/>
      <c r="AT37" s="136"/>
      <c r="AU37" s="136"/>
      <c r="AV37" s="136"/>
      <c r="AW37" s="136"/>
      <c r="AX37" s="136"/>
      <c r="AY37" s="136"/>
      <c r="AZ37" s="136"/>
      <c r="BA37" s="136"/>
    </row>
    <row r="38" spans="1:53" x14ac:dyDescent="0.35">
      <c r="A38" s="136" t="s">
        <v>4195</v>
      </c>
      <c r="B38" s="133">
        <v>92843.9</v>
      </c>
      <c r="C38" s="133">
        <f t="shared" si="0"/>
        <v>91811.12</v>
      </c>
      <c r="D38" s="133">
        <f t="shared" si="0"/>
        <v>90778.34</v>
      </c>
      <c r="E38" s="133">
        <f t="shared" si="0"/>
        <v>89745.56</v>
      </c>
      <c r="F38" s="133">
        <f t="shared" si="0"/>
        <v>88712.78</v>
      </c>
      <c r="G38" s="133">
        <v>87680</v>
      </c>
      <c r="H38" s="133">
        <f t="shared" si="1"/>
        <v>87064.76</v>
      </c>
      <c r="I38" s="133">
        <f t="shared" si="1"/>
        <v>86449.51999999999</v>
      </c>
      <c r="J38" s="133">
        <f t="shared" si="1"/>
        <v>85834.279999999984</v>
      </c>
      <c r="K38" s="133">
        <f t="shared" si="1"/>
        <v>85219.039999999979</v>
      </c>
      <c r="L38" s="133">
        <v>84603.8</v>
      </c>
      <c r="M38" s="133">
        <f t="shared" si="2"/>
        <v>84959.44</v>
      </c>
      <c r="N38" s="133">
        <f t="shared" si="2"/>
        <v>85315.08</v>
      </c>
      <c r="O38" s="133">
        <f t="shared" si="2"/>
        <v>85670.720000000001</v>
      </c>
      <c r="P38" s="133">
        <f t="shared" si="2"/>
        <v>86026.36</v>
      </c>
      <c r="Q38" s="133">
        <v>86382</v>
      </c>
      <c r="R38" s="133">
        <f t="shared" si="3"/>
        <v>86726.98</v>
      </c>
      <c r="S38" s="133">
        <f t="shared" si="3"/>
        <v>87071.959999999992</v>
      </c>
      <c r="T38" s="133">
        <f t="shared" si="3"/>
        <v>87416.939999999988</v>
      </c>
      <c r="U38" s="133">
        <f t="shared" si="3"/>
        <v>87761.919999999984</v>
      </c>
      <c r="V38" s="133">
        <v>88106.9</v>
      </c>
      <c r="W38" s="137" cm="1">
        <f t="array" ref="W38">TREND($M38:$V38,$M$32:$V$32,W$32)</f>
        <v>88466.093333333265</v>
      </c>
      <c r="X38" s="137" cm="1">
        <f t="array" ref="X38">TREND($M38:$V38,$M$32:$V$32,X$32)</f>
        <v>88815.595757575706</v>
      </c>
      <c r="Y38" s="137" cm="1">
        <f t="array" ref="Y38">TREND($M38:$V38,$M$32:$V$32,Y$32)</f>
        <v>89165.098181818146</v>
      </c>
      <c r="Z38" s="137" cm="1">
        <f t="array" ref="Z38">TREND($M38:$V38,$M$32:$V$32,Z$32)</f>
        <v>89514.600606060587</v>
      </c>
      <c r="AA38" s="137" cm="1">
        <f t="array" ref="AA38">TREND($M38:$V38,$M$32:$V$32,AA$32)</f>
        <v>89864.103030302911</v>
      </c>
      <c r="AB38" s="137" cm="1">
        <f t="array" ref="AB38">TREND($M38:$V38,$M$32:$V$32,AB$32)</f>
        <v>90213.605454545352</v>
      </c>
      <c r="AC38" s="137" cm="1">
        <f t="array" ref="AC38">TREND($M38:$V38,$M$32:$V$32,AC$32)</f>
        <v>90563.107878787792</v>
      </c>
      <c r="AD38" s="137" cm="1">
        <f t="array" ref="AD38">TREND($M38:$V38,$M$32:$V$32,AD$32)</f>
        <v>90912.610303030233</v>
      </c>
      <c r="AE38" s="137" cm="1">
        <f t="array" ref="AE38">TREND($M38:$V38,$M$32:$V$32,AE$32)</f>
        <v>91262.112727272674</v>
      </c>
      <c r="AF38" s="137" cm="1">
        <f t="array" ref="AF38">TREND($M38:$V38,$M$32:$V$32,AF$32)</f>
        <v>91611.615151515114</v>
      </c>
      <c r="AG38" s="137" cm="1">
        <f t="array" ref="AG38">TREND($M38:$V38,$M$32:$V$32,AG$32)</f>
        <v>91961.117575757555</v>
      </c>
      <c r="AH38" s="137" cm="1">
        <f t="array" ref="AH38">TREND($M38:$V38,$M$32:$V$32,AH$32)</f>
        <v>92310.619999999879</v>
      </c>
      <c r="AI38" s="137" cm="1">
        <f t="array" ref="AI38">TREND($M38:$V38,$M$32:$V$32,AI$32)</f>
        <v>92660.12242424232</v>
      </c>
      <c r="AJ38" s="136" t="s">
        <v>4208</v>
      </c>
      <c r="AK38" s="136"/>
      <c r="AL38" s="136"/>
      <c r="AM38" s="136"/>
      <c r="AN38" s="136"/>
      <c r="AO38" s="136"/>
      <c r="AP38" s="136"/>
      <c r="AQ38" s="136"/>
      <c r="AR38" s="136"/>
      <c r="AS38" s="136"/>
      <c r="AT38" s="136"/>
      <c r="AU38" s="136"/>
      <c r="AV38" s="136"/>
      <c r="AW38" s="136"/>
      <c r="AX38" s="136"/>
      <c r="AY38" s="136"/>
      <c r="AZ38" s="136"/>
      <c r="BA38" s="136"/>
    </row>
    <row r="39" spans="1:53" x14ac:dyDescent="0.35">
      <c r="A39" s="136" t="s">
        <v>4196</v>
      </c>
      <c r="B39" s="133">
        <v>3614</v>
      </c>
      <c r="C39" s="133">
        <f t="shared" si="0"/>
        <v>3639</v>
      </c>
      <c r="D39" s="133">
        <f t="shared" si="0"/>
        <v>3664</v>
      </c>
      <c r="E39" s="133">
        <f t="shared" si="0"/>
        <v>3689</v>
      </c>
      <c r="F39" s="133">
        <f t="shared" si="0"/>
        <v>3714</v>
      </c>
      <c r="G39" s="133">
        <v>3739</v>
      </c>
      <c r="H39" s="133">
        <f t="shared" si="1"/>
        <v>3793.4</v>
      </c>
      <c r="I39" s="133">
        <f t="shared" si="1"/>
        <v>3847.8</v>
      </c>
      <c r="J39" s="133">
        <f t="shared" si="1"/>
        <v>3902.2000000000003</v>
      </c>
      <c r="K39" s="133">
        <f t="shared" si="1"/>
        <v>3956.6000000000004</v>
      </c>
      <c r="L39" s="133">
        <v>4011</v>
      </c>
      <c r="M39" s="133">
        <f t="shared" si="2"/>
        <v>4108.8</v>
      </c>
      <c r="N39" s="133">
        <f t="shared" si="2"/>
        <v>4206.6000000000004</v>
      </c>
      <c r="O39" s="133">
        <f t="shared" si="2"/>
        <v>4304.4000000000005</v>
      </c>
      <c r="P39" s="133">
        <f t="shared" si="2"/>
        <v>4402.2000000000007</v>
      </c>
      <c r="Q39" s="133">
        <v>4500</v>
      </c>
      <c r="R39" s="133">
        <f t="shared" si="3"/>
        <v>4595.3999999999996</v>
      </c>
      <c r="S39" s="133">
        <f t="shared" si="3"/>
        <v>4690.7999999999993</v>
      </c>
      <c r="T39" s="133">
        <f t="shared" si="3"/>
        <v>4786.1999999999989</v>
      </c>
      <c r="U39" s="133">
        <f t="shared" si="3"/>
        <v>4881.5999999999985</v>
      </c>
      <c r="V39" s="133">
        <v>4977</v>
      </c>
      <c r="W39" s="137" cm="1">
        <f t="array" ref="W39">TREND($M39:$V39,$M$32:$V$32,W$32)</f>
        <v>5075.5999999999767</v>
      </c>
      <c r="X39" s="137" cm="1">
        <f t="array" ref="X39">TREND($M39:$V39,$M$32:$V$32,X$32)</f>
        <v>5172.0181818181591</v>
      </c>
      <c r="Y39" s="137" cm="1">
        <f t="array" ref="Y39">TREND($M39:$V39,$M$32:$V$32,Y$32)</f>
        <v>5268.4363636363414</v>
      </c>
      <c r="Z39" s="137" cm="1">
        <f t="array" ref="Z39">TREND($M39:$V39,$M$32:$V$32,Z$32)</f>
        <v>5364.8545454545238</v>
      </c>
      <c r="AA39" s="137" cm="1">
        <f t="array" ref="AA39">TREND($M39:$V39,$M$32:$V$32,AA$32)</f>
        <v>5461.2727272727061</v>
      </c>
      <c r="AB39" s="137" cm="1">
        <f t="array" ref="AB39">TREND($M39:$V39,$M$32:$V$32,AB$32)</f>
        <v>5557.6909090908885</v>
      </c>
      <c r="AC39" s="137" cm="1">
        <f t="array" ref="AC39">TREND($M39:$V39,$M$32:$V$32,AC$32)</f>
        <v>5654.1090909090708</v>
      </c>
      <c r="AD39" s="137" cm="1">
        <f t="array" ref="AD39">TREND($M39:$V39,$M$32:$V$32,AD$32)</f>
        <v>5750.5272727272531</v>
      </c>
      <c r="AE39" s="137" cm="1">
        <f t="array" ref="AE39">TREND($M39:$V39,$M$32:$V$32,AE$32)</f>
        <v>5846.9454545454355</v>
      </c>
      <c r="AF39" s="137" cm="1">
        <f t="array" ref="AF39">TREND($M39:$V39,$M$32:$V$32,AF$32)</f>
        <v>5943.3636363636178</v>
      </c>
      <c r="AG39" s="137" cm="1">
        <f t="array" ref="AG39">TREND($M39:$V39,$M$32:$V$32,AG$32)</f>
        <v>6039.7818181818002</v>
      </c>
      <c r="AH39" s="137" cm="1">
        <f t="array" ref="AH39">TREND($M39:$V39,$M$32:$V$32,AH$32)</f>
        <v>6136.1999999999825</v>
      </c>
      <c r="AI39" s="137" cm="1">
        <f t="array" ref="AI39">TREND($M39:$V39,$M$32:$V$32,AI$32)</f>
        <v>6232.6181818181649</v>
      </c>
      <c r="AJ39" s="136" t="s">
        <v>4208</v>
      </c>
      <c r="AK39" s="136"/>
      <c r="AL39" s="136"/>
      <c r="AM39" s="136"/>
      <c r="AN39" s="136"/>
      <c r="AO39" s="136"/>
      <c r="AP39" s="136"/>
      <c r="AQ39" s="136"/>
      <c r="AR39" s="136"/>
      <c r="AS39" s="136"/>
      <c r="AT39" s="136"/>
      <c r="AU39" s="136"/>
      <c r="AV39" s="136"/>
      <c r="AW39" s="136"/>
      <c r="AX39" s="136"/>
      <c r="AY39" s="136"/>
      <c r="AZ39" s="136"/>
      <c r="BA39" s="136"/>
    </row>
    <row r="40" spans="1:53" x14ac:dyDescent="0.35">
      <c r="A40" s="135" t="s">
        <v>4197</v>
      </c>
      <c r="B40" s="134">
        <f>SUM(B34:B39)</f>
        <v>482987.03200000001</v>
      </c>
      <c r="C40" s="134"/>
      <c r="D40" s="134"/>
      <c r="E40" s="134"/>
      <c r="F40" s="134"/>
      <c r="G40" s="134">
        <f>SUM(G34:G39)</f>
        <v>486280.04699999996</v>
      </c>
      <c r="H40" s="134"/>
      <c r="I40" s="134"/>
      <c r="J40" s="134"/>
      <c r="K40" s="134"/>
      <c r="L40" s="134">
        <f>SUM(L34:L39)</f>
        <v>506500.96799999999</v>
      </c>
      <c r="M40" s="134"/>
      <c r="N40" s="134"/>
      <c r="O40" s="134"/>
      <c r="P40" s="134"/>
      <c r="Q40" s="134">
        <f>SUM(Q34:Q39)</f>
        <v>554603.72100000002</v>
      </c>
      <c r="R40" s="134"/>
      <c r="S40" s="134"/>
      <c r="T40" s="134"/>
      <c r="U40" s="134"/>
      <c r="V40" s="134">
        <f>SUM(V34:V39)</f>
        <v>601485.96499999997</v>
      </c>
      <c r="W40" s="137"/>
      <c r="X40" s="137"/>
      <c r="Y40" s="137"/>
      <c r="Z40" s="137"/>
      <c r="AA40" s="137"/>
      <c r="AB40" s="137"/>
      <c r="AC40" s="137"/>
      <c r="AD40" s="137"/>
      <c r="AE40" s="137"/>
      <c r="AF40" s="137"/>
      <c r="AG40" s="137"/>
      <c r="AH40" s="137"/>
      <c r="AI40" s="137"/>
      <c r="AJ40" s="132"/>
      <c r="AK40" s="132"/>
      <c r="AL40" s="132"/>
      <c r="AM40" s="132"/>
      <c r="AN40" s="132"/>
      <c r="AO40" s="132"/>
      <c r="AP40" s="132"/>
      <c r="AQ40" s="132"/>
      <c r="AR40" s="132"/>
      <c r="AS40" s="132"/>
      <c r="AT40" s="132"/>
      <c r="AU40" s="132"/>
      <c r="AV40" s="132"/>
      <c r="AW40" s="132"/>
      <c r="AX40" s="132"/>
      <c r="AY40" s="132"/>
      <c r="AZ40" s="132"/>
      <c r="BA40" s="132"/>
    </row>
    <row r="41" spans="1:53" x14ac:dyDescent="0.35">
      <c r="A41" s="136" t="s">
        <v>4198</v>
      </c>
      <c r="B41" s="133">
        <v>4754.0109999999995</v>
      </c>
      <c r="C41" s="133">
        <f t="shared" ref="C41:F44" si="4">($G41-$B41)/5+B41</f>
        <v>4754.1695999999993</v>
      </c>
      <c r="D41" s="133">
        <f t="shared" si="4"/>
        <v>4754.328199999999</v>
      </c>
      <c r="E41" s="133">
        <f t="shared" si="4"/>
        <v>4754.4867999999988</v>
      </c>
      <c r="F41" s="133">
        <f t="shared" si="4"/>
        <v>4754.6453999999985</v>
      </c>
      <c r="G41" s="133">
        <v>4754.8040000000001</v>
      </c>
      <c r="H41" s="133">
        <f t="shared" ref="H41:K44" si="5">($L41-$G41)/5+G41</f>
        <v>4784.2997999999998</v>
      </c>
      <c r="I41" s="133">
        <f t="shared" si="5"/>
        <v>4813.7955999999995</v>
      </c>
      <c r="J41" s="133">
        <f t="shared" si="5"/>
        <v>4843.2913999999992</v>
      </c>
      <c r="K41" s="133">
        <f t="shared" si="5"/>
        <v>4872.7871999999988</v>
      </c>
      <c r="L41" s="133">
        <v>4902.2830000000004</v>
      </c>
      <c r="M41" s="133">
        <f t="shared" ref="M41:P44" si="6">($Q41-$L41)/5+L41</f>
        <v>4986.5684000000001</v>
      </c>
      <c r="N41" s="133">
        <f t="shared" si="6"/>
        <v>5070.8537999999999</v>
      </c>
      <c r="O41" s="133">
        <f t="shared" si="6"/>
        <v>5155.1391999999996</v>
      </c>
      <c r="P41" s="133">
        <f t="shared" si="6"/>
        <v>5239.4245999999994</v>
      </c>
      <c r="Q41" s="133">
        <v>5323.7099999999991</v>
      </c>
      <c r="R41" s="133">
        <f t="shared" ref="R41:U44" si="7">($V41-$Q41)/5+Q41</f>
        <v>5405.777399999999</v>
      </c>
      <c r="S41" s="133">
        <f t="shared" si="7"/>
        <v>5487.8447999999989</v>
      </c>
      <c r="T41" s="133">
        <f t="shared" si="7"/>
        <v>5569.9121999999988</v>
      </c>
      <c r="U41" s="133">
        <f t="shared" si="7"/>
        <v>5651.9795999999988</v>
      </c>
      <c r="V41" s="133">
        <v>5734.0469999999996</v>
      </c>
      <c r="W41" s="137" cm="1">
        <f t="array" ref="W41">TREND($M41:$V41,$M$32:$V$32,W$32)</f>
        <v>5819.0717333333159</v>
      </c>
      <c r="X41" s="137" cm="1">
        <f t="array" ref="X41">TREND($M41:$V41,$M$32:$V$32,X$32)</f>
        <v>5902.0801030302828</v>
      </c>
      <c r="Y41" s="137" cm="1">
        <f t="array" ref="Y41">TREND($M41:$V41,$M$32:$V$32,Y$32)</f>
        <v>5985.0884727272787</v>
      </c>
      <c r="Z41" s="137" cm="1">
        <f t="array" ref="Z41">TREND($M41:$V41,$M$32:$V$32,Z$32)</f>
        <v>6068.0968424242456</v>
      </c>
      <c r="AA41" s="137" cm="1">
        <f t="array" ref="AA41">TREND($M41:$V41,$M$32:$V$32,AA$32)</f>
        <v>6151.1052121212124</v>
      </c>
      <c r="AB41" s="137" cm="1">
        <f t="array" ref="AB41">TREND($M41:$V41,$M$32:$V$32,AB$32)</f>
        <v>6234.1135818181792</v>
      </c>
      <c r="AC41" s="137" cm="1">
        <f t="array" ref="AC41">TREND($M41:$V41,$M$32:$V$32,AC$32)</f>
        <v>6317.1219515151461</v>
      </c>
      <c r="AD41" s="137" cm="1">
        <f t="array" ref="AD41">TREND($M41:$V41,$M$32:$V$32,AD$32)</f>
        <v>6400.1303212121129</v>
      </c>
      <c r="AE41" s="137" cm="1">
        <f t="array" ref="AE41">TREND($M41:$V41,$M$32:$V$32,AE$32)</f>
        <v>6483.1386909090797</v>
      </c>
      <c r="AF41" s="137" cm="1">
        <f t="array" ref="AF41">TREND($M41:$V41,$M$32:$V$32,AF$32)</f>
        <v>6566.1470606060466</v>
      </c>
      <c r="AG41" s="137" cm="1">
        <f t="array" ref="AG41">TREND($M41:$V41,$M$32:$V$32,AG$32)</f>
        <v>6649.1554303030134</v>
      </c>
      <c r="AH41" s="137" cm="1">
        <f t="array" ref="AH41">TREND($M41:$V41,$M$32:$V$32,AH$32)</f>
        <v>6732.1637999999803</v>
      </c>
      <c r="AI41" s="137" cm="1">
        <f t="array" ref="AI41">TREND($M41:$V41,$M$32:$V$32,AI$32)</f>
        <v>6815.1721696969471</v>
      </c>
      <c r="AJ41" s="136" t="s">
        <v>4209</v>
      </c>
      <c r="AK41" s="136"/>
      <c r="AL41" s="136"/>
      <c r="AM41" s="136"/>
      <c r="AN41" s="136"/>
      <c r="AO41" s="136"/>
      <c r="AP41" s="136"/>
      <c r="AQ41" s="136"/>
      <c r="AR41" s="136"/>
      <c r="AS41" s="136"/>
      <c r="AT41" s="136"/>
      <c r="AU41" s="136"/>
      <c r="AV41" s="136"/>
      <c r="AW41" s="136"/>
      <c r="AX41" s="136"/>
      <c r="AY41" s="136"/>
      <c r="AZ41" s="136"/>
      <c r="BA41" s="136"/>
    </row>
    <row r="42" spans="1:53" x14ac:dyDescent="0.35">
      <c r="A42" s="136" t="s">
        <v>4199</v>
      </c>
      <c r="B42" s="133">
        <v>5282.9840000000004</v>
      </c>
      <c r="C42" s="133">
        <f t="shared" si="4"/>
        <v>5283.1580000000004</v>
      </c>
      <c r="D42" s="133">
        <f t="shared" si="4"/>
        <v>5283.3320000000003</v>
      </c>
      <c r="E42" s="133">
        <f t="shared" si="4"/>
        <v>5283.5060000000003</v>
      </c>
      <c r="F42" s="133">
        <f t="shared" si="4"/>
        <v>5283.68</v>
      </c>
      <c r="G42" s="133">
        <v>5283.8539999999994</v>
      </c>
      <c r="H42" s="133">
        <f t="shared" si="5"/>
        <v>5316.6317999999992</v>
      </c>
      <c r="I42" s="133">
        <f t="shared" si="5"/>
        <v>5349.409599999999</v>
      </c>
      <c r="J42" s="133">
        <f t="shared" si="5"/>
        <v>5382.1873999999989</v>
      </c>
      <c r="K42" s="133">
        <f t="shared" si="5"/>
        <v>5414.9651999999987</v>
      </c>
      <c r="L42" s="133">
        <v>5447.7430000000004</v>
      </c>
      <c r="M42" s="133">
        <f t="shared" si="6"/>
        <v>5541.4026000000003</v>
      </c>
      <c r="N42" s="133">
        <f t="shared" si="6"/>
        <v>5635.0622000000003</v>
      </c>
      <c r="O42" s="133">
        <f t="shared" si="6"/>
        <v>5728.7218000000003</v>
      </c>
      <c r="P42" s="133">
        <f t="shared" si="6"/>
        <v>5822.3814000000002</v>
      </c>
      <c r="Q42" s="133">
        <v>5916.0410000000002</v>
      </c>
      <c r="R42" s="133">
        <f t="shared" si="7"/>
        <v>6007.2420000000002</v>
      </c>
      <c r="S42" s="133">
        <f t="shared" si="7"/>
        <v>6098.4430000000002</v>
      </c>
      <c r="T42" s="133">
        <f t="shared" si="7"/>
        <v>6189.6440000000002</v>
      </c>
      <c r="U42" s="133">
        <f t="shared" si="7"/>
        <v>6280.8450000000003</v>
      </c>
      <c r="V42" s="133">
        <v>6372.0460000000003</v>
      </c>
      <c r="W42" s="137" cm="1">
        <f t="array" ref="W42">TREND($M42:$V42,$M$32:$V$32,W$32)</f>
        <v>6466.5251333333435</v>
      </c>
      <c r="X42" s="137" cm="1">
        <f t="array" ref="X42">TREND($M42:$V42,$M$32:$V$32,X$32)</f>
        <v>6558.7691757575958</v>
      </c>
      <c r="Y42" s="137" cm="1">
        <f t="array" ref="Y42">TREND($M42:$V42,$M$32:$V$32,Y$32)</f>
        <v>6651.0132181818481</v>
      </c>
      <c r="Z42" s="137" cm="1">
        <f t="array" ref="Z42">TREND($M42:$V42,$M$32:$V$32,Z$32)</f>
        <v>6743.2572606060712</v>
      </c>
      <c r="AA42" s="137" cm="1">
        <f t="array" ref="AA42">TREND($M42:$V42,$M$32:$V$32,AA$32)</f>
        <v>6835.5013030303235</v>
      </c>
      <c r="AB42" s="137" cm="1">
        <f t="array" ref="AB42">TREND($M42:$V42,$M$32:$V$32,AB$32)</f>
        <v>6927.7453454545757</v>
      </c>
      <c r="AC42" s="137" cm="1">
        <f t="array" ref="AC42">TREND($M42:$V42,$M$32:$V$32,AC$32)</f>
        <v>7019.9893878787989</v>
      </c>
      <c r="AD42" s="137" cm="1">
        <f t="array" ref="AD42">TREND($M42:$V42,$M$32:$V$32,AD$32)</f>
        <v>7112.2334303030511</v>
      </c>
      <c r="AE42" s="137" cm="1">
        <f t="array" ref="AE42">TREND($M42:$V42,$M$32:$V$32,AE$32)</f>
        <v>7204.4774727273034</v>
      </c>
      <c r="AF42" s="137" cm="1">
        <f t="array" ref="AF42">TREND($M42:$V42,$M$32:$V$32,AF$32)</f>
        <v>7296.7215151515265</v>
      </c>
      <c r="AG42" s="137" cm="1">
        <f t="array" ref="AG42">TREND($M42:$V42,$M$32:$V$32,AG$32)</f>
        <v>7388.9655575757788</v>
      </c>
      <c r="AH42" s="137" cm="1">
        <f t="array" ref="AH42">TREND($M42:$V42,$M$32:$V$32,AH$32)</f>
        <v>7481.2096000000311</v>
      </c>
      <c r="AI42" s="137" cm="1">
        <f t="array" ref="AI42">TREND($M42:$V42,$M$32:$V$32,AI$32)</f>
        <v>7573.4536424242542</v>
      </c>
      <c r="AJ42" s="136" t="s">
        <v>4209</v>
      </c>
      <c r="AK42" s="136"/>
      <c r="AL42" s="136"/>
      <c r="AM42" s="136"/>
      <c r="AN42" s="136"/>
      <c r="AO42" s="136"/>
      <c r="AP42" s="136"/>
      <c r="AQ42" s="136"/>
      <c r="AR42" s="136"/>
      <c r="AS42" s="136"/>
      <c r="AT42" s="136"/>
      <c r="AU42" s="136"/>
      <c r="AV42" s="136"/>
      <c r="AW42" s="136"/>
      <c r="AX42" s="136"/>
      <c r="AY42" s="136"/>
      <c r="AZ42" s="136"/>
      <c r="BA42" s="136"/>
    </row>
    <row r="43" spans="1:53" x14ac:dyDescent="0.35">
      <c r="A43" s="136" t="s">
        <v>4200</v>
      </c>
      <c r="B43" s="133">
        <v>27044.906999999999</v>
      </c>
      <c r="C43" s="133">
        <f t="shared" si="4"/>
        <v>27045.8024</v>
      </c>
      <c r="D43" s="133">
        <f t="shared" si="4"/>
        <v>27046.697800000002</v>
      </c>
      <c r="E43" s="133">
        <f t="shared" si="4"/>
        <v>27047.593200000003</v>
      </c>
      <c r="F43" s="133">
        <f t="shared" si="4"/>
        <v>27048.488600000004</v>
      </c>
      <c r="G43" s="133">
        <v>27049.384000000002</v>
      </c>
      <c r="H43" s="133">
        <f t="shared" si="5"/>
        <v>27217.201800000003</v>
      </c>
      <c r="I43" s="133">
        <f t="shared" si="5"/>
        <v>27385.019600000003</v>
      </c>
      <c r="J43" s="133">
        <f t="shared" si="5"/>
        <v>27552.837400000004</v>
      </c>
      <c r="K43" s="133">
        <f t="shared" si="5"/>
        <v>27720.655200000005</v>
      </c>
      <c r="L43" s="133">
        <v>27888.472999999998</v>
      </c>
      <c r="M43" s="133">
        <f t="shared" si="6"/>
        <v>28367.96</v>
      </c>
      <c r="N43" s="133">
        <f t="shared" si="6"/>
        <v>28847.447</v>
      </c>
      <c r="O43" s="133">
        <f t="shared" si="6"/>
        <v>29326.934000000001</v>
      </c>
      <c r="P43" s="133">
        <f t="shared" si="6"/>
        <v>29806.421000000002</v>
      </c>
      <c r="Q43" s="133">
        <v>30285.907999999999</v>
      </c>
      <c r="R43" s="133">
        <f t="shared" si="7"/>
        <v>30752.794000000002</v>
      </c>
      <c r="S43" s="133">
        <f t="shared" si="7"/>
        <v>31219.680000000004</v>
      </c>
      <c r="T43" s="133">
        <f t="shared" si="7"/>
        <v>31686.566000000006</v>
      </c>
      <c r="U43" s="133">
        <f t="shared" si="7"/>
        <v>32153.452000000008</v>
      </c>
      <c r="V43" s="133">
        <v>32620.338000000003</v>
      </c>
      <c r="W43" s="137" cm="1">
        <f t="array" ref="W43">TREND($M43:$V43,$M$32:$V$32,W$32)</f>
        <v>33104.025333333295</v>
      </c>
      <c r="X43" s="137" cm="1">
        <f t="array" ref="X43">TREND($M43:$V43,$M$32:$V$32,X$32)</f>
        <v>33576.257212121156</v>
      </c>
      <c r="Y43" s="137" cm="1">
        <f t="array" ref="Y43">TREND($M43:$V43,$M$32:$V$32,Y$32)</f>
        <v>34048.489090909017</v>
      </c>
      <c r="Z43" s="137" cm="1">
        <f t="array" ref="Z43">TREND($M43:$V43,$M$32:$V$32,Z$32)</f>
        <v>34520.720969696878</v>
      </c>
      <c r="AA43" s="137" cm="1">
        <f t="array" ref="AA43">TREND($M43:$V43,$M$32:$V$32,AA$32)</f>
        <v>34992.952848484856</v>
      </c>
      <c r="AB43" s="137" cm="1">
        <f t="array" ref="AB43">TREND($M43:$V43,$M$32:$V$32,AB$32)</f>
        <v>35465.184727272717</v>
      </c>
      <c r="AC43" s="137" cm="1">
        <f t="array" ref="AC43">TREND($M43:$V43,$M$32:$V$32,AC$32)</f>
        <v>35937.416606060578</v>
      </c>
      <c r="AD43" s="137" cm="1">
        <f t="array" ref="AD43">TREND($M43:$V43,$M$32:$V$32,AD$32)</f>
        <v>36409.64848484844</v>
      </c>
      <c r="AE43" s="137" cm="1">
        <f t="array" ref="AE43">TREND($M43:$V43,$M$32:$V$32,AE$32)</f>
        <v>36881.880363636301</v>
      </c>
      <c r="AF43" s="137" cm="1">
        <f t="array" ref="AF43">TREND($M43:$V43,$M$32:$V$32,AF$32)</f>
        <v>37354.112242424162</v>
      </c>
      <c r="AG43" s="137" cm="1">
        <f t="array" ref="AG43">TREND($M43:$V43,$M$32:$V$32,AG$32)</f>
        <v>37826.344121212023</v>
      </c>
      <c r="AH43" s="137" cm="1">
        <f t="array" ref="AH43">TREND($M43:$V43,$M$32:$V$32,AH$32)</f>
        <v>38298.576000000001</v>
      </c>
      <c r="AI43" s="137" cm="1">
        <f t="array" ref="AI43">TREND($M43:$V43,$M$32:$V$32,AI$32)</f>
        <v>38770.807878787862</v>
      </c>
      <c r="AJ43" s="136" t="s">
        <v>4209</v>
      </c>
      <c r="AK43" s="136"/>
      <c r="AL43" s="136"/>
      <c r="AM43" s="136"/>
      <c r="AN43" s="136"/>
      <c r="AO43" s="136"/>
      <c r="AP43" s="136"/>
      <c r="AQ43" s="136"/>
      <c r="AR43" s="136"/>
      <c r="AS43" s="136"/>
      <c r="AT43" s="136"/>
      <c r="AU43" s="136"/>
      <c r="AV43" s="136"/>
      <c r="AW43" s="136"/>
      <c r="AX43" s="136"/>
      <c r="AY43" s="136"/>
      <c r="AZ43" s="136"/>
      <c r="BA43" s="136"/>
    </row>
    <row r="44" spans="1:53" x14ac:dyDescent="0.35">
      <c r="A44" s="136" t="s">
        <v>4201</v>
      </c>
      <c r="B44" s="133">
        <v>16228.913</v>
      </c>
      <c r="C44" s="133">
        <f t="shared" si="4"/>
        <v>16229.455</v>
      </c>
      <c r="D44" s="133">
        <f t="shared" si="4"/>
        <v>16229.996999999999</v>
      </c>
      <c r="E44" s="133">
        <f t="shared" si="4"/>
        <v>16230.538999999999</v>
      </c>
      <c r="F44" s="133">
        <f t="shared" si="4"/>
        <v>16231.080999999998</v>
      </c>
      <c r="G44" s="133">
        <v>16231.623</v>
      </c>
      <c r="H44" s="133">
        <f t="shared" si="5"/>
        <v>16332.3094</v>
      </c>
      <c r="I44" s="133">
        <f t="shared" si="5"/>
        <v>16432.995800000001</v>
      </c>
      <c r="J44" s="133">
        <f t="shared" si="5"/>
        <v>16533.682199999999</v>
      </c>
      <c r="K44" s="133">
        <f t="shared" si="5"/>
        <v>16634.368599999998</v>
      </c>
      <c r="L44" s="133">
        <v>16735.055</v>
      </c>
      <c r="M44" s="133">
        <f t="shared" si="6"/>
        <v>17022.7916</v>
      </c>
      <c r="N44" s="133">
        <f t="shared" si="6"/>
        <v>17310.528200000001</v>
      </c>
      <c r="O44" s="133">
        <f t="shared" si="6"/>
        <v>17598.264800000001</v>
      </c>
      <c r="P44" s="133">
        <f t="shared" si="6"/>
        <v>17886.001400000001</v>
      </c>
      <c r="Q44" s="133">
        <v>18173.738000000001</v>
      </c>
      <c r="R44" s="133">
        <f t="shared" si="7"/>
        <v>18453.896000000001</v>
      </c>
      <c r="S44" s="133">
        <f t="shared" si="7"/>
        <v>18734.054</v>
      </c>
      <c r="T44" s="133">
        <f t="shared" si="7"/>
        <v>19014.212</v>
      </c>
      <c r="U44" s="133">
        <f t="shared" si="7"/>
        <v>19294.37</v>
      </c>
      <c r="V44" s="133">
        <v>19574.527999999998</v>
      </c>
      <c r="W44" s="137" cm="1">
        <f t="array" ref="W44">TREND($M44:$V44,$M$32:$V$32,W$32)</f>
        <v>19864.790800000075</v>
      </c>
      <c r="X44" s="137" cm="1">
        <f t="array" ref="X44">TREND($M44:$V44,$M$32:$V$32,X$32)</f>
        <v>20148.163963636383</v>
      </c>
      <c r="Y44" s="137" cm="1">
        <f t="array" ref="Y44">TREND($M44:$V44,$M$32:$V$32,Y$32)</f>
        <v>20431.537127272808</v>
      </c>
      <c r="Z44" s="137" cm="1">
        <f t="array" ref="Z44">TREND($M44:$V44,$M$32:$V$32,Z$32)</f>
        <v>20714.910290909116</v>
      </c>
      <c r="AA44" s="137" cm="1">
        <f t="array" ref="AA44">TREND($M44:$V44,$M$32:$V$32,AA$32)</f>
        <v>20998.283454545541</v>
      </c>
      <c r="AB44" s="137" cm="1">
        <f t="array" ref="AB44">TREND($M44:$V44,$M$32:$V$32,AB$32)</f>
        <v>21281.656618181849</v>
      </c>
      <c r="AC44" s="137" cm="1">
        <f t="array" ref="AC44">TREND($M44:$V44,$M$32:$V$32,AC$32)</f>
        <v>21565.029781818273</v>
      </c>
      <c r="AD44" s="137" cm="1">
        <f t="array" ref="AD44">TREND($M44:$V44,$M$32:$V$32,AD$32)</f>
        <v>21848.402945454582</v>
      </c>
      <c r="AE44" s="137" cm="1">
        <f t="array" ref="AE44">TREND($M44:$V44,$M$32:$V$32,AE$32)</f>
        <v>22131.77610909089</v>
      </c>
      <c r="AF44" s="137" cm="1">
        <f t="array" ref="AF44">TREND($M44:$V44,$M$32:$V$32,AF$32)</f>
        <v>22415.149272727314</v>
      </c>
      <c r="AG44" s="137" cm="1">
        <f t="array" ref="AG44">TREND($M44:$V44,$M$32:$V$32,AG$32)</f>
        <v>22698.522436363623</v>
      </c>
      <c r="AH44" s="137" cm="1">
        <f t="array" ref="AH44">TREND($M44:$V44,$M$32:$V$32,AH$32)</f>
        <v>22981.895600000047</v>
      </c>
      <c r="AI44" s="137" cm="1">
        <f t="array" ref="AI44">TREND($M44:$V44,$M$32:$V$32,AI$32)</f>
        <v>23265.268763636355</v>
      </c>
      <c r="AJ44" s="136" t="s">
        <v>4209</v>
      </c>
      <c r="AK44" s="136"/>
      <c r="AL44" s="136"/>
      <c r="AM44" s="136"/>
      <c r="AN44" s="136"/>
      <c r="AO44" s="136"/>
      <c r="AP44" s="136"/>
      <c r="AQ44" s="136"/>
      <c r="AR44" s="136"/>
      <c r="AS44" s="136"/>
      <c r="AT44" s="136"/>
      <c r="AU44" s="136"/>
      <c r="AV44" s="136"/>
      <c r="AW44" s="136"/>
      <c r="AX44" s="136"/>
      <c r="AY44" s="136"/>
      <c r="AZ44" s="136"/>
      <c r="BA44" s="136"/>
    </row>
    <row r="45" spans="1:53" x14ac:dyDescent="0.35">
      <c r="A45" s="135" t="s">
        <v>4202</v>
      </c>
      <c r="B45" s="134">
        <f>SUM(B41:B44)</f>
        <v>53310.815000000002</v>
      </c>
      <c r="C45" s="134"/>
      <c r="D45" s="134"/>
      <c r="E45" s="134"/>
      <c r="F45" s="134"/>
      <c r="G45" s="134">
        <f>SUM(G41:G44)</f>
        <v>53319.665000000001</v>
      </c>
      <c r="H45" s="134"/>
      <c r="I45" s="134"/>
      <c r="J45" s="134"/>
      <c r="K45" s="134"/>
      <c r="L45" s="134">
        <f>SUM(L41:L44)</f>
        <v>54973.553999999996</v>
      </c>
      <c r="M45" s="134"/>
      <c r="N45" s="134"/>
      <c r="O45" s="134"/>
      <c r="P45" s="134"/>
      <c r="Q45" s="134">
        <f>SUM(Q41:Q44)</f>
        <v>59699.396999999997</v>
      </c>
      <c r="R45" s="134"/>
      <c r="S45" s="134"/>
      <c r="T45" s="134"/>
      <c r="U45" s="134"/>
      <c r="V45" s="134">
        <f>SUM(V41:V44)</f>
        <v>64300.959000000003</v>
      </c>
      <c r="W45" s="133"/>
      <c r="X45" s="133"/>
      <c r="Y45" s="133"/>
      <c r="Z45" s="133"/>
      <c r="AA45" s="133"/>
      <c r="AB45" s="133"/>
      <c r="AC45" s="133"/>
      <c r="AD45" s="133"/>
      <c r="AE45" s="133"/>
      <c r="AF45" s="133"/>
      <c r="AG45" s="133"/>
      <c r="AH45" s="133"/>
      <c r="AI45" s="133"/>
      <c r="AJ45" s="132"/>
      <c r="AK45" s="132"/>
      <c r="AL45" s="132"/>
      <c r="AM45" s="132"/>
      <c r="AN45" s="132"/>
      <c r="AO45" s="132"/>
      <c r="AP45" s="132"/>
      <c r="AQ45" s="132"/>
      <c r="AR45" s="132"/>
      <c r="AS45" s="132"/>
      <c r="AT45" s="132"/>
      <c r="AU45" s="132"/>
      <c r="AV45" s="132"/>
      <c r="AW45" s="132"/>
      <c r="AX45" s="132"/>
      <c r="AY45" s="132"/>
      <c r="AZ45" s="132"/>
      <c r="BA45" s="132"/>
    </row>
    <row r="48" spans="1:53" ht="33.5" x14ac:dyDescent="0.75">
      <c r="A48" s="123"/>
      <c r="B48" s="131" t="s">
        <v>4210</v>
      </c>
      <c r="C48" s="123"/>
      <c r="D48" s="123"/>
      <c r="E48" s="123"/>
      <c r="F48" s="123"/>
      <c r="G48" s="123"/>
      <c r="H48" s="123"/>
      <c r="I48" s="123"/>
      <c r="J48" s="123"/>
      <c r="K48" s="123"/>
      <c r="L48" s="123"/>
      <c r="M48" s="123"/>
      <c r="N48" s="123"/>
      <c r="O48" s="123"/>
      <c r="P48" s="123"/>
      <c r="Q48" s="123"/>
      <c r="R48" s="123"/>
      <c r="S48" s="123"/>
      <c r="T48" s="123"/>
      <c r="U48" s="123"/>
      <c r="V48" s="123"/>
      <c r="W48" s="123"/>
      <c r="X48" s="123"/>
      <c r="Y48" s="123"/>
      <c r="Z48" s="123"/>
      <c r="AA48" s="123"/>
      <c r="AB48" s="123"/>
      <c r="AC48" s="123"/>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row>
    <row r="49" spans="1:53" ht="15.5" x14ac:dyDescent="0.35">
      <c r="A49" s="123"/>
      <c r="B49" s="123" t="s">
        <v>4211</v>
      </c>
      <c r="C49" s="123"/>
      <c r="D49" s="123"/>
      <c r="E49" s="123"/>
      <c r="F49" s="123"/>
      <c r="G49" s="123"/>
      <c r="H49" s="123"/>
      <c r="I49" s="123"/>
      <c r="J49" s="123"/>
      <c r="K49" s="123"/>
      <c r="L49" s="123"/>
      <c r="M49" s="123"/>
      <c r="N49" s="123"/>
      <c r="O49" s="123"/>
      <c r="P49" s="123"/>
      <c r="Q49" s="123"/>
      <c r="R49" s="123"/>
      <c r="S49" s="123"/>
      <c r="T49" s="123"/>
      <c r="U49" s="123"/>
      <c r="V49" s="123"/>
      <c r="W49" s="123"/>
      <c r="X49" s="123"/>
      <c r="Y49" s="123"/>
      <c r="Z49" s="123"/>
      <c r="AA49" s="123"/>
      <c r="AB49" s="123"/>
      <c r="AC49" s="123"/>
      <c r="AD49" s="123"/>
      <c r="AE49" s="123"/>
      <c r="AF49" s="123"/>
      <c r="AG49" s="123"/>
      <c r="AH49" s="123"/>
      <c r="AI49" s="123"/>
      <c r="AJ49" s="123"/>
      <c r="AK49" s="123"/>
      <c r="AL49" s="123"/>
      <c r="AM49" s="123"/>
      <c r="AN49" s="123"/>
      <c r="AO49" s="123"/>
      <c r="AP49" s="123"/>
      <c r="AQ49" s="123"/>
      <c r="AR49" s="123"/>
      <c r="AS49" s="123"/>
      <c r="AT49" s="123"/>
      <c r="AU49" s="123"/>
      <c r="AV49" s="123"/>
      <c r="AW49" s="123"/>
      <c r="AX49" s="123"/>
      <c r="AY49" s="123"/>
      <c r="AZ49" s="123"/>
      <c r="BA49" s="123"/>
    </row>
    <row r="50" spans="1:53" ht="15.5" x14ac:dyDescent="0.35">
      <c r="A50" s="123"/>
      <c r="B50" s="123" t="s">
        <v>4212</v>
      </c>
      <c r="C50" s="123">
        <v>2020</v>
      </c>
      <c r="D50" s="123">
        <v>2021</v>
      </c>
      <c r="E50" s="123">
        <v>2022</v>
      </c>
      <c r="F50" s="123">
        <v>2023</v>
      </c>
      <c r="G50" s="123">
        <v>2024</v>
      </c>
      <c r="H50" s="123">
        <v>2025</v>
      </c>
      <c r="I50" s="123">
        <v>2026</v>
      </c>
      <c r="J50" s="123">
        <v>2027</v>
      </c>
      <c r="K50" s="123">
        <v>2028</v>
      </c>
      <c r="L50" s="123">
        <v>2029</v>
      </c>
      <c r="M50" s="123">
        <v>2030</v>
      </c>
      <c r="N50" s="123">
        <v>2031</v>
      </c>
      <c r="O50" s="123">
        <v>2032</v>
      </c>
      <c r="P50" s="123">
        <v>2033</v>
      </c>
      <c r="Q50" s="123">
        <v>2034</v>
      </c>
      <c r="R50" s="123">
        <v>2035</v>
      </c>
      <c r="S50" s="123">
        <v>2036</v>
      </c>
      <c r="T50" s="123">
        <v>2037</v>
      </c>
      <c r="U50" s="123">
        <v>2038</v>
      </c>
      <c r="V50" s="123">
        <v>2039</v>
      </c>
      <c r="W50" s="123">
        <v>2040</v>
      </c>
      <c r="X50" s="123">
        <v>2041</v>
      </c>
      <c r="Y50" s="123">
        <v>2042</v>
      </c>
      <c r="Z50" s="123">
        <v>2043</v>
      </c>
      <c r="AA50" s="123">
        <v>2044</v>
      </c>
      <c r="AB50" s="123">
        <v>2045</v>
      </c>
      <c r="AC50" s="123">
        <v>2046</v>
      </c>
      <c r="AD50" s="123">
        <v>2047</v>
      </c>
      <c r="AE50" s="123">
        <v>2048</v>
      </c>
      <c r="AF50" s="123">
        <v>2049</v>
      </c>
      <c r="AG50" s="123">
        <v>2050</v>
      </c>
      <c r="AH50" s="123">
        <v>2051</v>
      </c>
      <c r="AI50" s="123">
        <v>2052</v>
      </c>
      <c r="AJ50" s="123">
        <v>2053</v>
      </c>
      <c r="AK50" s="123">
        <v>2054</v>
      </c>
      <c r="AL50" s="123">
        <v>2055</v>
      </c>
      <c r="AM50" s="123">
        <v>2056</v>
      </c>
      <c r="AN50" s="123">
        <v>2057</v>
      </c>
      <c r="AO50" s="123">
        <v>2058</v>
      </c>
      <c r="AP50" s="123">
        <v>2059</v>
      </c>
      <c r="AQ50" s="123">
        <v>2060</v>
      </c>
      <c r="AR50" s="123">
        <v>2061</v>
      </c>
      <c r="AS50" s="123">
        <v>2062</v>
      </c>
      <c r="AT50" s="123">
        <v>2063</v>
      </c>
      <c r="AU50" s="123">
        <v>2064</v>
      </c>
      <c r="AV50" s="123">
        <v>2065</v>
      </c>
      <c r="AW50" s="123">
        <v>2066</v>
      </c>
      <c r="AX50" s="123">
        <v>2067</v>
      </c>
      <c r="AY50" s="123">
        <v>2068</v>
      </c>
      <c r="AZ50" s="123">
        <v>2069</v>
      </c>
      <c r="BA50" s="123">
        <v>2070</v>
      </c>
    </row>
    <row r="51" spans="1:53" ht="15.5" x14ac:dyDescent="0.35">
      <c r="A51" s="123" t="s">
        <v>4213</v>
      </c>
      <c r="B51" s="123" t="s">
        <v>4214</v>
      </c>
      <c r="C51" s="123">
        <v>7282.1416874353799</v>
      </c>
      <c r="D51" s="123">
        <v>7350.0019452482002</v>
      </c>
      <c r="E51" s="123">
        <v>7417.8622030610204</v>
      </c>
      <c r="F51" s="123">
        <v>7485.7224608738397</v>
      </c>
      <c r="G51" s="123">
        <v>7553.58271868666</v>
      </c>
      <c r="H51" s="123">
        <v>7621.4429764994802</v>
      </c>
      <c r="I51" s="123">
        <v>7849.9524195209297</v>
      </c>
      <c r="J51" s="123">
        <v>8078.46186254237</v>
      </c>
      <c r="K51" s="123">
        <v>8306.9713055638204</v>
      </c>
      <c r="L51" s="123">
        <v>8535.4807485852598</v>
      </c>
      <c r="M51" s="123">
        <v>8763.9901916067101</v>
      </c>
      <c r="N51" s="123">
        <v>8847.3832993936594</v>
      </c>
      <c r="O51" s="123">
        <v>8930.7764071805996</v>
      </c>
      <c r="P51" s="123">
        <v>9014.1695149675397</v>
      </c>
      <c r="Q51" s="123">
        <v>9097.5626227544908</v>
      </c>
      <c r="R51" s="123">
        <v>9180.9557305414291</v>
      </c>
      <c r="S51" s="123">
        <v>9222.1208253382392</v>
      </c>
      <c r="T51" s="123">
        <v>9263.2859201350402</v>
      </c>
      <c r="U51" s="123">
        <v>9304.4510149318503</v>
      </c>
      <c r="V51" s="123">
        <v>9345.6161097286495</v>
      </c>
      <c r="W51" s="123">
        <v>9386.7812045254595</v>
      </c>
      <c r="X51" s="123">
        <v>9369.1215439642492</v>
      </c>
      <c r="Y51" s="123">
        <v>9351.4618834030498</v>
      </c>
      <c r="Z51" s="123">
        <v>9333.8022228418395</v>
      </c>
      <c r="AA51" s="123">
        <v>9316.1425622806291</v>
      </c>
      <c r="AB51" s="123">
        <v>9298.4829017194297</v>
      </c>
      <c r="AC51" s="123">
        <v>9319.9003916430102</v>
      </c>
      <c r="AD51" s="123">
        <v>9341.3178815665997</v>
      </c>
      <c r="AE51" s="123">
        <v>9362.7353714901801</v>
      </c>
      <c r="AF51" s="123">
        <v>9384.1528614137696</v>
      </c>
      <c r="AG51" s="123">
        <v>9405.5703513373501</v>
      </c>
      <c r="AH51" s="123">
        <v>9452.4188033549399</v>
      </c>
      <c r="AI51" s="123">
        <v>9499.2672553725406</v>
      </c>
      <c r="AJ51" s="123">
        <v>9546.1157073901304</v>
      </c>
      <c r="AK51" s="123">
        <v>9592.9641594077293</v>
      </c>
      <c r="AL51" s="123">
        <v>9639.8126114253191</v>
      </c>
      <c r="AM51" s="123">
        <v>9681.9087710619006</v>
      </c>
      <c r="AN51" s="123">
        <v>9724.0049306984802</v>
      </c>
      <c r="AO51" s="123">
        <v>9766.1010903350598</v>
      </c>
      <c r="AP51" s="123">
        <v>9808.1972499716394</v>
      </c>
      <c r="AQ51" s="123">
        <v>9850.2934096082208</v>
      </c>
      <c r="AR51" s="123">
        <v>9850.2934096082208</v>
      </c>
      <c r="AS51" s="123">
        <v>9850.2934096082208</v>
      </c>
      <c r="AT51" s="123">
        <v>9850.2934096082208</v>
      </c>
      <c r="AU51" s="123">
        <v>9850.2934096082208</v>
      </c>
      <c r="AV51" s="123">
        <v>9850.2934096082208</v>
      </c>
      <c r="AW51" s="123">
        <v>9850.2934096082208</v>
      </c>
      <c r="AX51" s="123">
        <v>9850.2934096082208</v>
      </c>
      <c r="AY51" s="123">
        <v>9850.2934096082208</v>
      </c>
      <c r="AZ51" s="123">
        <v>9850.2934096082208</v>
      </c>
      <c r="BA51" s="123">
        <v>9850.2934096082208</v>
      </c>
    </row>
    <row r="52" spans="1:53" ht="15.5" x14ac:dyDescent="0.35">
      <c r="A52" s="123" t="s">
        <v>4213</v>
      </c>
      <c r="B52" s="123" t="s">
        <v>4215</v>
      </c>
      <c r="C52" s="123">
        <v>8136.7392927447199</v>
      </c>
      <c r="D52" s="123">
        <v>8129.89814642275</v>
      </c>
      <c r="E52" s="123">
        <v>8123.05700010079</v>
      </c>
      <c r="F52" s="123">
        <v>8116.21585377882</v>
      </c>
      <c r="G52" s="123">
        <v>8109.37470745685</v>
      </c>
      <c r="H52" s="123">
        <v>8102.5335611348901</v>
      </c>
      <c r="I52" s="123">
        <v>8172.67728868431</v>
      </c>
      <c r="J52" s="123">
        <v>8242.82101623374</v>
      </c>
      <c r="K52" s="123">
        <v>8312.9647437831609</v>
      </c>
      <c r="L52" s="123">
        <v>8383.1084713325799</v>
      </c>
      <c r="M52" s="123">
        <v>8453.2521988820099</v>
      </c>
      <c r="N52" s="123">
        <v>8557.9386804889291</v>
      </c>
      <c r="O52" s="123">
        <v>8662.6251620958501</v>
      </c>
      <c r="P52" s="123">
        <v>8767.3116437027693</v>
      </c>
      <c r="Q52" s="123">
        <v>8871.9981253096903</v>
      </c>
      <c r="R52" s="123">
        <v>8976.6846069166095</v>
      </c>
      <c r="S52" s="123">
        <v>9033.8403811891603</v>
      </c>
      <c r="T52" s="123">
        <v>9090.9961554617003</v>
      </c>
      <c r="U52" s="123">
        <v>9148.1519297342493</v>
      </c>
      <c r="V52" s="123">
        <v>9205.3077040067892</v>
      </c>
      <c r="W52" s="123">
        <v>9262.4634782793401</v>
      </c>
      <c r="X52" s="123">
        <v>9269.66684530575</v>
      </c>
      <c r="Y52" s="123">
        <v>9276.87021233216</v>
      </c>
      <c r="Z52" s="123">
        <v>9284.07357935857</v>
      </c>
      <c r="AA52" s="123">
        <v>9291.2769463849909</v>
      </c>
      <c r="AB52" s="123">
        <v>9298.4803134114009</v>
      </c>
      <c r="AC52" s="123">
        <v>9319.8974401309006</v>
      </c>
      <c r="AD52" s="123">
        <v>9341.3145668504094</v>
      </c>
      <c r="AE52" s="123">
        <v>9362.7316935699091</v>
      </c>
      <c r="AF52" s="123">
        <v>9384.1488202894197</v>
      </c>
      <c r="AG52" s="123">
        <v>9405.5659470089195</v>
      </c>
      <c r="AH52" s="123">
        <v>9452.4154481758997</v>
      </c>
      <c r="AI52" s="123">
        <v>9499.2649493428798</v>
      </c>
      <c r="AJ52" s="123">
        <v>9546.1144505098691</v>
      </c>
      <c r="AK52" s="123">
        <v>9592.9639516768493</v>
      </c>
      <c r="AL52" s="123">
        <v>9639.8134528438295</v>
      </c>
      <c r="AM52" s="123">
        <v>9681.9106629611397</v>
      </c>
      <c r="AN52" s="123">
        <v>9724.0078730784408</v>
      </c>
      <c r="AO52" s="123">
        <v>9766.1050831957491</v>
      </c>
      <c r="AP52" s="123">
        <v>9808.2022933130593</v>
      </c>
      <c r="AQ52" s="123">
        <v>9850.2995034303694</v>
      </c>
      <c r="AR52" s="123">
        <v>9850.2995034303694</v>
      </c>
      <c r="AS52" s="123">
        <v>9850.2995034303694</v>
      </c>
      <c r="AT52" s="123">
        <v>9850.2995034303694</v>
      </c>
      <c r="AU52" s="123">
        <v>9850.2995034303694</v>
      </c>
      <c r="AV52" s="123">
        <v>9850.2995034303694</v>
      </c>
      <c r="AW52" s="123">
        <v>9850.2995034303694</v>
      </c>
      <c r="AX52" s="123">
        <v>9850.2995034303694</v>
      </c>
      <c r="AY52" s="123">
        <v>9850.2995034303694</v>
      </c>
      <c r="AZ52" s="123">
        <v>9850.2995034303694</v>
      </c>
      <c r="BA52" s="123">
        <v>9850.2995034303694</v>
      </c>
    </row>
    <row r="53" spans="1:53" ht="15.5" x14ac:dyDescent="0.35">
      <c r="A53" s="123" t="s">
        <v>4213</v>
      </c>
      <c r="B53" s="123" t="s">
        <v>4216</v>
      </c>
      <c r="C53" s="123">
        <v>8719.9366767922602</v>
      </c>
      <c r="D53" s="123">
        <v>8710.9261931227702</v>
      </c>
      <c r="E53" s="123">
        <v>8701.9157094532693</v>
      </c>
      <c r="F53" s="123">
        <v>8692.9052257837793</v>
      </c>
      <c r="G53" s="123">
        <v>8683.8947421142802</v>
      </c>
      <c r="H53" s="123">
        <v>8674.8842584447793</v>
      </c>
      <c r="I53" s="123">
        <v>8710.6315544953795</v>
      </c>
      <c r="J53" s="123">
        <v>8746.3788505459797</v>
      </c>
      <c r="K53" s="123">
        <v>8782.1261465965799</v>
      </c>
      <c r="L53" s="123">
        <v>8817.8734426471801</v>
      </c>
      <c r="M53" s="123">
        <v>8853.6207386977803</v>
      </c>
      <c r="N53" s="123">
        <v>8903.4735663380998</v>
      </c>
      <c r="O53" s="123">
        <v>8953.3263939784301</v>
      </c>
      <c r="P53" s="123">
        <v>9003.1792216187605</v>
      </c>
      <c r="Q53" s="123">
        <v>9053.0320492590909</v>
      </c>
      <c r="R53" s="123">
        <v>9102.8848768994194</v>
      </c>
      <c r="S53" s="123">
        <v>9139.2060599065098</v>
      </c>
      <c r="T53" s="123">
        <v>9175.5272429136003</v>
      </c>
      <c r="U53" s="123">
        <v>9211.8484259206907</v>
      </c>
      <c r="V53" s="123">
        <v>9248.1696089277793</v>
      </c>
      <c r="W53" s="123">
        <v>9284.4907919348807</v>
      </c>
      <c r="X53" s="123">
        <v>9287.2933523149804</v>
      </c>
      <c r="Y53" s="123">
        <v>9290.0959126950893</v>
      </c>
      <c r="Z53" s="123">
        <v>9292.8984730751909</v>
      </c>
      <c r="AA53" s="123">
        <v>9295.7010334552997</v>
      </c>
      <c r="AB53" s="123">
        <v>9298.5035938353994</v>
      </c>
      <c r="AC53" s="123">
        <v>9319.9192845638208</v>
      </c>
      <c r="AD53" s="123">
        <v>9341.3349752922404</v>
      </c>
      <c r="AE53" s="123">
        <v>9362.7506660206509</v>
      </c>
      <c r="AF53" s="123">
        <v>9384.1663567490705</v>
      </c>
      <c r="AG53" s="123">
        <v>9405.5820474774901</v>
      </c>
      <c r="AH53" s="123">
        <v>9452.4314031117792</v>
      </c>
      <c r="AI53" s="123">
        <v>9499.2807587460793</v>
      </c>
      <c r="AJ53" s="123">
        <v>9546.1301143803703</v>
      </c>
      <c r="AK53" s="123">
        <v>9592.9794700146595</v>
      </c>
      <c r="AL53" s="123">
        <v>9639.8288256489595</v>
      </c>
      <c r="AM53" s="123">
        <v>9681.9269695596195</v>
      </c>
      <c r="AN53" s="123">
        <v>9724.0251134702703</v>
      </c>
      <c r="AO53" s="123">
        <v>9766.1232573809302</v>
      </c>
      <c r="AP53" s="123">
        <v>9808.2214012915792</v>
      </c>
      <c r="AQ53" s="123">
        <v>9850.3195452022392</v>
      </c>
      <c r="AR53" s="123">
        <v>9850.3195452022392</v>
      </c>
      <c r="AS53" s="123">
        <v>9850.3195452022392</v>
      </c>
      <c r="AT53" s="123">
        <v>9850.3195452022392</v>
      </c>
      <c r="AU53" s="123">
        <v>9850.3195452022392</v>
      </c>
      <c r="AV53" s="123">
        <v>9850.3195452022392</v>
      </c>
      <c r="AW53" s="123">
        <v>9850.3195452022392</v>
      </c>
      <c r="AX53" s="123">
        <v>9850.3195452022392</v>
      </c>
      <c r="AY53" s="123">
        <v>9850.3195452022392</v>
      </c>
      <c r="AZ53" s="123">
        <v>9850.3195452022392</v>
      </c>
      <c r="BA53" s="123">
        <v>9850.3195452022392</v>
      </c>
    </row>
    <row r="54" spans="1:53" ht="15.5" x14ac:dyDescent="0.35">
      <c r="A54" s="123" t="s">
        <v>4213</v>
      </c>
      <c r="B54" s="123" t="s">
        <v>4217</v>
      </c>
      <c r="C54" s="123">
        <v>47403.3425431941</v>
      </c>
      <c r="D54" s="123">
        <v>47370.819333551997</v>
      </c>
      <c r="E54" s="123">
        <v>47338.2961239098</v>
      </c>
      <c r="F54" s="123">
        <v>47305.772914267603</v>
      </c>
      <c r="G54" s="123">
        <v>47273.249704625399</v>
      </c>
      <c r="H54" s="123">
        <v>47240.726494983202</v>
      </c>
      <c r="I54" s="123">
        <v>47313.685103101299</v>
      </c>
      <c r="J54" s="123">
        <v>47386.643711219403</v>
      </c>
      <c r="K54" s="123">
        <v>47459.602319337399</v>
      </c>
      <c r="L54" s="123">
        <v>47532.560927455503</v>
      </c>
      <c r="M54" s="123">
        <v>47605.5195355736</v>
      </c>
      <c r="N54" s="123">
        <v>47813.840253793001</v>
      </c>
      <c r="O54" s="123">
        <v>48022.160972012498</v>
      </c>
      <c r="P54" s="123">
        <v>48230.4816902319</v>
      </c>
      <c r="Q54" s="123">
        <v>48438.802408451404</v>
      </c>
      <c r="R54" s="123">
        <v>48647.123126670798</v>
      </c>
      <c r="S54" s="123">
        <v>49000.982680654299</v>
      </c>
      <c r="T54" s="123">
        <v>49354.842234637799</v>
      </c>
      <c r="U54" s="123">
        <v>49708.7017886213</v>
      </c>
      <c r="V54" s="123">
        <v>50062.5613426048</v>
      </c>
      <c r="W54" s="123">
        <v>50416.420896588301</v>
      </c>
      <c r="X54" s="123">
        <v>50436.5317338143</v>
      </c>
      <c r="Y54" s="123">
        <v>50456.642571040204</v>
      </c>
      <c r="Z54" s="123">
        <v>50476.753408266202</v>
      </c>
      <c r="AA54" s="123">
        <v>50496.864245492099</v>
      </c>
      <c r="AB54" s="123">
        <v>50516.975082718098</v>
      </c>
      <c r="AC54" s="123">
        <v>50482.10912501</v>
      </c>
      <c r="AD54" s="123">
        <v>50447.243167301902</v>
      </c>
      <c r="AE54" s="123">
        <v>50412.377209593797</v>
      </c>
      <c r="AF54" s="123">
        <v>50377.5112518858</v>
      </c>
      <c r="AG54" s="123">
        <v>50342.645294177702</v>
      </c>
      <c r="AH54" s="123">
        <v>50354.0822247123</v>
      </c>
      <c r="AI54" s="123">
        <v>50365.519155246897</v>
      </c>
      <c r="AJ54" s="123">
        <v>50376.956085781399</v>
      </c>
      <c r="AK54" s="123">
        <v>50388.393016315997</v>
      </c>
      <c r="AL54" s="123">
        <v>50399.829946850601</v>
      </c>
      <c r="AM54" s="123">
        <v>50409.758310406403</v>
      </c>
      <c r="AN54" s="123">
        <v>50419.686673962198</v>
      </c>
      <c r="AO54" s="123">
        <v>50429.615037518</v>
      </c>
      <c r="AP54" s="123">
        <v>50439.543401073803</v>
      </c>
      <c r="AQ54" s="123">
        <v>50449.471764629598</v>
      </c>
      <c r="AR54" s="123">
        <v>50449.471764629598</v>
      </c>
      <c r="AS54" s="123">
        <v>50449.471764629598</v>
      </c>
      <c r="AT54" s="123">
        <v>50449.471764629598</v>
      </c>
      <c r="AU54" s="123">
        <v>50449.471764629598</v>
      </c>
      <c r="AV54" s="123">
        <v>50449.471764629598</v>
      </c>
      <c r="AW54" s="123">
        <v>50449.471764629598</v>
      </c>
      <c r="AX54" s="123">
        <v>50449.471764629598</v>
      </c>
      <c r="AY54" s="123">
        <v>50449.471764629598</v>
      </c>
      <c r="AZ54" s="123">
        <v>50449.471764629598</v>
      </c>
      <c r="BA54" s="123">
        <v>50449.471764629598</v>
      </c>
    </row>
    <row r="55" spans="1:53" ht="15.5" x14ac:dyDescent="0.35">
      <c r="A55" s="125" t="s">
        <v>4201</v>
      </c>
      <c r="B55" s="123" t="s">
        <v>4218</v>
      </c>
      <c r="C55" s="123">
        <v>46342.194513281</v>
      </c>
      <c r="D55" s="123">
        <v>46524.799897631303</v>
      </c>
      <c r="E55" s="123">
        <v>46707.405281981599</v>
      </c>
      <c r="F55" s="123">
        <v>46890.010666331997</v>
      </c>
      <c r="G55" s="123">
        <v>47072.6160506823</v>
      </c>
      <c r="H55" s="123">
        <v>47255.221435032698</v>
      </c>
      <c r="I55" s="123">
        <v>47488.017480245799</v>
      </c>
      <c r="J55" s="123">
        <v>47720.813525459002</v>
      </c>
      <c r="K55" s="123">
        <v>47953.609570672197</v>
      </c>
      <c r="L55" s="123">
        <v>48186.405615885298</v>
      </c>
      <c r="M55" s="123">
        <v>48419.201661098501</v>
      </c>
      <c r="N55" s="123">
        <v>48697.120556422902</v>
      </c>
      <c r="O55" s="123">
        <v>48975.039451747398</v>
      </c>
      <c r="P55" s="123">
        <v>49252.958347071799</v>
      </c>
      <c r="Q55" s="123">
        <v>49530.8772423962</v>
      </c>
      <c r="R55" s="123">
        <v>49808.796137720703</v>
      </c>
      <c r="S55" s="123">
        <v>50037.092172565797</v>
      </c>
      <c r="T55" s="123">
        <v>50265.388207411001</v>
      </c>
      <c r="U55" s="123">
        <v>50493.684242256102</v>
      </c>
      <c r="V55" s="123">
        <v>50721.980277101298</v>
      </c>
      <c r="W55" s="123">
        <v>50950.2763119464</v>
      </c>
      <c r="X55" s="123">
        <v>50863.640684938699</v>
      </c>
      <c r="Y55" s="123">
        <v>50777.005057930903</v>
      </c>
      <c r="Z55" s="123">
        <v>50690.3694309231</v>
      </c>
      <c r="AA55" s="123">
        <v>50603.733803915398</v>
      </c>
      <c r="AB55" s="123">
        <v>50517.098176907602</v>
      </c>
      <c r="AC55" s="123">
        <v>50482.235228493199</v>
      </c>
      <c r="AD55" s="123">
        <v>50447.3722800787</v>
      </c>
      <c r="AE55" s="123">
        <v>50412.509331664303</v>
      </c>
      <c r="AF55" s="123">
        <v>50377.646383249899</v>
      </c>
      <c r="AG55" s="123">
        <v>50342.783434835503</v>
      </c>
      <c r="AH55" s="123">
        <v>50354.217722337198</v>
      </c>
      <c r="AI55" s="123">
        <v>50365.652009838799</v>
      </c>
      <c r="AJ55" s="123">
        <v>50377.086297340502</v>
      </c>
      <c r="AK55" s="123">
        <v>50388.520584842197</v>
      </c>
      <c r="AL55" s="123">
        <v>50399.9548723439</v>
      </c>
      <c r="AM55" s="123">
        <v>50409.8910974135</v>
      </c>
      <c r="AN55" s="123">
        <v>50419.827322483201</v>
      </c>
      <c r="AO55" s="123">
        <v>50429.7635475528</v>
      </c>
      <c r="AP55" s="123">
        <v>50439.699772622502</v>
      </c>
      <c r="AQ55" s="123">
        <v>50449.635997692203</v>
      </c>
      <c r="AR55" s="123">
        <v>50449.635997692203</v>
      </c>
      <c r="AS55" s="123">
        <v>50449.635997692203</v>
      </c>
      <c r="AT55" s="123">
        <v>50449.635997692203</v>
      </c>
      <c r="AU55" s="123">
        <v>50449.635997692203</v>
      </c>
      <c r="AV55" s="123">
        <v>50449.635997692203</v>
      </c>
      <c r="AW55" s="123">
        <v>50449.635997692203</v>
      </c>
      <c r="AX55" s="123">
        <v>50449.635997692203</v>
      </c>
      <c r="AY55" s="123">
        <v>50449.635997692203</v>
      </c>
      <c r="AZ55" s="123">
        <v>50449.635997692203</v>
      </c>
      <c r="BA55" s="123">
        <v>50449.635997692203</v>
      </c>
    </row>
    <row r="56" spans="1:53" ht="15.5" x14ac:dyDescent="0.35">
      <c r="A56" s="125" t="s">
        <v>4201</v>
      </c>
      <c r="B56" s="123" t="s">
        <v>4219</v>
      </c>
      <c r="C56" s="123">
        <v>47278.1584279175</v>
      </c>
      <c r="D56" s="123">
        <v>47569.074100935803</v>
      </c>
      <c r="E56" s="123">
        <v>47859.989773954097</v>
      </c>
      <c r="F56" s="123">
        <v>48150.9054469724</v>
      </c>
      <c r="G56" s="123">
        <v>48441.821119990702</v>
      </c>
      <c r="H56" s="123">
        <v>48732.736793008997</v>
      </c>
      <c r="I56" s="123">
        <v>48956.526623976002</v>
      </c>
      <c r="J56" s="123">
        <v>49180.316454943102</v>
      </c>
      <c r="K56" s="123">
        <v>49404.1062859101</v>
      </c>
      <c r="L56" s="123">
        <v>49627.8961168772</v>
      </c>
      <c r="M56" s="123">
        <v>49851.685947844198</v>
      </c>
      <c r="N56" s="123">
        <v>49992.597794347399</v>
      </c>
      <c r="O56" s="123">
        <v>50133.5096408506</v>
      </c>
      <c r="P56" s="123">
        <v>50274.4214873538</v>
      </c>
      <c r="Q56" s="123">
        <v>50415.333333857001</v>
      </c>
      <c r="R56" s="123">
        <v>50556.245180360202</v>
      </c>
      <c r="S56" s="123">
        <v>50632.372515471499</v>
      </c>
      <c r="T56" s="123">
        <v>50708.499850582797</v>
      </c>
      <c r="U56" s="123">
        <v>50784.627185694102</v>
      </c>
      <c r="V56" s="123">
        <v>50860.7545208054</v>
      </c>
      <c r="W56" s="123">
        <v>50936.881855916698</v>
      </c>
      <c r="X56" s="123">
        <v>50852.920852365198</v>
      </c>
      <c r="Y56" s="123">
        <v>50768.959848813698</v>
      </c>
      <c r="Z56" s="123">
        <v>50684.9988452623</v>
      </c>
      <c r="AA56" s="123">
        <v>50601.0378417108</v>
      </c>
      <c r="AB56" s="123">
        <v>50517.076838159403</v>
      </c>
      <c r="AC56" s="123">
        <v>50482.206494930797</v>
      </c>
      <c r="AD56" s="123">
        <v>50447.3361517023</v>
      </c>
      <c r="AE56" s="123">
        <v>50412.465808473702</v>
      </c>
      <c r="AF56" s="123">
        <v>50377.595465245198</v>
      </c>
      <c r="AG56" s="123">
        <v>50342.725122016702</v>
      </c>
      <c r="AH56" s="123">
        <v>50354.162869706503</v>
      </c>
      <c r="AI56" s="123">
        <v>50365.600617396398</v>
      </c>
      <c r="AJ56" s="123">
        <v>50377.0383650863</v>
      </c>
      <c r="AK56" s="123">
        <v>50388.476112776101</v>
      </c>
      <c r="AL56" s="123">
        <v>50399.913860465997</v>
      </c>
      <c r="AM56" s="123">
        <v>50409.8556951274</v>
      </c>
      <c r="AN56" s="123">
        <v>50419.797529788797</v>
      </c>
      <c r="AO56" s="123">
        <v>50429.739364450201</v>
      </c>
      <c r="AP56" s="123">
        <v>50439.681199111699</v>
      </c>
      <c r="AQ56" s="123">
        <v>50449.623033773103</v>
      </c>
      <c r="AR56" s="123">
        <v>50449.623033773103</v>
      </c>
      <c r="AS56" s="123">
        <v>50449.623033773103</v>
      </c>
      <c r="AT56" s="123">
        <v>50449.623033773103</v>
      </c>
      <c r="AU56" s="123">
        <v>50449.623033773103</v>
      </c>
      <c r="AV56" s="123">
        <v>50449.623033773103</v>
      </c>
      <c r="AW56" s="123">
        <v>50449.623033773103</v>
      </c>
      <c r="AX56" s="123">
        <v>50449.623033773103</v>
      </c>
      <c r="AY56" s="123">
        <v>50449.623033773103</v>
      </c>
      <c r="AZ56" s="123">
        <v>50449.623033773103</v>
      </c>
      <c r="BA56" s="123">
        <v>50449.623033773103</v>
      </c>
    </row>
    <row r="57" spans="1:53" ht="15.5" x14ac:dyDescent="0.35">
      <c r="A57" s="125" t="s">
        <v>4198</v>
      </c>
      <c r="B57" s="123" t="s">
        <v>4220</v>
      </c>
      <c r="C57" s="123">
        <v>16553.996349754801</v>
      </c>
      <c r="D57" s="123">
        <v>16490.0208218193</v>
      </c>
      <c r="E57" s="123">
        <v>16426.045293883901</v>
      </c>
      <c r="F57" s="123">
        <v>16362.069765948399</v>
      </c>
      <c r="G57" s="123">
        <v>16298.094238013</v>
      </c>
      <c r="H57" s="123">
        <v>16234.118710077601</v>
      </c>
      <c r="I57" s="123">
        <v>16231.1416573607</v>
      </c>
      <c r="J57" s="123">
        <v>16228.1646046439</v>
      </c>
      <c r="K57" s="123">
        <v>16225.187551927</v>
      </c>
      <c r="L57" s="123">
        <v>16222.210499210199</v>
      </c>
      <c r="M57" s="123">
        <v>16219.233446493399</v>
      </c>
      <c r="N57" s="123">
        <v>16279.774472630001</v>
      </c>
      <c r="O57" s="123">
        <v>16340.3154987665</v>
      </c>
      <c r="P57" s="123">
        <v>16400.856524903102</v>
      </c>
      <c r="Q57" s="123">
        <v>16461.397551039699</v>
      </c>
      <c r="R57" s="123">
        <v>16521.938577176301</v>
      </c>
      <c r="S57" s="123">
        <v>16649.0811900755</v>
      </c>
      <c r="T57" s="123">
        <v>16776.223802974699</v>
      </c>
      <c r="U57" s="123">
        <v>16903.366415873901</v>
      </c>
      <c r="V57" s="123">
        <v>17030.5090287731</v>
      </c>
      <c r="W57" s="123">
        <v>17157.651641672299</v>
      </c>
      <c r="X57" s="123">
        <v>17212.593460200598</v>
      </c>
      <c r="Y57" s="123">
        <v>17267.535278728799</v>
      </c>
      <c r="Z57" s="123">
        <v>17322.477097257099</v>
      </c>
      <c r="AA57" s="123">
        <v>17377.418915785402</v>
      </c>
      <c r="AB57" s="123">
        <v>17432.360734313701</v>
      </c>
      <c r="AC57" s="123">
        <v>17419.187550922499</v>
      </c>
      <c r="AD57" s="123">
        <v>17406.014367531399</v>
      </c>
      <c r="AE57" s="123">
        <v>17392.841184140299</v>
      </c>
      <c r="AF57" s="123">
        <v>17379.668000749101</v>
      </c>
      <c r="AG57" s="123">
        <v>17366.494817358001</v>
      </c>
      <c r="AH57" s="123">
        <v>17369.148701652699</v>
      </c>
      <c r="AI57" s="123">
        <v>17371.8025859474</v>
      </c>
      <c r="AJ57" s="123">
        <v>17374.456470242101</v>
      </c>
      <c r="AK57" s="123">
        <v>17377.110354536799</v>
      </c>
      <c r="AL57" s="123">
        <v>17379.7642388315</v>
      </c>
      <c r="AM57" s="123">
        <v>17382.863465345799</v>
      </c>
      <c r="AN57" s="123">
        <v>17385.962691860099</v>
      </c>
      <c r="AO57" s="123">
        <v>17389.061918374398</v>
      </c>
      <c r="AP57" s="123">
        <v>17392.161144888702</v>
      </c>
      <c r="AQ57" s="123">
        <v>17395.260371403001</v>
      </c>
      <c r="AR57" s="123">
        <v>17395.260371403001</v>
      </c>
      <c r="AS57" s="123">
        <v>17395.260371403001</v>
      </c>
      <c r="AT57" s="123">
        <v>17395.260371403001</v>
      </c>
      <c r="AU57" s="123">
        <v>17395.260371403001</v>
      </c>
      <c r="AV57" s="123">
        <v>17395.260371403001</v>
      </c>
      <c r="AW57" s="123">
        <v>17395.260371403001</v>
      </c>
      <c r="AX57" s="123">
        <v>17395.260371403001</v>
      </c>
      <c r="AY57" s="123">
        <v>17395.260371403001</v>
      </c>
      <c r="AZ57" s="123">
        <v>17395.260371403001</v>
      </c>
      <c r="BA57" s="123">
        <v>17395.260371403001</v>
      </c>
    </row>
    <row r="58" spans="1:53" ht="15.5" x14ac:dyDescent="0.35">
      <c r="A58" s="125" t="s">
        <v>4200</v>
      </c>
      <c r="B58" s="123" t="s">
        <v>4221</v>
      </c>
      <c r="C58" s="123">
        <v>16570.754794578301</v>
      </c>
      <c r="D58" s="123">
        <v>16622.4153990339</v>
      </c>
      <c r="E58" s="123">
        <v>16674.076003489401</v>
      </c>
      <c r="F58" s="123">
        <v>16725.736607945</v>
      </c>
      <c r="G58" s="123">
        <v>16777.3972124006</v>
      </c>
      <c r="H58" s="123">
        <v>16829.057816856101</v>
      </c>
      <c r="I58" s="123">
        <v>16868.7637990484</v>
      </c>
      <c r="J58" s="123">
        <v>16908.469781240699</v>
      </c>
      <c r="K58" s="123">
        <v>16948.175763432999</v>
      </c>
      <c r="L58" s="123">
        <v>16987.881745625298</v>
      </c>
      <c r="M58" s="123">
        <v>17027.587727817601</v>
      </c>
      <c r="N58" s="123">
        <v>17080.179941132999</v>
      </c>
      <c r="O58" s="123">
        <v>17132.772154448401</v>
      </c>
      <c r="P58" s="123">
        <v>17185.364367763799</v>
      </c>
      <c r="Q58" s="123">
        <v>17237.956581079201</v>
      </c>
      <c r="R58" s="123">
        <v>17290.548794394599</v>
      </c>
      <c r="S58" s="123">
        <v>17338.470504758399</v>
      </c>
      <c r="T58" s="123">
        <v>17386.3922151222</v>
      </c>
      <c r="U58" s="123">
        <v>17434.313925485902</v>
      </c>
      <c r="V58" s="123">
        <v>17482.235635849702</v>
      </c>
      <c r="W58" s="123">
        <v>17530.1573462134</v>
      </c>
      <c r="X58" s="123">
        <v>17510.593600268901</v>
      </c>
      <c r="Y58" s="123">
        <v>17491.029854324301</v>
      </c>
      <c r="Z58" s="123">
        <v>17471.466108379798</v>
      </c>
      <c r="AA58" s="123">
        <v>17451.902362435201</v>
      </c>
      <c r="AB58" s="123">
        <v>17432.338616490601</v>
      </c>
      <c r="AC58" s="123">
        <v>17419.1652077334</v>
      </c>
      <c r="AD58" s="123">
        <v>17405.9917989762</v>
      </c>
      <c r="AE58" s="123">
        <v>17392.818390218999</v>
      </c>
      <c r="AF58" s="123">
        <v>17379.644981461701</v>
      </c>
      <c r="AG58" s="123">
        <v>17366.4715727045</v>
      </c>
      <c r="AH58" s="123">
        <v>17369.1280221659</v>
      </c>
      <c r="AI58" s="123">
        <v>17371.784471627299</v>
      </c>
      <c r="AJ58" s="123">
        <v>17374.440921088699</v>
      </c>
      <c r="AK58" s="123">
        <v>17377.097370550098</v>
      </c>
      <c r="AL58" s="123">
        <v>17379.753820011501</v>
      </c>
      <c r="AM58" s="123">
        <v>17382.852288731701</v>
      </c>
      <c r="AN58" s="123">
        <v>17385.950757451799</v>
      </c>
      <c r="AO58" s="123">
        <v>17389.049226171999</v>
      </c>
      <c r="AP58" s="123">
        <v>17392.147694892101</v>
      </c>
      <c r="AQ58" s="123">
        <v>17395.246163612301</v>
      </c>
      <c r="AR58" s="123">
        <v>17395.246163612301</v>
      </c>
      <c r="AS58" s="123">
        <v>17395.246163612301</v>
      </c>
      <c r="AT58" s="123">
        <v>17395.246163612301</v>
      </c>
      <c r="AU58" s="123">
        <v>17395.246163612301</v>
      </c>
      <c r="AV58" s="123">
        <v>17395.246163612301</v>
      </c>
      <c r="AW58" s="123">
        <v>17395.246163612301</v>
      </c>
      <c r="AX58" s="123">
        <v>17395.246163612301</v>
      </c>
      <c r="AY58" s="123">
        <v>17395.246163612301</v>
      </c>
      <c r="AZ58" s="123">
        <v>17395.246163612301</v>
      </c>
      <c r="BA58" s="123">
        <v>17395.246163612301</v>
      </c>
    </row>
    <row r="59" spans="1:53" ht="15.5" x14ac:dyDescent="0.35">
      <c r="A59" s="125" t="s">
        <v>4200</v>
      </c>
      <c r="B59" s="123" t="s">
        <v>4222</v>
      </c>
      <c r="C59" s="123">
        <v>16704.542098382299</v>
      </c>
      <c r="D59" s="123">
        <v>16744.325322286499</v>
      </c>
      <c r="E59" s="123">
        <v>16784.108546190699</v>
      </c>
      <c r="F59" s="123">
        <v>16823.8917700948</v>
      </c>
      <c r="G59" s="123">
        <v>16863.674993999</v>
      </c>
      <c r="H59" s="123">
        <v>16903.458217903099</v>
      </c>
      <c r="I59" s="123">
        <v>16930.0178621267</v>
      </c>
      <c r="J59" s="123">
        <v>16956.577506350299</v>
      </c>
      <c r="K59" s="123">
        <v>16983.137150573799</v>
      </c>
      <c r="L59" s="123">
        <v>17009.696794797401</v>
      </c>
      <c r="M59" s="123">
        <v>17036.256439020999</v>
      </c>
      <c r="N59" s="123">
        <v>17092.802504269799</v>
      </c>
      <c r="O59" s="123">
        <v>17149.348569518501</v>
      </c>
      <c r="P59" s="123">
        <v>17205.894634767301</v>
      </c>
      <c r="Q59" s="123">
        <v>17262.440700016101</v>
      </c>
      <c r="R59" s="123">
        <v>17318.986765264901</v>
      </c>
      <c r="S59" s="123">
        <v>17364.257959149501</v>
      </c>
      <c r="T59" s="123">
        <v>17409.529153034098</v>
      </c>
      <c r="U59" s="123">
        <v>17454.800346918801</v>
      </c>
      <c r="V59" s="123">
        <v>17500.071540803401</v>
      </c>
      <c r="W59" s="123">
        <v>17545.342734688002</v>
      </c>
      <c r="X59" s="123">
        <v>17522.7431531449</v>
      </c>
      <c r="Y59" s="123">
        <v>17500.143571601799</v>
      </c>
      <c r="Z59" s="123">
        <v>17477.543990058701</v>
      </c>
      <c r="AA59" s="123">
        <v>17454.944408515501</v>
      </c>
      <c r="AB59" s="123">
        <v>17432.344826972399</v>
      </c>
      <c r="AC59" s="123">
        <v>17419.170605622599</v>
      </c>
      <c r="AD59" s="123">
        <v>17405.996384272799</v>
      </c>
      <c r="AE59" s="123">
        <v>17392.822162922999</v>
      </c>
      <c r="AF59" s="123">
        <v>17379.647941573199</v>
      </c>
      <c r="AG59" s="123">
        <v>17366.473720223399</v>
      </c>
      <c r="AH59" s="123">
        <v>17369.1279193954</v>
      </c>
      <c r="AI59" s="123">
        <v>17371.7821185674</v>
      </c>
      <c r="AJ59" s="123">
        <v>17374.436317739401</v>
      </c>
      <c r="AK59" s="123">
        <v>17377.090516911499</v>
      </c>
      <c r="AL59" s="123">
        <v>17379.7447160835</v>
      </c>
      <c r="AM59" s="123">
        <v>17382.842621448199</v>
      </c>
      <c r="AN59" s="123">
        <v>17385.940526812999</v>
      </c>
      <c r="AO59" s="123">
        <v>17389.038432177698</v>
      </c>
      <c r="AP59" s="123">
        <v>17392.136337542499</v>
      </c>
      <c r="AQ59" s="123">
        <v>17395.234242907201</v>
      </c>
      <c r="AR59" s="123">
        <v>17395.234242907201</v>
      </c>
      <c r="AS59" s="123">
        <v>17395.234242907201</v>
      </c>
      <c r="AT59" s="123">
        <v>17395.234242907201</v>
      </c>
      <c r="AU59" s="123">
        <v>17395.234242907201</v>
      </c>
      <c r="AV59" s="123">
        <v>17395.234242907201</v>
      </c>
      <c r="AW59" s="123">
        <v>17395.234242907201</v>
      </c>
      <c r="AX59" s="123">
        <v>17395.234242907201</v>
      </c>
      <c r="AY59" s="123">
        <v>17395.234242907201</v>
      </c>
      <c r="AZ59" s="123">
        <v>17395.234242907201</v>
      </c>
      <c r="BA59" s="123">
        <v>17395.234242907201</v>
      </c>
    </row>
    <row r="60" spans="1:53" ht="15.5" x14ac:dyDescent="0.35">
      <c r="A60" s="125" t="s">
        <v>4198</v>
      </c>
      <c r="B60" s="123" t="s">
        <v>4223</v>
      </c>
      <c r="C60" s="123">
        <v>48680.059179703101</v>
      </c>
      <c r="D60" s="123">
        <v>48531.565439054502</v>
      </c>
      <c r="E60" s="123">
        <v>48383.071698405802</v>
      </c>
      <c r="F60" s="123">
        <v>48234.577957757203</v>
      </c>
      <c r="G60" s="123">
        <v>48086.084217108597</v>
      </c>
      <c r="H60" s="123">
        <v>47937.590476459998</v>
      </c>
      <c r="I60" s="123">
        <v>47927.115820955602</v>
      </c>
      <c r="J60" s="123">
        <v>47916.641165451198</v>
      </c>
      <c r="K60" s="123">
        <v>47906.166509946699</v>
      </c>
      <c r="L60" s="123">
        <v>47895.691854442302</v>
      </c>
      <c r="M60" s="123">
        <v>47885.217198937899</v>
      </c>
      <c r="N60" s="123">
        <v>47968.700590354703</v>
      </c>
      <c r="O60" s="123">
        <v>48052.183981771501</v>
      </c>
      <c r="P60" s="123">
        <v>48135.667373188298</v>
      </c>
      <c r="Q60" s="123">
        <v>48219.150764605103</v>
      </c>
      <c r="R60" s="123">
        <v>48302.634156021901</v>
      </c>
      <c r="S60" s="123">
        <v>48572.493863907002</v>
      </c>
      <c r="T60" s="123">
        <v>48842.353571792097</v>
      </c>
      <c r="U60" s="123">
        <v>49112.213279677198</v>
      </c>
      <c r="V60" s="123">
        <v>49382.0729875623</v>
      </c>
      <c r="W60" s="123">
        <v>49651.932695447402</v>
      </c>
      <c r="X60" s="123">
        <v>49714.262858998103</v>
      </c>
      <c r="Y60" s="123">
        <v>49776.593022548797</v>
      </c>
      <c r="Z60" s="123">
        <v>49838.923186099499</v>
      </c>
      <c r="AA60" s="123">
        <v>49901.2533496502</v>
      </c>
      <c r="AB60" s="123">
        <v>49963.583513200902</v>
      </c>
      <c r="AC60" s="123">
        <v>49892.910659401299</v>
      </c>
      <c r="AD60" s="123">
        <v>49822.237805601799</v>
      </c>
      <c r="AE60" s="123">
        <v>49751.564951802298</v>
      </c>
      <c r="AF60" s="123">
        <v>49680.892098002798</v>
      </c>
      <c r="AG60" s="123">
        <v>49610.219244203297</v>
      </c>
      <c r="AH60" s="123">
        <v>49619.684017236097</v>
      </c>
      <c r="AI60" s="123">
        <v>49629.148790268999</v>
      </c>
      <c r="AJ60" s="123">
        <v>49638.6135633019</v>
      </c>
      <c r="AK60" s="123">
        <v>49648.078336334802</v>
      </c>
      <c r="AL60" s="123">
        <v>49657.543109367602</v>
      </c>
      <c r="AM60" s="123">
        <v>49669.802400022898</v>
      </c>
      <c r="AN60" s="123">
        <v>49682.061690678202</v>
      </c>
      <c r="AO60" s="123">
        <v>49694.3209813336</v>
      </c>
      <c r="AP60" s="123">
        <v>49706.580271988903</v>
      </c>
      <c r="AQ60" s="123">
        <v>49718.8395626442</v>
      </c>
      <c r="AR60" s="123">
        <v>49718.8395626442</v>
      </c>
      <c r="AS60" s="123">
        <v>49718.8395626442</v>
      </c>
      <c r="AT60" s="123">
        <v>49718.8395626442</v>
      </c>
      <c r="AU60" s="123">
        <v>49718.8395626442</v>
      </c>
      <c r="AV60" s="123">
        <v>49718.8395626442</v>
      </c>
      <c r="AW60" s="123">
        <v>49718.8395626442</v>
      </c>
      <c r="AX60" s="123">
        <v>49718.8395626442</v>
      </c>
      <c r="AY60" s="123">
        <v>49718.8395626442</v>
      </c>
      <c r="AZ60" s="123">
        <v>49718.8395626442</v>
      </c>
      <c r="BA60" s="123">
        <v>49718.8395626442</v>
      </c>
    </row>
    <row r="61" spans="1:53" ht="15.5" x14ac:dyDescent="0.35">
      <c r="A61" s="125" t="s">
        <v>4199</v>
      </c>
      <c r="B61" s="123" t="s">
        <v>4224</v>
      </c>
      <c r="C61" s="123">
        <v>48928.255233450298</v>
      </c>
      <c r="D61" s="123">
        <v>48905.9512639452</v>
      </c>
      <c r="E61" s="123">
        <v>48883.647294440001</v>
      </c>
      <c r="F61" s="123">
        <v>48861.343324934896</v>
      </c>
      <c r="G61" s="123">
        <v>48839.039355429697</v>
      </c>
      <c r="H61" s="123">
        <v>48816.7353859246</v>
      </c>
      <c r="I61" s="123">
        <v>48853.189681665601</v>
      </c>
      <c r="J61" s="123">
        <v>48889.643977406697</v>
      </c>
      <c r="K61" s="123">
        <v>48926.098273147698</v>
      </c>
      <c r="L61" s="123">
        <v>48962.552568888801</v>
      </c>
      <c r="M61" s="123">
        <v>48999.006864629802</v>
      </c>
      <c r="N61" s="123">
        <v>49142.051968313703</v>
      </c>
      <c r="O61" s="123">
        <v>49285.097071997698</v>
      </c>
      <c r="P61" s="123">
        <v>49428.142175681598</v>
      </c>
      <c r="Q61" s="123">
        <v>49571.187279365498</v>
      </c>
      <c r="R61" s="123">
        <v>49714.232383049399</v>
      </c>
      <c r="S61" s="123">
        <v>49870.381640020802</v>
      </c>
      <c r="T61" s="123">
        <v>50026.530896992299</v>
      </c>
      <c r="U61" s="123">
        <v>50182.680153963702</v>
      </c>
      <c r="V61" s="123">
        <v>50338.829410935097</v>
      </c>
      <c r="W61" s="123">
        <v>50494.9786679065</v>
      </c>
      <c r="X61" s="123">
        <v>50388.725495065999</v>
      </c>
      <c r="Y61" s="123">
        <v>50282.472322225498</v>
      </c>
      <c r="Z61" s="123">
        <v>50176.219149384902</v>
      </c>
      <c r="AA61" s="123">
        <v>50069.965976544401</v>
      </c>
      <c r="AB61" s="123">
        <v>49963.712803703798</v>
      </c>
      <c r="AC61" s="123">
        <v>49893.036372125403</v>
      </c>
      <c r="AD61" s="123">
        <v>49822.359940547001</v>
      </c>
      <c r="AE61" s="123">
        <v>49751.683508968599</v>
      </c>
      <c r="AF61" s="123">
        <v>49681.007077390197</v>
      </c>
      <c r="AG61" s="123">
        <v>49610.3306458117</v>
      </c>
      <c r="AH61" s="123">
        <v>49619.803571141398</v>
      </c>
      <c r="AI61" s="123">
        <v>49629.276496471102</v>
      </c>
      <c r="AJ61" s="123">
        <v>49638.7494218008</v>
      </c>
      <c r="AK61" s="123">
        <v>49648.222347130497</v>
      </c>
      <c r="AL61" s="123">
        <v>49657.695272460202</v>
      </c>
      <c r="AM61" s="123">
        <v>49669.9530566182</v>
      </c>
      <c r="AN61" s="123">
        <v>49682.210840776199</v>
      </c>
      <c r="AO61" s="123">
        <v>49694.468624934198</v>
      </c>
      <c r="AP61" s="123">
        <v>49706.726409092298</v>
      </c>
      <c r="AQ61" s="123">
        <v>49718.984193250297</v>
      </c>
      <c r="AR61" s="123">
        <v>49718.984193250297</v>
      </c>
      <c r="AS61" s="123">
        <v>49718.984193250297</v>
      </c>
      <c r="AT61" s="123">
        <v>49718.984193250297</v>
      </c>
      <c r="AU61" s="123">
        <v>49718.984193250297</v>
      </c>
      <c r="AV61" s="123">
        <v>49718.984193250297</v>
      </c>
      <c r="AW61" s="123">
        <v>49718.984193250297</v>
      </c>
      <c r="AX61" s="123">
        <v>49718.984193250297</v>
      </c>
      <c r="AY61" s="123">
        <v>49718.984193250297</v>
      </c>
      <c r="AZ61" s="123">
        <v>49718.984193250297</v>
      </c>
      <c r="BA61" s="123">
        <v>49718.984193250297</v>
      </c>
    </row>
    <row r="62" spans="1:53" ht="15.5" x14ac:dyDescent="0.35">
      <c r="A62" s="125" t="s">
        <v>4199</v>
      </c>
      <c r="B62" s="123" t="s">
        <v>4225</v>
      </c>
      <c r="C62" s="123">
        <v>41840.8040271758</v>
      </c>
      <c r="D62" s="123">
        <v>40833.384495642596</v>
      </c>
      <c r="E62" s="123">
        <v>39825.964964109298</v>
      </c>
      <c r="F62" s="123">
        <v>38818.545432576102</v>
      </c>
      <c r="G62" s="123">
        <v>37811.125901042898</v>
      </c>
      <c r="H62" s="123">
        <v>36803.7063695096</v>
      </c>
      <c r="I62" s="123">
        <v>35882.5363325976</v>
      </c>
      <c r="J62" s="123">
        <v>34961.366295685497</v>
      </c>
      <c r="K62" s="123">
        <v>34040.196258773401</v>
      </c>
      <c r="L62" s="123">
        <v>33119.026221861401</v>
      </c>
      <c r="M62" s="123">
        <v>32197.856184949302</v>
      </c>
      <c r="N62" s="123">
        <v>31358.835275197402</v>
      </c>
      <c r="O62" s="123">
        <v>30519.814365445502</v>
      </c>
      <c r="P62" s="123">
        <v>29680.793455693602</v>
      </c>
      <c r="Q62" s="123">
        <v>28841.772545941702</v>
      </c>
      <c r="R62" s="123">
        <v>28002.751636189802</v>
      </c>
      <c r="S62" s="123">
        <v>28002.751636189802</v>
      </c>
      <c r="T62" s="123">
        <v>28002.751636189802</v>
      </c>
      <c r="U62" s="123">
        <v>28002.751636189802</v>
      </c>
      <c r="V62" s="123">
        <v>28002.751636189802</v>
      </c>
      <c r="W62" s="123">
        <v>28002.751636189802</v>
      </c>
      <c r="X62" s="123">
        <v>28002.751636189802</v>
      </c>
      <c r="Y62" s="123">
        <v>28002.751636189802</v>
      </c>
      <c r="Z62" s="123">
        <v>28002.751636189802</v>
      </c>
      <c r="AA62" s="123">
        <v>28002.751636189802</v>
      </c>
      <c r="AB62" s="123">
        <v>28002.751636189802</v>
      </c>
      <c r="AC62" s="123">
        <v>28002.751636189802</v>
      </c>
      <c r="AD62" s="123">
        <v>28002.751636189802</v>
      </c>
      <c r="AE62" s="123">
        <v>28002.751636189802</v>
      </c>
      <c r="AF62" s="123">
        <v>28002.751636189802</v>
      </c>
      <c r="AG62" s="123">
        <v>28002.751636189802</v>
      </c>
      <c r="AH62" s="123">
        <v>28002.751636189802</v>
      </c>
      <c r="AI62" s="123">
        <v>28002.751636189802</v>
      </c>
      <c r="AJ62" s="123">
        <v>28002.751636189802</v>
      </c>
      <c r="AK62" s="123">
        <v>28002.751636189802</v>
      </c>
      <c r="AL62" s="123">
        <v>28002.751636189802</v>
      </c>
      <c r="AM62" s="123">
        <v>28002.751636189802</v>
      </c>
      <c r="AN62" s="123">
        <v>28002.751636189802</v>
      </c>
      <c r="AO62" s="123">
        <v>28002.751636189802</v>
      </c>
      <c r="AP62" s="123">
        <v>28002.751636189802</v>
      </c>
      <c r="AQ62" s="123">
        <v>28002.751636189802</v>
      </c>
      <c r="AR62" s="123">
        <v>28002.751636189802</v>
      </c>
      <c r="AS62" s="123">
        <v>28002.751636189802</v>
      </c>
      <c r="AT62" s="123">
        <v>28002.751636189802</v>
      </c>
      <c r="AU62" s="123">
        <v>28002.751636189802</v>
      </c>
      <c r="AV62" s="123">
        <v>28002.751636189802</v>
      </c>
      <c r="AW62" s="123">
        <v>28002.751636189802</v>
      </c>
      <c r="AX62" s="123">
        <v>28002.751636189802</v>
      </c>
      <c r="AY62" s="123">
        <v>28002.751636189802</v>
      </c>
      <c r="AZ62" s="123">
        <v>28002.751636189802</v>
      </c>
      <c r="BA62" s="123">
        <v>28002.751636189802</v>
      </c>
    </row>
    <row r="63" spans="1:53" ht="15.5" x14ac:dyDescent="0.35">
      <c r="A63" s="123" t="s">
        <v>4213</v>
      </c>
      <c r="B63" s="123" t="s">
        <v>4226</v>
      </c>
      <c r="C63" s="123">
        <v>50685.4623430063</v>
      </c>
      <c r="D63" s="123">
        <v>50583.8805170345</v>
      </c>
      <c r="E63" s="123">
        <v>50482.298691062599</v>
      </c>
      <c r="F63" s="123">
        <v>50380.716865090799</v>
      </c>
      <c r="G63" s="123">
        <v>50279.135039118897</v>
      </c>
      <c r="H63" s="123">
        <v>50177.553213147097</v>
      </c>
      <c r="I63" s="123">
        <v>50126.056446811002</v>
      </c>
      <c r="J63" s="123">
        <v>50074.559680475002</v>
      </c>
      <c r="K63" s="123">
        <v>50023.0629141389</v>
      </c>
      <c r="L63" s="123">
        <v>49971.566147802798</v>
      </c>
      <c r="M63" s="123">
        <v>49920.069381466797</v>
      </c>
      <c r="N63" s="123">
        <v>49971.697861011198</v>
      </c>
      <c r="O63" s="123">
        <v>50023.326340555599</v>
      </c>
      <c r="P63" s="123">
        <v>50074.954820099898</v>
      </c>
      <c r="Q63" s="123">
        <v>50126.583299644299</v>
      </c>
      <c r="R63" s="123">
        <v>50178.211779188699</v>
      </c>
      <c r="S63" s="123">
        <v>50243.600408327002</v>
      </c>
      <c r="T63" s="123">
        <v>50308.989037465297</v>
      </c>
      <c r="U63" s="123">
        <v>50374.377666603599</v>
      </c>
      <c r="V63" s="123">
        <v>50439.7662957418</v>
      </c>
      <c r="W63" s="123">
        <v>50505.154924880102</v>
      </c>
      <c r="X63" s="123">
        <v>50396.860215410503</v>
      </c>
      <c r="Y63" s="123">
        <v>50288.565505940802</v>
      </c>
      <c r="Z63" s="123">
        <v>50180.270796471203</v>
      </c>
      <c r="AA63" s="123">
        <v>50071.976087001603</v>
      </c>
      <c r="AB63" s="123">
        <v>49963.681377531902</v>
      </c>
      <c r="AC63" s="123">
        <v>49893.016098539498</v>
      </c>
      <c r="AD63" s="123">
        <v>49822.350819546999</v>
      </c>
      <c r="AE63" s="123">
        <v>49751.685540554499</v>
      </c>
      <c r="AF63" s="123">
        <v>49681.020261562102</v>
      </c>
      <c r="AG63" s="123">
        <v>49610.354982569603</v>
      </c>
      <c r="AH63" s="123">
        <v>49619.818479635702</v>
      </c>
      <c r="AI63" s="123">
        <v>49629.281976701699</v>
      </c>
      <c r="AJ63" s="123">
        <v>49638.745473767798</v>
      </c>
      <c r="AK63" s="123">
        <v>49648.208970833897</v>
      </c>
      <c r="AL63" s="123">
        <v>49657.672467899902</v>
      </c>
      <c r="AM63" s="123">
        <v>49669.930950411203</v>
      </c>
      <c r="AN63" s="123">
        <v>49682.189432922401</v>
      </c>
      <c r="AO63" s="123">
        <v>49694.447915433702</v>
      </c>
      <c r="AP63" s="123">
        <v>49706.706397945003</v>
      </c>
      <c r="AQ63" s="123">
        <v>49718.964880456202</v>
      </c>
      <c r="AR63" s="123">
        <v>49718.964880456202</v>
      </c>
      <c r="AS63" s="123">
        <v>49718.964880456202</v>
      </c>
      <c r="AT63" s="123">
        <v>49718.964880456202</v>
      </c>
      <c r="AU63" s="123">
        <v>49718.964880456202</v>
      </c>
      <c r="AV63" s="123">
        <v>49718.964880456202</v>
      </c>
      <c r="AW63" s="123">
        <v>49718.964880456202</v>
      </c>
      <c r="AX63" s="123">
        <v>49718.964880456202</v>
      </c>
      <c r="AY63" s="123">
        <v>49718.964880456202</v>
      </c>
      <c r="AZ63" s="123">
        <v>49718.964880456202</v>
      </c>
      <c r="BA63" s="123">
        <v>49718.964880456202</v>
      </c>
    </row>
    <row r="64" spans="1:53" ht="15.5" x14ac:dyDescent="0.35">
      <c r="A64" s="123" t="s">
        <v>4227</v>
      </c>
      <c r="B64" s="123" t="s">
        <v>4228</v>
      </c>
      <c r="C64" s="123">
        <v>18168.339556343199</v>
      </c>
      <c r="D64" s="123">
        <v>18087.779843213699</v>
      </c>
      <c r="E64" s="123">
        <v>18007.220130084301</v>
      </c>
      <c r="F64" s="123">
        <v>17926.660416954801</v>
      </c>
      <c r="G64" s="123">
        <v>17846.100703825399</v>
      </c>
      <c r="H64" s="123">
        <v>17765.540990695899</v>
      </c>
      <c r="I64" s="123">
        <v>17855.717347129601</v>
      </c>
      <c r="J64" s="123">
        <v>17945.893703563201</v>
      </c>
      <c r="K64" s="123">
        <v>18036.0700599968</v>
      </c>
      <c r="L64" s="123">
        <v>18126.246416430498</v>
      </c>
      <c r="M64" s="123">
        <v>18216.422772864102</v>
      </c>
      <c r="N64" s="123">
        <v>18333.793370800799</v>
      </c>
      <c r="O64" s="123">
        <v>18451.163968737499</v>
      </c>
      <c r="P64" s="123">
        <v>18568.534566674101</v>
      </c>
      <c r="Q64" s="123">
        <v>18685.905164610798</v>
      </c>
      <c r="R64" s="123">
        <v>18803.275762547499</v>
      </c>
      <c r="S64" s="123">
        <v>18989.4734114286</v>
      </c>
      <c r="T64" s="123">
        <v>19175.671060309702</v>
      </c>
      <c r="U64" s="123">
        <v>19361.8687091908</v>
      </c>
      <c r="V64" s="123">
        <v>19548.066358071999</v>
      </c>
      <c r="W64" s="123">
        <v>19734.264006953101</v>
      </c>
      <c r="X64" s="123">
        <v>19821.558269623201</v>
      </c>
      <c r="Y64" s="123">
        <v>19908.852532293298</v>
      </c>
      <c r="Z64" s="123">
        <v>19996.146794963501</v>
      </c>
      <c r="AA64" s="123">
        <v>20083.441057633601</v>
      </c>
      <c r="AB64" s="123">
        <v>20170.735320303698</v>
      </c>
      <c r="AC64" s="123">
        <v>20216.8878974441</v>
      </c>
      <c r="AD64" s="123">
        <v>20263.040474584599</v>
      </c>
      <c r="AE64" s="123">
        <v>20309.193051725</v>
      </c>
      <c r="AF64" s="123">
        <v>20355.345628865402</v>
      </c>
      <c r="AG64" s="123">
        <v>20401.498206005799</v>
      </c>
      <c r="AH64" s="123">
        <v>20465.361529331502</v>
      </c>
      <c r="AI64" s="123">
        <v>20529.2248526572</v>
      </c>
      <c r="AJ64" s="123">
        <v>20593.088175982801</v>
      </c>
      <c r="AK64" s="123">
        <v>20656.951499308499</v>
      </c>
      <c r="AL64" s="123">
        <v>20720.814822634198</v>
      </c>
      <c r="AM64" s="123">
        <v>20782.652656748</v>
      </c>
      <c r="AN64" s="123">
        <v>20844.490490861801</v>
      </c>
      <c r="AO64" s="123">
        <v>20906.328324975599</v>
      </c>
      <c r="AP64" s="123">
        <v>20968.166159089302</v>
      </c>
      <c r="AQ64" s="123">
        <v>21030.0039932031</v>
      </c>
      <c r="AR64" s="123">
        <v>21030.0039932031</v>
      </c>
      <c r="AS64" s="123">
        <v>21030.0039932031</v>
      </c>
      <c r="AT64" s="123">
        <v>21030.0039932031</v>
      </c>
      <c r="AU64" s="123">
        <v>21030.0039932031</v>
      </c>
      <c r="AV64" s="123">
        <v>21030.0039932031</v>
      </c>
      <c r="AW64" s="123">
        <v>21030.0039932031</v>
      </c>
      <c r="AX64" s="123">
        <v>21030.0039932031</v>
      </c>
      <c r="AY64" s="123">
        <v>21030.0039932031</v>
      </c>
      <c r="AZ64" s="123">
        <v>21030.0039932031</v>
      </c>
      <c r="BA64" s="123">
        <v>21030.0039932031</v>
      </c>
    </row>
    <row r="65" spans="1:53" ht="15.5" x14ac:dyDescent="0.35">
      <c r="A65" s="123" t="s">
        <v>4227</v>
      </c>
      <c r="B65" s="123" t="s">
        <v>4229</v>
      </c>
      <c r="C65" s="123">
        <v>20917.827201155302</v>
      </c>
      <c r="D65" s="123">
        <v>20769.874522766298</v>
      </c>
      <c r="E65" s="123">
        <v>20621.921844377201</v>
      </c>
      <c r="F65" s="123">
        <v>20473.969165988099</v>
      </c>
      <c r="G65" s="123">
        <v>20326.016487599099</v>
      </c>
      <c r="H65" s="123">
        <v>20178.063809210002</v>
      </c>
      <c r="I65" s="123">
        <v>20110.102201513899</v>
      </c>
      <c r="J65" s="123">
        <v>20042.1405938178</v>
      </c>
      <c r="K65" s="123">
        <v>19974.178986121799</v>
      </c>
      <c r="L65" s="123">
        <v>19906.217378425699</v>
      </c>
      <c r="M65" s="123">
        <v>19838.2557707296</v>
      </c>
      <c r="N65" s="123">
        <v>19789.940504021601</v>
      </c>
      <c r="O65" s="123">
        <v>19741.625237313499</v>
      </c>
      <c r="P65" s="123">
        <v>19693.3099706055</v>
      </c>
      <c r="Q65" s="123">
        <v>19644.994703897399</v>
      </c>
      <c r="R65" s="123">
        <v>19596.679437189301</v>
      </c>
      <c r="S65" s="123">
        <v>19630.934993729701</v>
      </c>
      <c r="T65" s="123">
        <v>19665.190550270101</v>
      </c>
      <c r="U65" s="123">
        <v>19699.446106810399</v>
      </c>
      <c r="V65" s="123">
        <v>19733.701663350799</v>
      </c>
      <c r="W65" s="123">
        <v>19767.957219891101</v>
      </c>
      <c r="X65" s="123">
        <v>19842.261503890299</v>
      </c>
      <c r="Y65" s="123">
        <v>19916.5657878895</v>
      </c>
      <c r="Z65" s="123">
        <v>19990.870071888599</v>
      </c>
      <c r="AA65" s="123">
        <v>20065.174355887801</v>
      </c>
      <c r="AB65" s="123">
        <v>20139.478639886998</v>
      </c>
      <c r="AC65" s="123">
        <v>20205.411162817101</v>
      </c>
      <c r="AD65" s="123">
        <v>20271.343685747201</v>
      </c>
      <c r="AE65" s="123">
        <v>20337.2762086773</v>
      </c>
      <c r="AF65" s="123">
        <v>20403.208731607399</v>
      </c>
      <c r="AG65" s="123">
        <v>20469.141254537499</v>
      </c>
      <c r="AH65" s="123">
        <v>20531.942875398301</v>
      </c>
      <c r="AI65" s="123">
        <v>20594.744496259002</v>
      </c>
      <c r="AJ65" s="123">
        <v>20657.546117119698</v>
      </c>
      <c r="AK65" s="123">
        <v>20720.347737980501</v>
      </c>
      <c r="AL65" s="123">
        <v>20783.149358841201</v>
      </c>
      <c r="AM65" s="123">
        <v>20840.506481954799</v>
      </c>
      <c r="AN65" s="123">
        <v>20897.863605068502</v>
      </c>
      <c r="AO65" s="123">
        <v>20955.220728182099</v>
      </c>
      <c r="AP65" s="123">
        <v>21012.577851295799</v>
      </c>
      <c r="AQ65" s="123">
        <v>21069.9349744094</v>
      </c>
      <c r="AR65" s="123">
        <v>21069.9349744094</v>
      </c>
      <c r="AS65" s="123">
        <v>21069.9349744094</v>
      </c>
      <c r="AT65" s="123">
        <v>21069.9349744094</v>
      </c>
      <c r="AU65" s="123">
        <v>21069.9349744094</v>
      </c>
      <c r="AV65" s="123">
        <v>21069.9349744094</v>
      </c>
      <c r="AW65" s="123">
        <v>21069.9349744094</v>
      </c>
      <c r="AX65" s="123">
        <v>21069.9349744094</v>
      </c>
      <c r="AY65" s="123">
        <v>21069.9349744094</v>
      </c>
      <c r="AZ65" s="123">
        <v>21069.9349744094</v>
      </c>
      <c r="BA65" s="123">
        <v>21069.9349744094</v>
      </c>
    </row>
    <row r="66" spans="1:53" ht="15.5" x14ac:dyDescent="0.35">
      <c r="A66" s="123" t="s">
        <v>4227</v>
      </c>
      <c r="B66" s="123" t="s">
        <v>4230</v>
      </c>
      <c r="C66" s="123">
        <v>19711.017562032201</v>
      </c>
      <c r="D66" s="123">
        <v>19686.4424373316</v>
      </c>
      <c r="E66" s="123">
        <v>19661.867312630999</v>
      </c>
      <c r="F66" s="123">
        <v>19637.292187930401</v>
      </c>
      <c r="G66" s="123">
        <v>19612.7170632298</v>
      </c>
      <c r="H66" s="123">
        <v>19588.141938529199</v>
      </c>
      <c r="I66" s="123">
        <v>19605.874300359101</v>
      </c>
      <c r="J66" s="123">
        <v>19623.6066621891</v>
      </c>
      <c r="K66" s="123">
        <v>19641.339024018998</v>
      </c>
      <c r="L66" s="123">
        <v>19659.071385849002</v>
      </c>
      <c r="M66" s="123">
        <v>19676.8037476789</v>
      </c>
      <c r="N66" s="123">
        <v>19666.568665689101</v>
      </c>
      <c r="O66" s="123">
        <v>19656.333583699299</v>
      </c>
      <c r="P66" s="123">
        <v>19646.098501709501</v>
      </c>
      <c r="Q66" s="123">
        <v>19635.863419719699</v>
      </c>
      <c r="R66" s="123">
        <v>19625.628337729901</v>
      </c>
      <c r="S66" s="123">
        <v>19664.817091797599</v>
      </c>
      <c r="T66" s="123">
        <v>19704.0058458653</v>
      </c>
      <c r="U66" s="123">
        <v>19743.194599932998</v>
      </c>
      <c r="V66" s="123">
        <v>19782.3833540007</v>
      </c>
      <c r="W66" s="123">
        <v>19821.572108068402</v>
      </c>
      <c r="X66" s="123">
        <v>19877.844543290899</v>
      </c>
      <c r="Y66" s="123">
        <v>19934.116978513401</v>
      </c>
      <c r="Z66" s="123">
        <v>19990.389413735898</v>
      </c>
      <c r="AA66" s="123">
        <v>20046.6618489584</v>
      </c>
      <c r="AB66" s="123">
        <v>20102.934284180901</v>
      </c>
      <c r="AC66" s="123">
        <v>20177.648909189898</v>
      </c>
      <c r="AD66" s="123">
        <v>20252.363534198899</v>
      </c>
      <c r="AE66" s="123">
        <v>20327.0781592079</v>
      </c>
      <c r="AF66" s="123">
        <v>20401.792784216999</v>
      </c>
      <c r="AG66" s="123">
        <v>20476.507409226</v>
      </c>
      <c r="AH66" s="123">
        <v>20541.9653622769</v>
      </c>
      <c r="AI66" s="123">
        <v>20607.4233153278</v>
      </c>
      <c r="AJ66" s="123">
        <v>20672.8812683787</v>
      </c>
      <c r="AK66" s="123">
        <v>20738.3392214296</v>
      </c>
      <c r="AL66" s="123">
        <v>20803.7971744805</v>
      </c>
      <c r="AM66" s="123">
        <v>20861.918369165</v>
      </c>
      <c r="AN66" s="123">
        <v>20920.039563849499</v>
      </c>
      <c r="AO66" s="123">
        <v>20978.160758533999</v>
      </c>
      <c r="AP66" s="123">
        <v>21036.281953218499</v>
      </c>
      <c r="AQ66" s="123">
        <v>21094.403147903002</v>
      </c>
      <c r="AR66" s="123">
        <v>21094.403147903002</v>
      </c>
      <c r="AS66" s="123">
        <v>21094.403147903002</v>
      </c>
      <c r="AT66" s="123">
        <v>21094.403147903002</v>
      </c>
      <c r="AU66" s="123">
        <v>21094.403147903002</v>
      </c>
      <c r="AV66" s="123">
        <v>21094.403147903002</v>
      </c>
      <c r="AW66" s="123">
        <v>21094.403147903002</v>
      </c>
      <c r="AX66" s="123">
        <v>21094.403147903002</v>
      </c>
      <c r="AY66" s="123">
        <v>21094.403147903002</v>
      </c>
      <c r="AZ66" s="123">
        <v>21094.403147903002</v>
      </c>
      <c r="BA66" s="123">
        <v>21094.403147903002</v>
      </c>
    </row>
    <row r="67" spans="1:53" ht="15.5" x14ac:dyDescent="0.35">
      <c r="A67" s="123" t="s">
        <v>4227</v>
      </c>
      <c r="B67" s="123" t="s">
        <v>4231</v>
      </c>
      <c r="C67" s="123">
        <v>4020.7458490282002</v>
      </c>
      <c r="D67" s="123">
        <v>4009.3755094142798</v>
      </c>
      <c r="E67" s="123">
        <v>3998.0051698003599</v>
      </c>
      <c r="F67" s="123">
        <v>3986.63483018643</v>
      </c>
      <c r="G67" s="123">
        <v>3975.2644905725101</v>
      </c>
      <c r="H67" s="123">
        <v>3963.8941509585902</v>
      </c>
      <c r="I67" s="123">
        <v>3956.4469152118099</v>
      </c>
      <c r="J67" s="123">
        <v>3948.9996794650301</v>
      </c>
      <c r="K67" s="123">
        <v>3941.5524437182598</v>
      </c>
      <c r="L67" s="123">
        <v>3934.10520797148</v>
      </c>
      <c r="M67" s="123">
        <v>3926.6579722247002</v>
      </c>
      <c r="N67" s="123">
        <v>3906.55227623563</v>
      </c>
      <c r="O67" s="123">
        <v>3886.4465802465602</v>
      </c>
      <c r="P67" s="123">
        <v>3866.34088425748</v>
      </c>
      <c r="Q67" s="123">
        <v>3846.2351882684102</v>
      </c>
      <c r="R67" s="123">
        <v>3826.12949227934</v>
      </c>
      <c r="S67" s="123">
        <v>3806.4515496110998</v>
      </c>
      <c r="T67" s="123">
        <v>3786.7736069428702</v>
      </c>
      <c r="U67" s="123">
        <v>3767.0956642746401</v>
      </c>
      <c r="V67" s="123">
        <v>3747.4177216064099</v>
      </c>
      <c r="W67" s="123">
        <v>3727.7397789381698</v>
      </c>
      <c r="X67" s="123">
        <v>3710.80597965675</v>
      </c>
      <c r="Y67" s="123">
        <v>3693.8721803753201</v>
      </c>
      <c r="Z67" s="123">
        <v>3676.9383810938998</v>
      </c>
      <c r="AA67" s="123">
        <v>3660.00458181247</v>
      </c>
      <c r="AB67" s="123">
        <v>3643.0707825310501</v>
      </c>
      <c r="AC67" s="123">
        <v>3634.6787038867601</v>
      </c>
      <c r="AD67" s="123">
        <v>3626.2866252424601</v>
      </c>
      <c r="AE67" s="123">
        <v>3617.8945465981701</v>
      </c>
      <c r="AF67" s="123">
        <v>3609.5024679538801</v>
      </c>
      <c r="AG67" s="123">
        <v>3601.1103893095801</v>
      </c>
      <c r="AH67" s="123">
        <v>3596.2500154659301</v>
      </c>
      <c r="AI67" s="123">
        <v>3591.3896416222801</v>
      </c>
      <c r="AJ67" s="123">
        <v>3586.5292677786301</v>
      </c>
      <c r="AK67" s="123">
        <v>3581.6688939349801</v>
      </c>
      <c r="AL67" s="123">
        <v>3576.8085200913301</v>
      </c>
      <c r="AM67" s="123">
        <v>3571.9814206059</v>
      </c>
      <c r="AN67" s="123">
        <v>3567.1543211204698</v>
      </c>
      <c r="AO67" s="123">
        <v>3562.3272216350401</v>
      </c>
      <c r="AP67" s="123">
        <v>3557.50012214961</v>
      </c>
      <c r="AQ67" s="123">
        <v>3552.6730226641798</v>
      </c>
      <c r="AR67" s="123">
        <v>3552.6730226641798</v>
      </c>
      <c r="AS67" s="123">
        <v>3552.6730226641798</v>
      </c>
      <c r="AT67" s="123">
        <v>3552.6730226641798</v>
      </c>
      <c r="AU67" s="123">
        <v>3552.6730226641798</v>
      </c>
      <c r="AV67" s="123">
        <v>3552.6730226641798</v>
      </c>
      <c r="AW67" s="123">
        <v>3552.6730226641798</v>
      </c>
      <c r="AX67" s="123">
        <v>3552.6730226641798</v>
      </c>
      <c r="AY67" s="123">
        <v>3552.6730226641798</v>
      </c>
      <c r="AZ67" s="123">
        <v>3552.6730226641798</v>
      </c>
      <c r="BA67" s="123">
        <v>3552.6730226641798</v>
      </c>
    </row>
    <row r="68" spans="1:53" ht="15.5" x14ac:dyDescent="0.35">
      <c r="A68" s="123" t="s">
        <v>4227</v>
      </c>
      <c r="B68" s="123" t="s">
        <v>4232</v>
      </c>
      <c r="C68" s="123">
        <v>17973.6624094611</v>
      </c>
      <c r="D68" s="123">
        <v>17954.289625518501</v>
      </c>
      <c r="E68" s="123">
        <v>17934.916841576</v>
      </c>
      <c r="F68" s="123">
        <v>17915.544057633499</v>
      </c>
      <c r="G68" s="123">
        <v>17896.171273690899</v>
      </c>
      <c r="H68" s="123">
        <v>17876.798489748398</v>
      </c>
      <c r="I68" s="123">
        <v>17935.451709955902</v>
      </c>
      <c r="J68" s="123">
        <v>17994.104930163299</v>
      </c>
      <c r="K68" s="123">
        <v>18052.758150370799</v>
      </c>
      <c r="L68" s="123">
        <v>18111.4113705782</v>
      </c>
      <c r="M68" s="123">
        <v>18170.0645907857</v>
      </c>
      <c r="N68" s="123">
        <v>18231.495605779499</v>
      </c>
      <c r="O68" s="123">
        <v>18292.926620773302</v>
      </c>
      <c r="P68" s="123">
        <v>18354.357635767199</v>
      </c>
      <c r="Q68" s="123">
        <v>18415.788650760998</v>
      </c>
      <c r="R68" s="123">
        <v>18477.219665754801</v>
      </c>
      <c r="S68" s="123">
        <v>18557.101117931001</v>
      </c>
      <c r="T68" s="123">
        <v>18636.9825701072</v>
      </c>
      <c r="U68" s="123">
        <v>18716.864022283498</v>
      </c>
      <c r="V68" s="123">
        <v>18796.745474459702</v>
      </c>
      <c r="W68" s="123">
        <v>18876.626926635901</v>
      </c>
      <c r="X68" s="123">
        <v>18925.201737731099</v>
      </c>
      <c r="Y68" s="123">
        <v>18973.776548826299</v>
      </c>
      <c r="Z68" s="123">
        <v>19022.351359921598</v>
      </c>
      <c r="AA68" s="123">
        <v>19070.926171016799</v>
      </c>
      <c r="AB68" s="123">
        <v>19119.500982112098</v>
      </c>
      <c r="AC68" s="123">
        <v>19157.192925413699</v>
      </c>
      <c r="AD68" s="123">
        <v>19194.884868715399</v>
      </c>
      <c r="AE68" s="123">
        <v>19232.576812017</v>
      </c>
      <c r="AF68" s="123">
        <v>19270.268755318699</v>
      </c>
      <c r="AG68" s="123">
        <v>19307.9606986203</v>
      </c>
      <c r="AH68" s="123">
        <v>19346.846818670299</v>
      </c>
      <c r="AI68" s="123">
        <v>19385.732938720299</v>
      </c>
      <c r="AJ68" s="123">
        <v>19424.619058770299</v>
      </c>
      <c r="AK68" s="123">
        <v>19463.505178820302</v>
      </c>
      <c r="AL68" s="123">
        <v>19502.391298870301</v>
      </c>
      <c r="AM68" s="123">
        <v>19541.963390087101</v>
      </c>
      <c r="AN68" s="123">
        <v>19581.535481303999</v>
      </c>
      <c r="AO68" s="123">
        <v>19621.107572520901</v>
      </c>
      <c r="AP68" s="123">
        <v>19660.679663737701</v>
      </c>
      <c r="AQ68" s="123">
        <v>19700.251754954599</v>
      </c>
      <c r="AR68" s="123">
        <v>19700.251754954599</v>
      </c>
      <c r="AS68" s="123">
        <v>19700.251754954599</v>
      </c>
      <c r="AT68" s="123">
        <v>19700.251754954599</v>
      </c>
      <c r="AU68" s="123">
        <v>19700.251754954599</v>
      </c>
      <c r="AV68" s="123">
        <v>19700.251754954599</v>
      </c>
      <c r="AW68" s="123">
        <v>19700.251754954599</v>
      </c>
      <c r="AX68" s="123">
        <v>19700.251754954599</v>
      </c>
      <c r="AY68" s="123">
        <v>19700.251754954599</v>
      </c>
      <c r="AZ68" s="123">
        <v>19700.251754954599</v>
      </c>
      <c r="BA68" s="123">
        <v>19700.251754954599</v>
      </c>
    </row>
    <row r="69" spans="1:53" ht="15.5" x14ac:dyDescent="0.35">
      <c r="A69" s="123" t="s">
        <v>4227</v>
      </c>
      <c r="B69" s="123" t="s">
        <v>4233</v>
      </c>
      <c r="C69" s="123">
        <v>17469.851457130699</v>
      </c>
      <c r="D69" s="123">
        <v>17675.241642131401</v>
      </c>
      <c r="E69" s="123">
        <v>17880.6318271321</v>
      </c>
      <c r="F69" s="123">
        <v>18086.022012132798</v>
      </c>
      <c r="G69" s="123">
        <v>18291.412197133501</v>
      </c>
      <c r="H69" s="123">
        <v>18496.802382134199</v>
      </c>
      <c r="I69" s="123">
        <v>18718.869345213701</v>
      </c>
      <c r="J69" s="123">
        <v>18940.936308293301</v>
      </c>
      <c r="K69" s="123">
        <v>19163.003271372902</v>
      </c>
      <c r="L69" s="123">
        <v>19385.070234452502</v>
      </c>
      <c r="M69" s="123">
        <v>19607.137197532102</v>
      </c>
      <c r="N69" s="123">
        <v>19703.901797418999</v>
      </c>
      <c r="O69" s="123">
        <v>19800.666397305999</v>
      </c>
      <c r="P69" s="123">
        <v>19897.4309971929</v>
      </c>
      <c r="Q69" s="123">
        <v>19994.195597079801</v>
      </c>
      <c r="R69" s="123">
        <v>20090.9601969668</v>
      </c>
      <c r="S69" s="123">
        <v>20130.9816244496</v>
      </c>
      <c r="T69" s="123">
        <v>20171.003051932501</v>
      </c>
      <c r="U69" s="123">
        <v>20211.024479415399</v>
      </c>
      <c r="V69" s="123">
        <v>20251.0459068983</v>
      </c>
      <c r="W69" s="123">
        <v>20291.067334381201</v>
      </c>
      <c r="X69" s="123">
        <v>20285.970104992699</v>
      </c>
      <c r="Y69" s="123">
        <v>20280.8728756042</v>
      </c>
      <c r="Z69" s="123">
        <v>20275.775646215701</v>
      </c>
      <c r="AA69" s="123">
        <v>20270.678416827199</v>
      </c>
      <c r="AB69" s="123">
        <v>20265.5811874387</v>
      </c>
      <c r="AC69" s="123">
        <v>20297.143188716102</v>
      </c>
      <c r="AD69" s="123">
        <v>20328.705189993601</v>
      </c>
      <c r="AE69" s="123">
        <v>20360.267191270999</v>
      </c>
      <c r="AF69" s="123">
        <v>20391.829192548401</v>
      </c>
      <c r="AG69" s="123">
        <v>20423.391193825901</v>
      </c>
      <c r="AH69" s="123">
        <v>20485.4421145704</v>
      </c>
      <c r="AI69" s="123">
        <v>20547.493035314899</v>
      </c>
      <c r="AJ69" s="123">
        <v>20609.543956059399</v>
      </c>
      <c r="AK69" s="123">
        <v>20671.594876804</v>
      </c>
      <c r="AL69" s="123">
        <v>20733.645797548499</v>
      </c>
      <c r="AM69" s="123">
        <v>20794.9371745811</v>
      </c>
      <c r="AN69" s="123">
        <v>20856.228551613702</v>
      </c>
      <c r="AO69" s="123">
        <v>20917.519928646299</v>
      </c>
      <c r="AP69" s="123">
        <v>20978.811305678799</v>
      </c>
      <c r="AQ69" s="123">
        <v>21040.1026827114</v>
      </c>
      <c r="AR69" s="123">
        <v>21040.1026827114</v>
      </c>
      <c r="AS69" s="123">
        <v>21040.1026827114</v>
      </c>
      <c r="AT69" s="123">
        <v>21040.1026827114</v>
      </c>
      <c r="AU69" s="123">
        <v>21040.1026827114</v>
      </c>
      <c r="AV69" s="123">
        <v>21040.1026827114</v>
      </c>
      <c r="AW69" s="123">
        <v>21040.1026827114</v>
      </c>
      <c r="AX69" s="123">
        <v>21040.1026827114</v>
      </c>
      <c r="AY69" s="123">
        <v>21040.1026827114</v>
      </c>
      <c r="AZ69" s="123">
        <v>21040.1026827114</v>
      </c>
      <c r="BA69" s="123">
        <v>21040.1026827114</v>
      </c>
    </row>
    <row r="70" spans="1:53" ht="15.5" x14ac:dyDescent="0.35">
      <c r="A70" s="123" t="s">
        <v>4227</v>
      </c>
      <c r="B70" s="123" t="s">
        <v>4234</v>
      </c>
      <c r="C70" s="123">
        <v>8881.8420615397299</v>
      </c>
      <c r="D70" s="123">
        <v>7546.38357193908</v>
      </c>
      <c r="E70" s="123">
        <v>6210.92508233843</v>
      </c>
      <c r="F70" s="123">
        <v>4875.46659273778</v>
      </c>
      <c r="G70" s="123">
        <v>3540.0081031371301</v>
      </c>
      <c r="H70" s="123">
        <v>2204.5496135364801</v>
      </c>
      <c r="I70" s="123">
        <v>2204.5496135364801</v>
      </c>
      <c r="J70" s="123">
        <v>2204.5496135364801</v>
      </c>
      <c r="K70" s="123">
        <v>2204.5496135364801</v>
      </c>
      <c r="L70" s="123">
        <v>2204.5496135364801</v>
      </c>
      <c r="M70" s="123">
        <v>2204.5496135364801</v>
      </c>
      <c r="N70" s="123">
        <v>2204.5496135364801</v>
      </c>
      <c r="O70" s="123">
        <v>2204.5496135364801</v>
      </c>
      <c r="P70" s="123">
        <v>2204.5496135364801</v>
      </c>
      <c r="Q70" s="123">
        <v>2204.5496135364801</v>
      </c>
      <c r="R70" s="123">
        <v>2204.5496135364801</v>
      </c>
      <c r="S70" s="123">
        <v>2204.5496135364801</v>
      </c>
      <c r="T70" s="123">
        <v>2204.5496135364801</v>
      </c>
      <c r="U70" s="123">
        <v>2204.5496135364801</v>
      </c>
      <c r="V70" s="123">
        <v>2204.5496135364801</v>
      </c>
      <c r="W70" s="123">
        <v>2204.5496135364801</v>
      </c>
      <c r="X70" s="123">
        <v>2204.5496135364801</v>
      </c>
      <c r="Y70" s="123">
        <v>2204.5496135364801</v>
      </c>
      <c r="Z70" s="123">
        <v>2204.5496135364801</v>
      </c>
      <c r="AA70" s="123">
        <v>2204.5496135364801</v>
      </c>
      <c r="AB70" s="123">
        <v>2204.5496135364801</v>
      </c>
      <c r="AC70" s="123">
        <v>2204.5496135364801</v>
      </c>
      <c r="AD70" s="123">
        <v>2204.5496135364801</v>
      </c>
      <c r="AE70" s="123">
        <v>2204.5496135364801</v>
      </c>
      <c r="AF70" s="123">
        <v>2204.5496135364801</v>
      </c>
      <c r="AG70" s="123">
        <v>2204.5496135364801</v>
      </c>
      <c r="AH70" s="123">
        <v>2204.5496135364801</v>
      </c>
      <c r="AI70" s="123">
        <v>2204.5496135364801</v>
      </c>
      <c r="AJ70" s="123">
        <v>2204.5496135364801</v>
      </c>
      <c r="AK70" s="123">
        <v>2204.5496135364801</v>
      </c>
      <c r="AL70" s="123">
        <v>2204.5496135364801</v>
      </c>
      <c r="AM70" s="123">
        <v>2204.5496135364801</v>
      </c>
      <c r="AN70" s="123">
        <v>2204.5496135364801</v>
      </c>
      <c r="AO70" s="123">
        <v>2204.5496135364801</v>
      </c>
      <c r="AP70" s="123">
        <v>2204.5496135364801</v>
      </c>
      <c r="AQ70" s="123">
        <v>2204.5496135364801</v>
      </c>
      <c r="AR70" s="123">
        <v>2204.5496135364801</v>
      </c>
      <c r="AS70" s="123">
        <v>2204.5496135364801</v>
      </c>
      <c r="AT70" s="123">
        <v>2204.5496135364801</v>
      </c>
      <c r="AU70" s="123">
        <v>2204.5496135364801</v>
      </c>
      <c r="AV70" s="123">
        <v>2204.5496135364801</v>
      </c>
      <c r="AW70" s="123">
        <v>2204.5496135364801</v>
      </c>
      <c r="AX70" s="123">
        <v>2204.5496135364801</v>
      </c>
      <c r="AY70" s="123">
        <v>2204.5496135364801</v>
      </c>
      <c r="AZ70" s="123">
        <v>2204.5496135364801</v>
      </c>
      <c r="BA70" s="123">
        <v>2204.5496135364801</v>
      </c>
    </row>
    <row r="71" spans="1:53" ht="15.5" x14ac:dyDescent="0.35">
      <c r="A71" s="123" t="s">
        <v>4227</v>
      </c>
      <c r="B71" s="123" t="s">
        <v>4235</v>
      </c>
      <c r="C71" s="123">
        <v>9806.50378464393</v>
      </c>
      <c r="D71" s="123">
        <v>9655.4741716267999</v>
      </c>
      <c r="E71" s="123">
        <v>9504.4445586096808</v>
      </c>
      <c r="F71" s="123">
        <v>9353.4149455925508</v>
      </c>
      <c r="G71" s="123">
        <v>9202.3853325754208</v>
      </c>
      <c r="H71" s="123">
        <v>9051.3557195582907</v>
      </c>
      <c r="I71" s="123">
        <v>9051.3557195582907</v>
      </c>
      <c r="J71" s="123">
        <v>9051.3557195582907</v>
      </c>
      <c r="K71" s="123">
        <v>9051.3557195582907</v>
      </c>
      <c r="L71" s="123">
        <v>9051.3557195582907</v>
      </c>
      <c r="M71" s="123">
        <v>9051.3557195582907</v>
      </c>
      <c r="N71" s="123">
        <v>9051.3557195582907</v>
      </c>
      <c r="O71" s="123">
        <v>9051.3557195582907</v>
      </c>
      <c r="P71" s="123">
        <v>9051.3557195582907</v>
      </c>
      <c r="Q71" s="123">
        <v>9051.3557195582907</v>
      </c>
      <c r="R71" s="123">
        <v>9051.3557195582907</v>
      </c>
      <c r="S71" s="123">
        <v>9051.3557195582907</v>
      </c>
      <c r="T71" s="123">
        <v>9051.3557195582907</v>
      </c>
      <c r="U71" s="123">
        <v>9051.3557195582907</v>
      </c>
      <c r="V71" s="123">
        <v>9051.3557195582907</v>
      </c>
      <c r="W71" s="123">
        <v>9051.3557195582907</v>
      </c>
      <c r="X71" s="123">
        <v>9051.3557195582907</v>
      </c>
      <c r="Y71" s="123">
        <v>9051.3557195582907</v>
      </c>
      <c r="Z71" s="123">
        <v>9051.3557195582907</v>
      </c>
      <c r="AA71" s="123">
        <v>9051.3557195582907</v>
      </c>
      <c r="AB71" s="123">
        <v>9051.3557195582907</v>
      </c>
      <c r="AC71" s="123">
        <v>9051.3557195582907</v>
      </c>
      <c r="AD71" s="123">
        <v>9051.3557195582907</v>
      </c>
      <c r="AE71" s="123">
        <v>9051.3557195582907</v>
      </c>
      <c r="AF71" s="123">
        <v>9051.3557195582907</v>
      </c>
      <c r="AG71" s="123">
        <v>9051.3557195582907</v>
      </c>
      <c r="AH71" s="123">
        <v>9051.3557195582907</v>
      </c>
      <c r="AI71" s="123">
        <v>9051.3557195582907</v>
      </c>
      <c r="AJ71" s="123">
        <v>9051.3557195582907</v>
      </c>
      <c r="AK71" s="123">
        <v>9051.3557195582907</v>
      </c>
      <c r="AL71" s="123">
        <v>9051.3557195582907</v>
      </c>
      <c r="AM71" s="123">
        <v>9051.3557195582907</v>
      </c>
      <c r="AN71" s="123">
        <v>9051.3557195582907</v>
      </c>
      <c r="AO71" s="123">
        <v>9051.3557195582907</v>
      </c>
      <c r="AP71" s="123">
        <v>9051.3557195582907</v>
      </c>
      <c r="AQ71" s="123">
        <v>9051.3557195582907</v>
      </c>
      <c r="AR71" s="123">
        <v>9051.3557195582907</v>
      </c>
      <c r="AS71" s="123">
        <v>9051.3557195582907</v>
      </c>
      <c r="AT71" s="123">
        <v>9051.3557195582907</v>
      </c>
      <c r="AU71" s="123">
        <v>9051.3557195582907</v>
      </c>
      <c r="AV71" s="123">
        <v>9051.3557195582907</v>
      </c>
      <c r="AW71" s="123">
        <v>9051.3557195582907</v>
      </c>
      <c r="AX71" s="123">
        <v>9051.3557195582907</v>
      </c>
      <c r="AY71" s="123">
        <v>9051.3557195582907</v>
      </c>
      <c r="AZ71" s="123">
        <v>9051.3557195582907</v>
      </c>
      <c r="BA71" s="123">
        <v>9051.3557195582907</v>
      </c>
    </row>
    <row r="72" spans="1:53" ht="15.5" x14ac:dyDescent="0.35">
      <c r="A72" s="123" t="s">
        <v>4227</v>
      </c>
      <c r="B72" s="123" t="s">
        <v>4236</v>
      </c>
      <c r="C72" s="123">
        <v>29590.554377012799</v>
      </c>
      <c r="D72" s="123">
        <v>29843.707659375901</v>
      </c>
      <c r="E72" s="123">
        <v>30096.860941739</v>
      </c>
      <c r="F72" s="123">
        <v>30350.014224102099</v>
      </c>
      <c r="G72" s="123">
        <v>30603.167506465201</v>
      </c>
      <c r="H72" s="123">
        <v>30856.320788828201</v>
      </c>
      <c r="I72" s="123">
        <v>31215.788652550498</v>
      </c>
      <c r="J72" s="123">
        <v>31575.256516272701</v>
      </c>
      <c r="K72" s="123">
        <v>31934.724379995001</v>
      </c>
      <c r="L72" s="123">
        <v>32294.1922437172</v>
      </c>
      <c r="M72" s="123">
        <v>32653.660107439398</v>
      </c>
      <c r="N72" s="123">
        <v>32855.763706417398</v>
      </c>
      <c r="O72" s="123">
        <v>33057.867305395303</v>
      </c>
      <c r="P72" s="123">
        <v>33259.970904373302</v>
      </c>
      <c r="Q72" s="123">
        <v>33462.074503351199</v>
      </c>
      <c r="R72" s="123">
        <v>33664.178102329097</v>
      </c>
      <c r="S72" s="123">
        <v>33952.175930452599</v>
      </c>
      <c r="T72" s="123">
        <v>34240.1737585761</v>
      </c>
      <c r="U72" s="123">
        <v>34528.1715866995</v>
      </c>
      <c r="V72" s="123">
        <v>34816.169414823002</v>
      </c>
      <c r="W72" s="123">
        <v>35104.167242946503</v>
      </c>
      <c r="X72" s="123">
        <v>35244.166328981097</v>
      </c>
      <c r="Y72" s="123">
        <v>35384.165415015697</v>
      </c>
      <c r="Z72" s="123">
        <v>35524.164501050298</v>
      </c>
      <c r="AA72" s="123">
        <v>35664.163587084899</v>
      </c>
      <c r="AB72" s="123">
        <v>35804.162673119499</v>
      </c>
      <c r="AC72" s="123">
        <v>35876.120541892902</v>
      </c>
      <c r="AD72" s="123">
        <v>35948.078410666298</v>
      </c>
      <c r="AE72" s="123">
        <v>36020.036279439599</v>
      </c>
      <c r="AF72" s="123">
        <v>36091.994148213002</v>
      </c>
      <c r="AG72" s="123">
        <v>36163.952016986303</v>
      </c>
      <c r="AH72" s="123">
        <v>36287.348008594199</v>
      </c>
      <c r="AI72" s="123">
        <v>36410.744000202198</v>
      </c>
      <c r="AJ72" s="123">
        <v>36534.139991810101</v>
      </c>
      <c r="AK72" s="123">
        <v>36657.535983417998</v>
      </c>
      <c r="AL72" s="123">
        <v>36780.931975025902</v>
      </c>
      <c r="AM72" s="123">
        <v>36913.565554859102</v>
      </c>
      <c r="AN72" s="123">
        <v>37046.199134692397</v>
      </c>
      <c r="AO72" s="123">
        <v>37178.832714525597</v>
      </c>
      <c r="AP72" s="123">
        <v>37311.466294358797</v>
      </c>
      <c r="AQ72" s="123">
        <v>37444.099874192099</v>
      </c>
      <c r="AR72" s="123">
        <v>37444.099874192099</v>
      </c>
      <c r="AS72" s="123">
        <v>37444.099874192099</v>
      </c>
      <c r="AT72" s="123">
        <v>37444.099874192099</v>
      </c>
      <c r="AU72" s="123">
        <v>37444.099874192099</v>
      </c>
      <c r="AV72" s="123">
        <v>37444.099874192099</v>
      </c>
      <c r="AW72" s="123">
        <v>37444.099874192099</v>
      </c>
      <c r="AX72" s="123">
        <v>37444.099874192099</v>
      </c>
      <c r="AY72" s="123">
        <v>37444.099874192099</v>
      </c>
      <c r="AZ72" s="123">
        <v>37444.099874192099</v>
      </c>
      <c r="BA72" s="123">
        <v>37444.099874192099</v>
      </c>
    </row>
    <row r="73" spans="1:53" ht="15.5" x14ac:dyDescent="0.35">
      <c r="A73" s="123" t="s">
        <v>4227</v>
      </c>
      <c r="B73" s="123" t="s">
        <v>4237</v>
      </c>
      <c r="C73" s="123">
        <v>20601.9178116148</v>
      </c>
      <c r="D73" s="123">
        <v>20613.482334111901</v>
      </c>
      <c r="E73" s="123">
        <v>20625.046856608998</v>
      </c>
      <c r="F73" s="123">
        <v>20636.611379106002</v>
      </c>
      <c r="G73" s="123">
        <v>20648.175901603099</v>
      </c>
      <c r="H73" s="123">
        <v>20659.7404241002</v>
      </c>
      <c r="I73" s="123">
        <v>20848.529148828398</v>
      </c>
      <c r="J73" s="123">
        <v>21037.3178735566</v>
      </c>
      <c r="K73" s="123">
        <v>21226.1065982849</v>
      </c>
      <c r="L73" s="123">
        <v>21414.895323013101</v>
      </c>
      <c r="M73" s="123">
        <v>21603.684047741299</v>
      </c>
      <c r="N73" s="123">
        <v>21736.752972212998</v>
      </c>
      <c r="O73" s="123">
        <v>21869.821896684702</v>
      </c>
      <c r="P73" s="123">
        <v>22002.890821156299</v>
      </c>
      <c r="Q73" s="123">
        <v>22135.959745627999</v>
      </c>
      <c r="R73" s="123">
        <v>22269.0286700996</v>
      </c>
      <c r="S73" s="123">
        <v>22455.030324339499</v>
      </c>
      <c r="T73" s="123">
        <v>22641.031978579402</v>
      </c>
      <c r="U73" s="123">
        <v>22827.033632819301</v>
      </c>
      <c r="V73" s="123">
        <v>23013.035287059101</v>
      </c>
      <c r="W73" s="123">
        <v>23199.036941299</v>
      </c>
      <c r="X73" s="123">
        <v>23288.025731774698</v>
      </c>
      <c r="Y73" s="123">
        <v>23377.014522250302</v>
      </c>
      <c r="Z73" s="123">
        <v>23466.003312725999</v>
      </c>
      <c r="AA73" s="123">
        <v>23554.992103201599</v>
      </c>
      <c r="AB73" s="123">
        <v>23643.980893677301</v>
      </c>
      <c r="AC73" s="123">
        <v>23696.157259764499</v>
      </c>
      <c r="AD73" s="123">
        <v>23748.333625851701</v>
      </c>
      <c r="AE73" s="123">
        <v>23800.509991939001</v>
      </c>
      <c r="AF73" s="123">
        <v>23852.6863580262</v>
      </c>
      <c r="AG73" s="123">
        <v>23904.8627241135</v>
      </c>
      <c r="AH73" s="123">
        <v>23991.679599139399</v>
      </c>
      <c r="AI73" s="123">
        <v>24078.496474165298</v>
      </c>
      <c r="AJ73" s="123">
        <v>24165.313349191201</v>
      </c>
      <c r="AK73" s="123">
        <v>24252.130224217199</v>
      </c>
      <c r="AL73" s="123">
        <v>24338.947099243102</v>
      </c>
      <c r="AM73" s="123">
        <v>24427.752812512401</v>
      </c>
      <c r="AN73" s="123">
        <v>24516.5585257817</v>
      </c>
      <c r="AO73" s="123">
        <v>24605.364239050999</v>
      </c>
      <c r="AP73" s="123">
        <v>24694.169952320299</v>
      </c>
      <c r="AQ73" s="123">
        <v>24782.9756655897</v>
      </c>
      <c r="AR73" s="123">
        <v>24782.9756655897</v>
      </c>
      <c r="AS73" s="123">
        <v>24782.9756655897</v>
      </c>
      <c r="AT73" s="123">
        <v>24782.9756655897</v>
      </c>
      <c r="AU73" s="123">
        <v>24782.9756655897</v>
      </c>
      <c r="AV73" s="123">
        <v>24782.9756655897</v>
      </c>
      <c r="AW73" s="123">
        <v>24782.9756655897</v>
      </c>
      <c r="AX73" s="123">
        <v>24782.9756655897</v>
      </c>
      <c r="AY73" s="123">
        <v>24782.9756655897</v>
      </c>
      <c r="AZ73" s="123">
        <v>24782.9756655897</v>
      </c>
      <c r="BA73" s="123">
        <v>24782.9756655897</v>
      </c>
    </row>
    <row r="74" spans="1:53" ht="15.5" x14ac:dyDescent="0.35">
      <c r="A74" s="125" t="s">
        <v>4195</v>
      </c>
      <c r="B74" s="123" t="s">
        <v>4238</v>
      </c>
      <c r="C74" s="123">
        <v>190484.51206755501</v>
      </c>
      <c r="D74" s="123">
        <v>185869.99882967299</v>
      </c>
      <c r="E74" s="123">
        <v>181255.48559179201</v>
      </c>
      <c r="F74" s="123">
        <v>176640.972353911</v>
      </c>
      <c r="G74" s="123">
        <v>172026.459116029</v>
      </c>
      <c r="H74" s="123">
        <v>167411.94587814799</v>
      </c>
      <c r="I74" s="123">
        <v>164530.66751514899</v>
      </c>
      <c r="J74" s="123">
        <v>161649.38915214999</v>
      </c>
      <c r="K74" s="123">
        <v>158768.11078915099</v>
      </c>
      <c r="L74" s="123">
        <v>155886.83242615301</v>
      </c>
      <c r="M74" s="123">
        <v>153005.55406315401</v>
      </c>
      <c r="N74" s="123">
        <v>152117.022918339</v>
      </c>
      <c r="O74" s="123">
        <v>151228.491773524</v>
      </c>
      <c r="P74" s="123">
        <v>150339.96062870999</v>
      </c>
      <c r="Q74" s="123">
        <v>149451.42948389499</v>
      </c>
      <c r="R74" s="123">
        <v>148562.89833908001</v>
      </c>
      <c r="S74" s="123">
        <v>148377.44336477001</v>
      </c>
      <c r="T74" s="123">
        <v>148191.98839045901</v>
      </c>
      <c r="U74" s="123">
        <v>148006.533416149</v>
      </c>
      <c r="V74" s="123">
        <v>147821.07844183801</v>
      </c>
      <c r="W74" s="123">
        <v>147635.623467528</v>
      </c>
      <c r="X74" s="123">
        <v>147766.400561377</v>
      </c>
      <c r="Y74" s="123">
        <v>147897.17765522501</v>
      </c>
      <c r="Z74" s="123">
        <v>148027.95474907401</v>
      </c>
      <c r="AA74" s="123">
        <v>148158.73184292301</v>
      </c>
      <c r="AB74" s="123">
        <v>148289.50893677099</v>
      </c>
      <c r="AC74" s="123">
        <v>149440.60907093601</v>
      </c>
      <c r="AD74" s="123">
        <v>150591.70920510101</v>
      </c>
      <c r="AE74" s="123">
        <v>151742.80933926499</v>
      </c>
      <c r="AF74" s="123">
        <v>152893.90947342999</v>
      </c>
      <c r="AG74" s="123">
        <v>154045.00960759501</v>
      </c>
      <c r="AH74" s="123">
        <v>154636.241342714</v>
      </c>
      <c r="AI74" s="123">
        <v>155227.47307783301</v>
      </c>
      <c r="AJ74" s="123">
        <v>155818.704812952</v>
      </c>
      <c r="AK74" s="123">
        <v>156409.93654807101</v>
      </c>
      <c r="AL74" s="123">
        <v>157001.16828319</v>
      </c>
      <c r="AM74" s="123">
        <v>157740.077000555</v>
      </c>
      <c r="AN74" s="123">
        <v>158478.98571791899</v>
      </c>
      <c r="AO74" s="123">
        <v>159217.89443528399</v>
      </c>
      <c r="AP74" s="123">
        <v>159956.803152648</v>
      </c>
      <c r="AQ74" s="123">
        <v>160695.71187001199</v>
      </c>
      <c r="AR74" s="123">
        <v>160695.71187001199</v>
      </c>
      <c r="AS74" s="123">
        <v>160695.71187001199</v>
      </c>
      <c r="AT74" s="123">
        <v>160695.71187001199</v>
      </c>
      <c r="AU74" s="123">
        <v>160695.71187001199</v>
      </c>
      <c r="AV74" s="123">
        <v>160695.71187001199</v>
      </c>
      <c r="AW74" s="123">
        <v>160695.71187001199</v>
      </c>
      <c r="AX74" s="123">
        <v>160695.71187001199</v>
      </c>
      <c r="AY74" s="123">
        <v>160695.71187001199</v>
      </c>
      <c r="AZ74" s="123">
        <v>160695.71187001199</v>
      </c>
      <c r="BA74" s="123">
        <v>160695.71187001199</v>
      </c>
    </row>
    <row r="75" spans="1:53" ht="15.5" x14ac:dyDescent="0.35">
      <c r="A75" s="125" t="s">
        <v>4195</v>
      </c>
      <c r="B75" s="123" t="s">
        <v>4239</v>
      </c>
      <c r="C75" s="123">
        <v>28394.8576211994</v>
      </c>
      <c r="D75" s="123">
        <v>26500.136287038</v>
      </c>
      <c r="E75" s="123">
        <v>24605.414952876599</v>
      </c>
      <c r="F75" s="123">
        <v>22710.693618715301</v>
      </c>
      <c r="G75" s="123">
        <v>20815.9722845539</v>
      </c>
      <c r="H75" s="123">
        <v>18921.250950392499</v>
      </c>
      <c r="I75" s="123">
        <v>18676.8852736097</v>
      </c>
      <c r="J75" s="123">
        <v>18432.5195968269</v>
      </c>
      <c r="K75" s="123">
        <v>18188.1539200441</v>
      </c>
      <c r="L75" s="123">
        <v>17943.788243261199</v>
      </c>
      <c r="M75" s="123">
        <v>17699.422566478399</v>
      </c>
      <c r="N75" s="123">
        <v>17464.265516594802</v>
      </c>
      <c r="O75" s="123">
        <v>17229.108466711201</v>
      </c>
      <c r="P75" s="123">
        <v>16993.951416827698</v>
      </c>
      <c r="Q75" s="123">
        <v>16758.794366944101</v>
      </c>
      <c r="R75" s="123">
        <v>16523.6373170605</v>
      </c>
      <c r="S75" s="123">
        <v>16523.6373170605</v>
      </c>
      <c r="T75" s="123">
        <v>16523.6373170605</v>
      </c>
      <c r="U75" s="123">
        <v>16523.6373170605</v>
      </c>
      <c r="V75" s="123">
        <v>16523.6373170605</v>
      </c>
      <c r="W75" s="123">
        <v>16523.6373170605</v>
      </c>
      <c r="X75" s="123">
        <v>16523.6373170605</v>
      </c>
      <c r="Y75" s="123">
        <v>16523.6373170605</v>
      </c>
      <c r="Z75" s="123">
        <v>16523.6373170605</v>
      </c>
      <c r="AA75" s="123">
        <v>16523.6373170605</v>
      </c>
      <c r="AB75" s="123">
        <v>16523.6373170605</v>
      </c>
      <c r="AC75" s="123">
        <v>16523.6373170605</v>
      </c>
      <c r="AD75" s="123">
        <v>16523.6373170605</v>
      </c>
      <c r="AE75" s="123">
        <v>16523.6373170605</v>
      </c>
      <c r="AF75" s="123">
        <v>16523.6373170605</v>
      </c>
      <c r="AG75" s="123">
        <v>16523.6373170605</v>
      </c>
      <c r="AH75" s="123">
        <v>16523.6373170605</v>
      </c>
      <c r="AI75" s="123">
        <v>16523.6373170605</v>
      </c>
      <c r="AJ75" s="123">
        <v>16523.6373170605</v>
      </c>
      <c r="AK75" s="123">
        <v>16523.6373170605</v>
      </c>
      <c r="AL75" s="123">
        <v>16523.6373170605</v>
      </c>
      <c r="AM75" s="123">
        <v>16523.6373170605</v>
      </c>
      <c r="AN75" s="123">
        <v>16523.6373170605</v>
      </c>
      <c r="AO75" s="123">
        <v>16523.6373170605</v>
      </c>
      <c r="AP75" s="123">
        <v>16523.6373170605</v>
      </c>
      <c r="AQ75" s="123">
        <v>16523.6373170605</v>
      </c>
      <c r="AR75" s="123">
        <v>16523.6373170605</v>
      </c>
      <c r="AS75" s="123">
        <v>16523.6373170605</v>
      </c>
      <c r="AT75" s="123">
        <v>16523.6373170605</v>
      </c>
      <c r="AU75" s="123">
        <v>16523.6373170605</v>
      </c>
      <c r="AV75" s="123">
        <v>16523.6373170605</v>
      </c>
      <c r="AW75" s="123">
        <v>16523.6373170605</v>
      </c>
      <c r="AX75" s="123">
        <v>16523.6373170605</v>
      </c>
      <c r="AY75" s="123">
        <v>16523.6373170605</v>
      </c>
      <c r="AZ75" s="123">
        <v>16523.6373170605</v>
      </c>
      <c r="BA75" s="123">
        <v>16523.6373170605</v>
      </c>
    </row>
    <row r="76" spans="1:53" ht="15.5" x14ac:dyDescent="0.35">
      <c r="A76" s="125" t="s">
        <v>4195</v>
      </c>
      <c r="B76" s="123" t="s">
        <v>4240</v>
      </c>
      <c r="C76" s="123">
        <v>138294.38126705101</v>
      </c>
      <c r="D76" s="123">
        <v>139104.112757758</v>
      </c>
      <c r="E76" s="123">
        <v>139913.84424846599</v>
      </c>
      <c r="F76" s="123">
        <v>140723.57573917299</v>
      </c>
      <c r="G76" s="123">
        <v>141533.30722988001</v>
      </c>
      <c r="H76" s="123">
        <v>142343.038720588</v>
      </c>
      <c r="I76" s="123">
        <v>143239.89194552699</v>
      </c>
      <c r="J76" s="123">
        <v>144136.74517046599</v>
      </c>
      <c r="K76" s="123">
        <v>145033.59839540499</v>
      </c>
      <c r="L76" s="123">
        <v>145930.45162034401</v>
      </c>
      <c r="M76" s="123">
        <v>146827.30484528301</v>
      </c>
      <c r="N76" s="123">
        <v>147871.22505721301</v>
      </c>
      <c r="O76" s="123">
        <v>148915.14526914299</v>
      </c>
      <c r="P76" s="123">
        <v>149959.06548107401</v>
      </c>
      <c r="Q76" s="123">
        <v>151002.98569300401</v>
      </c>
      <c r="R76" s="123">
        <v>152046.90590493401</v>
      </c>
      <c r="S76" s="123">
        <v>153172.02501982299</v>
      </c>
      <c r="T76" s="123">
        <v>154297.144134712</v>
      </c>
      <c r="U76" s="123">
        <v>155422.26324959999</v>
      </c>
      <c r="V76" s="123">
        <v>156547.38236448899</v>
      </c>
      <c r="W76" s="123">
        <v>157672.501479378</v>
      </c>
      <c r="X76" s="123">
        <v>158090.231596289</v>
      </c>
      <c r="Y76" s="123">
        <v>158507.9617132</v>
      </c>
      <c r="Z76" s="123">
        <v>158925.691830111</v>
      </c>
      <c r="AA76" s="123">
        <v>159343.42194702101</v>
      </c>
      <c r="AB76" s="123">
        <v>159761.15206393201</v>
      </c>
      <c r="AC76" s="123">
        <v>160280.50917428601</v>
      </c>
      <c r="AD76" s="123">
        <v>160799.86628464001</v>
      </c>
      <c r="AE76" s="123">
        <v>161319.22339499299</v>
      </c>
      <c r="AF76" s="123">
        <v>161838.580505347</v>
      </c>
      <c r="AG76" s="123">
        <v>162357.937615701</v>
      </c>
      <c r="AH76" s="123">
        <v>163001.17365393401</v>
      </c>
      <c r="AI76" s="123">
        <v>163644.40969216701</v>
      </c>
      <c r="AJ76" s="123">
        <v>164287.64573039999</v>
      </c>
      <c r="AK76" s="123">
        <v>164930.881768633</v>
      </c>
      <c r="AL76" s="123">
        <v>165574.11780686601</v>
      </c>
      <c r="AM76" s="123">
        <v>166236.21381735301</v>
      </c>
      <c r="AN76" s="123">
        <v>166898.30982784001</v>
      </c>
      <c r="AO76" s="123">
        <v>167560.40583832699</v>
      </c>
      <c r="AP76" s="123">
        <v>168222.50184881399</v>
      </c>
      <c r="AQ76" s="123">
        <v>168884.59785930099</v>
      </c>
      <c r="AR76" s="123">
        <v>168884.59785930099</v>
      </c>
      <c r="AS76" s="123">
        <v>168884.59785930099</v>
      </c>
      <c r="AT76" s="123">
        <v>168884.59785930099</v>
      </c>
      <c r="AU76" s="123">
        <v>168884.59785930099</v>
      </c>
      <c r="AV76" s="123">
        <v>168884.59785930099</v>
      </c>
      <c r="AW76" s="123">
        <v>168884.59785930099</v>
      </c>
      <c r="AX76" s="123">
        <v>168884.59785930099</v>
      </c>
      <c r="AY76" s="123">
        <v>168884.59785930099</v>
      </c>
      <c r="AZ76" s="123">
        <v>168884.59785930099</v>
      </c>
      <c r="BA76" s="123">
        <v>168884.59785930099</v>
      </c>
    </row>
    <row r="77" spans="1:53" ht="15.5" x14ac:dyDescent="0.35">
      <c r="A77" s="125" t="s">
        <v>4194</v>
      </c>
      <c r="B77" s="123" t="s">
        <v>4241</v>
      </c>
      <c r="C77" s="123">
        <v>97482.285015364498</v>
      </c>
      <c r="D77" s="123">
        <v>94547.246519103603</v>
      </c>
      <c r="E77" s="123">
        <v>91612.208022842795</v>
      </c>
      <c r="F77" s="123">
        <v>88677.169526582002</v>
      </c>
      <c r="G77" s="123">
        <v>85742.131030321107</v>
      </c>
      <c r="H77" s="123">
        <v>82807.092534060299</v>
      </c>
      <c r="I77" s="123">
        <v>80681.429948827004</v>
      </c>
      <c r="J77" s="123">
        <v>78555.767363593695</v>
      </c>
      <c r="K77" s="123">
        <v>76430.104778360401</v>
      </c>
      <c r="L77" s="123">
        <v>74304.442193127194</v>
      </c>
      <c r="M77" s="123">
        <v>72178.779607893899</v>
      </c>
      <c r="N77" s="123">
        <v>71369.036015554506</v>
      </c>
      <c r="O77" s="123">
        <v>70559.292423215098</v>
      </c>
      <c r="P77" s="123">
        <v>69749.548830875603</v>
      </c>
      <c r="Q77" s="123">
        <v>68939.805238536195</v>
      </c>
      <c r="R77" s="123">
        <v>68130.061646196802</v>
      </c>
      <c r="S77" s="123">
        <v>67922.795119143106</v>
      </c>
      <c r="T77" s="123">
        <v>67715.528592089395</v>
      </c>
      <c r="U77" s="123">
        <v>67508.262065035698</v>
      </c>
      <c r="V77" s="123">
        <v>67300.995537982002</v>
      </c>
      <c r="W77" s="123">
        <v>67093.729010928306</v>
      </c>
      <c r="X77" s="123">
        <v>67012.204587708999</v>
      </c>
      <c r="Y77" s="123">
        <v>66930.680164489604</v>
      </c>
      <c r="Z77" s="123">
        <v>66849.155741270195</v>
      </c>
      <c r="AA77" s="123">
        <v>66767.6313180508</v>
      </c>
      <c r="AB77" s="123">
        <v>66686.106894831493</v>
      </c>
      <c r="AC77" s="123">
        <v>67204.251713669102</v>
      </c>
      <c r="AD77" s="123">
        <v>67722.396532506697</v>
      </c>
      <c r="AE77" s="123">
        <v>68240.541351344305</v>
      </c>
      <c r="AF77" s="123">
        <v>68758.686170182002</v>
      </c>
      <c r="AG77" s="123">
        <v>69276.830989019596</v>
      </c>
      <c r="AH77" s="123">
        <v>69563.164489717296</v>
      </c>
      <c r="AI77" s="123">
        <v>69849.497990414995</v>
      </c>
      <c r="AJ77" s="123">
        <v>70135.831491112694</v>
      </c>
      <c r="AK77" s="123">
        <v>70422.164991810394</v>
      </c>
      <c r="AL77" s="123">
        <v>70708.498492508093</v>
      </c>
      <c r="AM77" s="123">
        <v>71037.151684264696</v>
      </c>
      <c r="AN77" s="123">
        <v>71365.804876021401</v>
      </c>
      <c r="AO77" s="123">
        <v>71694.458067778003</v>
      </c>
      <c r="AP77" s="123">
        <v>72023.111259534693</v>
      </c>
      <c r="AQ77" s="123">
        <v>72351.764451291296</v>
      </c>
      <c r="AR77" s="123">
        <v>72351.764451291296</v>
      </c>
      <c r="AS77" s="123">
        <v>72351.764451291296</v>
      </c>
      <c r="AT77" s="123">
        <v>72351.764451291296</v>
      </c>
      <c r="AU77" s="123">
        <v>72351.764451291296</v>
      </c>
      <c r="AV77" s="123">
        <v>72351.764451291296</v>
      </c>
      <c r="AW77" s="123">
        <v>72351.764451291296</v>
      </c>
      <c r="AX77" s="123">
        <v>72351.764451291296</v>
      </c>
      <c r="AY77" s="123">
        <v>72351.764451291296</v>
      </c>
      <c r="AZ77" s="123">
        <v>72351.764451291296</v>
      </c>
      <c r="BA77" s="123">
        <v>72351.764451291296</v>
      </c>
    </row>
    <row r="78" spans="1:53" ht="15.5" x14ac:dyDescent="0.35">
      <c r="A78" s="125" t="s">
        <v>4194</v>
      </c>
      <c r="B78" s="123" t="s">
        <v>4242</v>
      </c>
      <c r="C78" s="123">
        <v>59019.370874527798</v>
      </c>
      <c r="D78" s="123">
        <v>60182.230590568302</v>
      </c>
      <c r="E78" s="123">
        <v>61345.090306608901</v>
      </c>
      <c r="F78" s="123">
        <v>62507.950022649398</v>
      </c>
      <c r="G78" s="123">
        <v>63670.809738689903</v>
      </c>
      <c r="H78" s="123">
        <v>64833.669454730501</v>
      </c>
      <c r="I78" s="123">
        <v>65335.714840973502</v>
      </c>
      <c r="J78" s="123">
        <v>65837.760227216495</v>
      </c>
      <c r="K78" s="123">
        <v>66339.805613459495</v>
      </c>
      <c r="L78" s="123">
        <v>66841.850999702496</v>
      </c>
      <c r="M78" s="123">
        <v>67343.896385945598</v>
      </c>
      <c r="N78" s="123">
        <v>67811.559032627905</v>
      </c>
      <c r="O78" s="123">
        <v>68279.2216793103</v>
      </c>
      <c r="P78" s="123">
        <v>68746.884325992607</v>
      </c>
      <c r="Q78" s="123">
        <v>69214.546972675002</v>
      </c>
      <c r="R78" s="123">
        <v>69682.209619357396</v>
      </c>
      <c r="S78" s="123">
        <v>70168.452056750495</v>
      </c>
      <c r="T78" s="123">
        <v>70654.694494143696</v>
      </c>
      <c r="U78" s="123">
        <v>71140.936931536897</v>
      </c>
      <c r="V78" s="123">
        <v>71627.179368929996</v>
      </c>
      <c r="W78" s="123">
        <v>72113.421806323197</v>
      </c>
      <c r="X78" s="123">
        <v>72254.578302727299</v>
      </c>
      <c r="Y78" s="123">
        <v>72395.734799131402</v>
      </c>
      <c r="Z78" s="123">
        <v>72536.891295535403</v>
      </c>
      <c r="AA78" s="123">
        <v>72678.047791939505</v>
      </c>
      <c r="AB78" s="123">
        <v>72819.204288343593</v>
      </c>
      <c r="AC78" s="123">
        <v>73076.874988623793</v>
      </c>
      <c r="AD78" s="123">
        <v>73334.545688903905</v>
      </c>
      <c r="AE78" s="123">
        <v>73592.216389184105</v>
      </c>
      <c r="AF78" s="123">
        <v>73849.887089464304</v>
      </c>
      <c r="AG78" s="123">
        <v>74107.557789744504</v>
      </c>
      <c r="AH78" s="123">
        <v>74403.922994788503</v>
      </c>
      <c r="AI78" s="123">
        <v>74700.288199832605</v>
      </c>
      <c r="AJ78" s="123">
        <v>74996.653404876604</v>
      </c>
      <c r="AK78" s="123">
        <v>75293.018609920604</v>
      </c>
      <c r="AL78" s="123">
        <v>75589.383814964604</v>
      </c>
      <c r="AM78" s="123">
        <v>75876.299282349006</v>
      </c>
      <c r="AN78" s="123">
        <v>76163.214749733394</v>
      </c>
      <c r="AO78" s="123">
        <v>76450.130217117694</v>
      </c>
      <c r="AP78" s="123">
        <v>76737.045684502096</v>
      </c>
      <c r="AQ78" s="123">
        <v>77023.961151886499</v>
      </c>
      <c r="AR78" s="123">
        <v>77023.961151886499</v>
      </c>
      <c r="AS78" s="123">
        <v>77023.961151886499</v>
      </c>
      <c r="AT78" s="123">
        <v>77023.961151886499</v>
      </c>
      <c r="AU78" s="123">
        <v>77023.961151886499</v>
      </c>
      <c r="AV78" s="123">
        <v>77023.961151886499</v>
      </c>
      <c r="AW78" s="123">
        <v>77023.961151886499</v>
      </c>
      <c r="AX78" s="123">
        <v>77023.961151886499</v>
      </c>
      <c r="AY78" s="123">
        <v>77023.961151886499</v>
      </c>
      <c r="AZ78" s="123">
        <v>77023.961151886499</v>
      </c>
      <c r="BA78" s="123">
        <v>77023.961151886499</v>
      </c>
    </row>
    <row r="79" spans="1:53" ht="15.5" x14ac:dyDescent="0.35">
      <c r="A79" s="125" t="s">
        <v>4194</v>
      </c>
      <c r="B79" s="123" t="s">
        <v>4243</v>
      </c>
      <c r="C79" s="123">
        <v>55872.689100644697</v>
      </c>
      <c r="D79" s="123">
        <v>57397.498968030501</v>
      </c>
      <c r="E79" s="123">
        <v>58922.308835416297</v>
      </c>
      <c r="F79" s="123">
        <v>60447.118702802101</v>
      </c>
      <c r="G79" s="123">
        <v>61971.928570187898</v>
      </c>
      <c r="H79" s="123">
        <v>63496.738437573702</v>
      </c>
      <c r="I79" s="123">
        <v>64360.659543596099</v>
      </c>
      <c r="J79" s="123">
        <v>65224.580649618598</v>
      </c>
      <c r="K79" s="123">
        <v>66088.501755641002</v>
      </c>
      <c r="L79" s="123">
        <v>66952.422861663494</v>
      </c>
      <c r="M79" s="123">
        <v>67816.343967685898</v>
      </c>
      <c r="N79" s="123">
        <v>68250.988822889907</v>
      </c>
      <c r="O79" s="123">
        <v>68685.633678094004</v>
      </c>
      <c r="P79" s="123">
        <v>69120.278533297998</v>
      </c>
      <c r="Q79" s="123">
        <v>69554.923388502095</v>
      </c>
      <c r="R79" s="123">
        <v>69989.568243706104</v>
      </c>
      <c r="S79" s="123">
        <v>70468.787934473003</v>
      </c>
      <c r="T79" s="123">
        <v>70948.007625239901</v>
      </c>
      <c r="U79" s="123">
        <v>71427.2273160068</v>
      </c>
      <c r="V79" s="123">
        <v>71906.4470067738</v>
      </c>
      <c r="W79" s="123">
        <v>72385.666697540699</v>
      </c>
      <c r="X79" s="123">
        <v>72518.591640727798</v>
      </c>
      <c r="Y79" s="123">
        <v>72651.516583914898</v>
      </c>
      <c r="Z79" s="123">
        <v>72784.441527102099</v>
      </c>
      <c r="AA79" s="123">
        <v>72917.366470289198</v>
      </c>
      <c r="AB79" s="123">
        <v>73050.2914134764</v>
      </c>
      <c r="AC79" s="123">
        <v>73295.0666035373</v>
      </c>
      <c r="AD79" s="123">
        <v>73539.8417935982</v>
      </c>
      <c r="AE79" s="123">
        <v>73784.6169836591</v>
      </c>
      <c r="AF79" s="123">
        <v>74029.39217372</v>
      </c>
      <c r="AG79" s="123">
        <v>74274.1673637809</v>
      </c>
      <c r="AH79" s="123">
        <v>74568.931474696903</v>
      </c>
      <c r="AI79" s="123">
        <v>74863.695585612993</v>
      </c>
      <c r="AJ79" s="123">
        <v>75158.459696529098</v>
      </c>
      <c r="AK79" s="123">
        <v>75453.223807445102</v>
      </c>
      <c r="AL79" s="123">
        <v>75747.987918361207</v>
      </c>
      <c r="AM79" s="123">
        <v>76031.667268913705</v>
      </c>
      <c r="AN79" s="123">
        <v>76315.346619466305</v>
      </c>
      <c r="AO79" s="123">
        <v>76599.025970018803</v>
      </c>
      <c r="AP79" s="123">
        <v>76882.705320571404</v>
      </c>
      <c r="AQ79" s="123">
        <v>77166.384671123902</v>
      </c>
      <c r="AR79" s="123">
        <v>77166.384671123902</v>
      </c>
      <c r="AS79" s="123">
        <v>77166.384671123902</v>
      </c>
      <c r="AT79" s="123">
        <v>77166.384671123902</v>
      </c>
      <c r="AU79" s="123">
        <v>77166.384671123902</v>
      </c>
      <c r="AV79" s="123">
        <v>77166.384671123902</v>
      </c>
      <c r="AW79" s="123">
        <v>77166.384671123902</v>
      </c>
      <c r="AX79" s="123">
        <v>77166.384671123902</v>
      </c>
      <c r="AY79" s="123">
        <v>77166.384671123902</v>
      </c>
      <c r="AZ79" s="123">
        <v>77166.384671123902</v>
      </c>
      <c r="BA79" s="123">
        <v>77166.384671123902</v>
      </c>
    </row>
    <row r="80" spans="1:53" ht="15.5" x14ac:dyDescent="0.35">
      <c r="A80" s="125" t="s">
        <v>4196</v>
      </c>
      <c r="B80" s="123" t="s">
        <v>4244</v>
      </c>
      <c r="C80" s="123">
        <v>9774.9513045954609</v>
      </c>
      <c r="D80" s="123">
        <v>8876.3608749922205</v>
      </c>
      <c r="E80" s="123">
        <v>7977.7704453889701</v>
      </c>
      <c r="F80" s="123">
        <v>7079.1800157857297</v>
      </c>
      <c r="G80" s="123">
        <v>6180.5895861824802</v>
      </c>
      <c r="H80" s="123">
        <v>5281.9991565792297</v>
      </c>
      <c r="I80" s="123">
        <v>5281.9991565792297</v>
      </c>
      <c r="J80" s="123">
        <v>5281.9991565792297</v>
      </c>
      <c r="K80" s="123">
        <v>5281.9991565792297</v>
      </c>
      <c r="L80" s="123">
        <v>5281.9991565792297</v>
      </c>
      <c r="M80" s="123">
        <v>5281.9991565792297</v>
      </c>
      <c r="N80" s="123">
        <v>5281.9991565792297</v>
      </c>
      <c r="O80" s="123">
        <v>5281.9991565792297</v>
      </c>
      <c r="P80" s="123">
        <v>5281.9991565792297</v>
      </c>
      <c r="Q80" s="123">
        <v>5281.9991565792297</v>
      </c>
      <c r="R80" s="123">
        <v>5281.9991565792297</v>
      </c>
      <c r="S80" s="123">
        <v>5281.9991565792297</v>
      </c>
      <c r="T80" s="123">
        <v>5281.9991565792297</v>
      </c>
      <c r="U80" s="123">
        <v>5281.9991565792297</v>
      </c>
      <c r="V80" s="123">
        <v>5281.9991565792297</v>
      </c>
      <c r="W80" s="123">
        <v>5281.9991565792297</v>
      </c>
      <c r="X80" s="123">
        <v>5281.9991565792297</v>
      </c>
      <c r="Y80" s="123">
        <v>5281.9991565792297</v>
      </c>
      <c r="Z80" s="123">
        <v>5281.9991565792297</v>
      </c>
      <c r="AA80" s="123">
        <v>5281.9991565792297</v>
      </c>
      <c r="AB80" s="123">
        <v>5281.9991565792297</v>
      </c>
      <c r="AC80" s="123">
        <v>5281.9991565792297</v>
      </c>
      <c r="AD80" s="123">
        <v>5281.9991565792297</v>
      </c>
      <c r="AE80" s="123">
        <v>5281.9991565792297</v>
      </c>
      <c r="AF80" s="123">
        <v>5281.9991565792297</v>
      </c>
      <c r="AG80" s="123">
        <v>5281.9991565792297</v>
      </c>
      <c r="AH80" s="123">
        <v>5281.9991565792297</v>
      </c>
      <c r="AI80" s="123">
        <v>5281.9991565792297</v>
      </c>
      <c r="AJ80" s="123">
        <v>5281.9991565792297</v>
      </c>
      <c r="AK80" s="123">
        <v>5281.9991565792297</v>
      </c>
      <c r="AL80" s="123">
        <v>5281.9991565792297</v>
      </c>
      <c r="AM80" s="123">
        <v>5281.9991565792297</v>
      </c>
      <c r="AN80" s="123">
        <v>5281.9991565792297</v>
      </c>
      <c r="AO80" s="123">
        <v>5281.9991565792297</v>
      </c>
      <c r="AP80" s="123">
        <v>5281.9991565792297</v>
      </c>
      <c r="AQ80" s="123">
        <v>5281.9991565792297</v>
      </c>
      <c r="AR80" s="123">
        <v>5281.9991565792297</v>
      </c>
      <c r="AS80" s="123">
        <v>5281.9991565792297</v>
      </c>
      <c r="AT80" s="123">
        <v>5281.9991565792297</v>
      </c>
      <c r="AU80" s="123">
        <v>5281.9991565792297</v>
      </c>
      <c r="AV80" s="123">
        <v>5281.9991565792297</v>
      </c>
      <c r="AW80" s="123">
        <v>5281.9991565792297</v>
      </c>
      <c r="AX80" s="123">
        <v>5281.9991565792297</v>
      </c>
      <c r="AY80" s="123">
        <v>5281.9991565792297</v>
      </c>
      <c r="AZ80" s="123">
        <v>5281.9991565792297</v>
      </c>
      <c r="BA80" s="123">
        <v>5281.9991565792297</v>
      </c>
    </row>
    <row r="81" spans="1:53" ht="15.5" x14ac:dyDescent="0.35">
      <c r="A81" s="125" t="s">
        <v>4196</v>
      </c>
      <c r="B81" s="123" t="s">
        <v>4245</v>
      </c>
      <c r="C81" s="123">
        <v>28293.7961012509</v>
      </c>
      <c r="D81" s="123">
        <v>28394.2099718805</v>
      </c>
      <c r="E81" s="123">
        <v>28494.6238425101</v>
      </c>
      <c r="F81" s="123">
        <v>28595.0377131397</v>
      </c>
      <c r="G81" s="123">
        <v>28695.4515837693</v>
      </c>
      <c r="H81" s="123">
        <v>28795.8654543989</v>
      </c>
      <c r="I81" s="123">
        <v>29125.892695095899</v>
      </c>
      <c r="J81" s="123">
        <v>29455.919935793001</v>
      </c>
      <c r="K81" s="123">
        <v>29785.947176490001</v>
      </c>
      <c r="L81" s="123">
        <v>30115.974417187099</v>
      </c>
      <c r="M81" s="123">
        <v>30446.001657884099</v>
      </c>
      <c r="N81" s="123">
        <v>31110.395693909701</v>
      </c>
      <c r="O81" s="123">
        <v>31774.789729935201</v>
      </c>
      <c r="P81" s="123">
        <v>32439.183765960799</v>
      </c>
      <c r="Q81" s="123">
        <v>33103.577801986401</v>
      </c>
      <c r="R81" s="123">
        <v>33767.971838011901</v>
      </c>
      <c r="S81" s="123">
        <v>34108.489276413296</v>
      </c>
      <c r="T81" s="123">
        <v>34449.006714814699</v>
      </c>
      <c r="U81" s="123">
        <v>34789.524153216204</v>
      </c>
      <c r="V81" s="123">
        <v>35130.041591617599</v>
      </c>
      <c r="W81" s="123">
        <v>35470.559030019002</v>
      </c>
      <c r="X81" s="123">
        <v>35553.576702596103</v>
      </c>
      <c r="Y81" s="123">
        <v>35636.594375173197</v>
      </c>
      <c r="Z81" s="123">
        <v>35719.612047750401</v>
      </c>
      <c r="AA81" s="123">
        <v>35802.629720327503</v>
      </c>
      <c r="AB81" s="123">
        <v>35885.647392904597</v>
      </c>
      <c r="AC81" s="123">
        <v>35942.882074081601</v>
      </c>
      <c r="AD81" s="123">
        <v>36000.116755258503</v>
      </c>
      <c r="AE81" s="123">
        <v>36057.3514364355</v>
      </c>
      <c r="AF81" s="123">
        <v>36114.586117612402</v>
      </c>
      <c r="AG81" s="123">
        <v>36171.820798789398</v>
      </c>
      <c r="AH81" s="123">
        <v>36335.919549424703</v>
      </c>
      <c r="AI81" s="123">
        <v>36500.018300060001</v>
      </c>
      <c r="AJ81" s="123">
        <v>36664.117050695299</v>
      </c>
      <c r="AK81" s="123">
        <v>36828.215801330502</v>
      </c>
      <c r="AL81" s="123">
        <v>36992.314551965799</v>
      </c>
      <c r="AM81" s="123">
        <v>37139.883741300997</v>
      </c>
      <c r="AN81" s="123">
        <v>37287.452930636202</v>
      </c>
      <c r="AO81" s="123">
        <v>37435.022119971298</v>
      </c>
      <c r="AP81" s="123">
        <v>37582.591309306503</v>
      </c>
      <c r="AQ81" s="123">
        <v>37730.160498641599</v>
      </c>
      <c r="AR81" s="123">
        <v>37730.160498641599</v>
      </c>
      <c r="AS81" s="123">
        <v>37730.160498641599</v>
      </c>
      <c r="AT81" s="123">
        <v>37730.160498641599</v>
      </c>
      <c r="AU81" s="123">
        <v>37730.160498641599</v>
      </c>
      <c r="AV81" s="123">
        <v>37730.160498641599</v>
      </c>
      <c r="AW81" s="123">
        <v>37730.160498641599</v>
      </c>
      <c r="AX81" s="123">
        <v>37730.160498641599</v>
      </c>
      <c r="AY81" s="123">
        <v>37730.160498641599</v>
      </c>
      <c r="AZ81" s="123">
        <v>37730.160498641599</v>
      </c>
      <c r="BA81" s="123">
        <v>37730.160498641599</v>
      </c>
    </row>
    <row r="82" spans="1:53" ht="15.5" x14ac:dyDescent="0.35">
      <c r="A82" s="125" t="s">
        <v>4196</v>
      </c>
      <c r="B82" s="123" t="s">
        <v>4246</v>
      </c>
      <c r="C82" s="123">
        <v>29743.257671373602</v>
      </c>
      <c r="D82" s="123">
        <v>30023.0241217086</v>
      </c>
      <c r="E82" s="123">
        <v>30302.790572043599</v>
      </c>
      <c r="F82" s="123">
        <v>30582.5570223787</v>
      </c>
      <c r="G82" s="123">
        <v>30862.323472713699</v>
      </c>
      <c r="H82" s="123">
        <v>31142.089923048799</v>
      </c>
      <c r="I82" s="123">
        <v>31588.249456296198</v>
      </c>
      <c r="J82" s="123">
        <v>32034.408989543699</v>
      </c>
      <c r="K82" s="123">
        <v>32480.5685227912</v>
      </c>
      <c r="L82" s="123">
        <v>32926.728056038701</v>
      </c>
      <c r="M82" s="123">
        <v>33372.887589286198</v>
      </c>
      <c r="N82" s="123">
        <v>33741.876910819199</v>
      </c>
      <c r="O82" s="123">
        <v>34110.8662323522</v>
      </c>
      <c r="P82" s="123">
        <v>34479.855553885303</v>
      </c>
      <c r="Q82" s="123">
        <v>34848.844875418297</v>
      </c>
      <c r="R82" s="123">
        <v>35217.8341969514</v>
      </c>
      <c r="S82" s="123">
        <v>35407.1533924588</v>
      </c>
      <c r="T82" s="123">
        <v>35596.4725879662</v>
      </c>
      <c r="U82" s="123">
        <v>35785.7917834736</v>
      </c>
      <c r="V82" s="123">
        <v>35975.110978981</v>
      </c>
      <c r="W82" s="123">
        <v>36164.4301744884</v>
      </c>
      <c r="X82" s="123">
        <v>36108.663249625402</v>
      </c>
      <c r="Y82" s="123">
        <v>36052.896324762398</v>
      </c>
      <c r="Z82" s="123">
        <v>35997.129399899401</v>
      </c>
      <c r="AA82" s="123">
        <v>35941.362475036301</v>
      </c>
      <c r="AB82" s="123">
        <v>35885.595550173297</v>
      </c>
      <c r="AC82" s="123">
        <v>35942.827475116297</v>
      </c>
      <c r="AD82" s="123">
        <v>36000.059400059297</v>
      </c>
      <c r="AE82" s="123">
        <v>36057.291325002298</v>
      </c>
      <c r="AF82" s="123">
        <v>36114.523249945298</v>
      </c>
      <c r="AG82" s="123">
        <v>36171.755174888298</v>
      </c>
      <c r="AH82" s="123">
        <v>36335.859731908997</v>
      </c>
      <c r="AI82" s="123">
        <v>36499.964288929703</v>
      </c>
      <c r="AJ82" s="123">
        <v>36664.068845950402</v>
      </c>
      <c r="AK82" s="123">
        <v>36828.173402971101</v>
      </c>
      <c r="AL82" s="123">
        <v>36992.277959991799</v>
      </c>
      <c r="AM82" s="123">
        <v>37139.840213364601</v>
      </c>
      <c r="AN82" s="123">
        <v>37287.402466737301</v>
      </c>
      <c r="AO82" s="123">
        <v>37434.964720110103</v>
      </c>
      <c r="AP82" s="123">
        <v>37582.526973482898</v>
      </c>
      <c r="AQ82" s="123">
        <v>37730.089226855598</v>
      </c>
      <c r="AR82" s="123">
        <v>37730.089226855598</v>
      </c>
      <c r="AS82" s="123">
        <v>37730.089226855598</v>
      </c>
      <c r="AT82" s="123">
        <v>37730.089226855598</v>
      </c>
      <c r="AU82" s="123">
        <v>37730.089226855598</v>
      </c>
      <c r="AV82" s="123">
        <v>37730.089226855598</v>
      </c>
      <c r="AW82" s="123">
        <v>37730.089226855598</v>
      </c>
      <c r="AX82" s="123">
        <v>37730.089226855598</v>
      </c>
      <c r="AY82" s="123">
        <v>37730.089226855598</v>
      </c>
      <c r="AZ82" s="123">
        <v>37730.089226855598</v>
      </c>
      <c r="BA82" s="123">
        <v>37730.089226855598</v>
      </c>
    </row>
    <row r="83" spans="1:53" ht="15.5" x14ac:dyDescent="0.35">
      <c r="A83" s="125" t="s">
        <v>4191</v>
      </c>
      <c r="B83" s="123" t="s">
        <v>4247</v>
      </c>
      <c r="C83" s="123">
        <v>33506.174613714997</v>
      </c>
      <c r="D83" s="123">
        <v>33567.945136029201</v>
      </c>
      <c r="E83" s="123">
        <v>33629.715658343302</v>
      </c>
      <c r="F83" s="123">
        <v>33691.486180657499</v>
      </c>
      <c r="G83" s="123">
        <v>33753.256702971601</v>
      </c>
      <c r="H83" s="123">
        <v>33815.027225285798</v>
      </c>
      <c r="I83" s="123">
        <v>33563.849751429203</v>
      </c>
      <c r="J83" s="123">
        <v>33312.672277572601</v>
      </c>
      <c r="K83" s="123">
        <v>33061.494803715999</v>
      </c>
      <c r="L83" s="123">
        <v>32810.317329859499</v>
      </c>
      <c r="M83" s="123">
        <v>32559.139856002901</v>
      </c>
      <c r="N83" s="123">
        <v>32888.823987353098</v>
      </c>
      <c r="O83" s="123">
        <v>33218.508118703401</v>
      </c>
      <c r="P83" s="123">
        <v>33548.192250053602</v>
      </c>
      <c r="Q83" s="123">
        <v>33877.876381403898</v>
      </c>
      <c r="R83" s="123">
        <v>34207.560512754098</v>
      </c>
      <c r="S83" s="123">
        <v>34394.800427427297</v>
      </c>
      <c r="T83" s="123">
        <v>34582.040342100503</v>
      </c>
      <c r="U83" s="123">
        <v>34769.280256773702</v>
      </c>
      <c r="V83" s="123">
        <v>34956.5201714469</v>
      </c>
      <c r="W83" s="123">
        <v>35143.760086119997</v>
      </c>
      <c r="X83" s="123">
        <v>35275.832030121303</v>
      </c>
      <c r="Y83" s="123">
        <v>35407.903974122601</v>
      </c>
      <c r="Z83" s="123">
        <v>35539.975918123899</v>
      </c>
      <c r="AA83" s="123">
        <v>35672.047862125197</v>
      </c>
      <c r="AB83" s="123">
        <v>35804.119806126502</v>
      </c>
      <c r="AC83" s="123">
        <v>35876.0838533231</v>
      </c>
      <c r="AD83" s="123">
        <v>35948.047900519698</v>
      </c>
      <c r="AE83" s="123">
        <v>36020.011947716303</v>
      </c>
      <c r="AF83" s="123">
        <v>36091.9759949129</v>
      </c>
      <c r="AG83" s="123">
        <v>36163.940042109498</v>
      </c>
      <c r="AH83" s="123">
        <v>36287.331365920501</v>
      </c>
      <c r="AI83" s="123">
        <v>36410.722689731498</v>
      </c>
      <c r="AJ83" s="123">
        <v>36534.114013542501</v>
      </c>
      <c r="AK83" s="123">
        <v>36657.505337353497</v>
      </c>
      <c r="AL83" s="123">
        <v>36780.896661164501</v>
      </c>
      <c r="AM83" s="123">
        <v>36913.529601854199</v>
      </c>
      <c r="AN83" s="123">
        <v>37046.162542544</v>
      </c>
      <c r="AO83" s="123">
        <v>37178.795483233698</v>
      </c>
      <c r="AP83" s="123">
        <v>37311.428423923397</v>
      </c>
      <c r="AQ83" s="123">
        <v>37444.061364613197</v>
      </c>
      <c r="AR83" s="123">
        <v>37444.061364613197</v>
      </c>
      <c r="AS83" s="123">
        <v>37444.061364613197</v>
      </c>
      <c r="AT83" s="123">
        <v>37444.061364613197</v>
      </c>
      <c r="AU83" s="123">
        <v>37444.061364613197</v>
      </c>
      <c r="AV83" s="123">
        <v>37444.061364613197</v>
      </c>
      <c r="AW83" s="123">
        <v>37444.061364613197</v>
      </c>
      <c r="AX83" s="123">
        <v>37444.061364613197</v>
      </c>
      <c r="AY83" s="123">
        <v>37444.061364613197</v>
      </c>
      <c r="AZ83" s="123">
        <v>37444.061364613197</v>
      </c>
      <c r="BA83" s="123">
        <v>37444.061364613197</v>
      </c>
    </row>
    <row r="84" spans="1:53" ht="15.5" x14ac:dyDescent="0.35">
      <c r="A84" s="125" t="s">
        <v>4192</v>
      </c>
      <c r="B84" s="123" t="s">
        <v>4248</v>
      </c>
      <c r="C84" s="123">
        <v>33346.165253846499</v>
      </c>
      <c r="D84" s="123">
        <v>33196.863402926603</v>
      </c>
      <c r="E84" s="123">
        <v>33047.5615520067</v>
      </c>
      <c r="F84" s="123">
        <v>32898.259701086798</v>
      </c>
      <c r="G84" s="123">
        <v>32748.957850166898</v>
      </c>
      <c r="H84" s="123">
        <v>32599.655999246999</v>
      </c>
      <c r="I84" s="123">
        <v>32842.649489881202</v>
      </c>
      <c r="J84" s="123">
        <v>33085.642980515498</v>
      </c>
      <c r="K84" s="123">
        <v>33328.636471149803</v>
      </c>
      <c r="L84" s="123">
        <v>33571.6299617841</v>
      </c>
      <c r="M84" s="123">
        <v>33814.623452418396</v>
      </c>
      <c r="N84" s="123">
        <v>34018.455779169803</v>
      </c>
      <c r="O84" s="123">
        <v>34222.288105921303</v>
      </c>
      <c r="P84" s="123">
        <v>34426.120432672702</v>
      </c>
      <c r="Q84" s="123">
        <v>34629.952759424203</v>
      </c>
      <c r="R84" s="123">
        <v>34833.785086175601</v>
      </c>
      <c r="S84" s="123">
        <v>35044.833122538897</v>
      </c>
      <c r="T84" s="123">
        <v>35255.881158902099</v>
      </c>
      <c r="U84" s="123">
        <v>35466.9291952653</v>
      </c>
      <c r="V84" s="123">
        <v>35677.977231628502</v>
      </c>
      <c r="W84" s="123">
        <v>35889.025267991703</v>
      </c>
      <c r="X84" s="123">
        <v>35872.046367672701</v>
      </c>
      <c r="Y84" s="123">
        <v>35855.067467353598</v>
      </c>
      <c r="Z84" s="123">
        <v>35838.088567034501</v>
      </c>
      <c r="AA84" s="123">
        <v>35821.1096667155</v>
      </c>
      <c r="AB84" s="123">
        <v>35804.130766396403</v>
      </c>
      <c r="AC84" s="123">
        <v>35876.088240460398</v>
      </c>
      <c r="AD84" s="123">
        <v>35948.045714524298</v>
      </c>
      <c r="AE84" s="123">
        <v>36020.0031885883</v>
      </c>
      <c r="AF84" s="123">
        <v>36091.960662652302</v>
      </c>
      <c r="AG84" s="123">
        <v>36163.918136716296</v>
      </c>
      <c r="AH84" s="123">
        <v>36287.315730036702</v>
      </c>
      <c r="AI84" s="123">
        <v>36410.713323357202</v>
      </c>
      <c r="AJ84" s="123">
        <v>36534.110916677702</v>
      </c>
      <c r="AK84" s="123">
        <v>36657.508509998101</v>
      </c>
      <c r="AL84" s="123">
        <v>36780.906103318601</v>
      </c>
      <c r="AM84" s="123">
        <v>36913.536544001203</v>
      </c>
      <c r="AN84" s="123">
        <v>37046.166984683798</v>
      </c>
      <c r="AO84" s="123">
        <v>37178.7974253664</v>
      </c>
      <c r="AP84" s="123">
        <v>37311.427866049002</v>
      </c>
      <c r="AQ84" s="123">
        <v>37444.058306731597</v>
      </c>
      <c r="AR84" s="123">
        <v>37444.058306731597</v>
      </c>
      <c r="AS84" s="123">
        <v>37444.058306731597</v>
      </c>
      <c r="AT84" s="123">
        <v>37444.058306731597</v>
      </c>
      <c r="AU84" s="123">
        <v>37444.058306731597</v>
      </c>
      <c r="AV84" s="123">
        <v>37444.058306731597</v>
      </c>
      <c r="AW84" s="123">
        <v>37444.058306731597</v>
      </c>
      <c r="AX84" s="123">
        <v>37444.058306731597</v>
      </c>
      <c r="AY84" s="123">
        <v>37444.058306731597</v>
      </c>
      <c r="AZ84" s="123">
        <v>37444.058306731597</v>
      </c>
      <c r="BA84" s="123">
        <v>37444.058306731597</v>
      </c>
    </row>
    <row r="85" spans="1:53" ht="15.5" x14ac:dyDescent="0.35">
      <c r="A85" s="125" t="s">
        <v>4193</v>
      </c>
      <c r="B85" s="123" t="s">
        <v>4249</v>
      </c>
      <c r="C85" s="123">
        <v>34768.761814708399</v>
      </c>
      <c r="D85" s="123">
        <v>34874.359196547302</v>
      </c>
      <c r="E85" s="123">
        <v>34979.956578386104</v>
      </c>
      <c r="F85" s="123">
        <v>35085.553960224897</v>
      </c>
      <c r="G85" s="123">
        <v>35191.1513420638</v>
      </c>
      <c r="H85" s="123">
        <v>35296.748723902601</v>
      </c>
      <c r="I85" s="123">
        <v>35258.3694670431</v>
      </c>
      <c r="J85" s="123">
        <v>35219.9902101837</v>
      </c>
      <c r="K85" s="123">
        <v>35181.610953324198</v>
      </c>
      <c r="L85" s="123">
        <v>35143.231696464703</v>
      </c>
      <c r="M85" s="123">
        <v>35104.852439605202</v>
      </c>
      <c r="N85" s="123">
        <v>35196.179680737703</v>
      </c>
      <c r="O85" s="123">
        <v>35287.506921870197</v>
      </c>
      <c r="P85" s="123">
        <v>35378.834163002699</v>
      </c>
      <c r="Q85" s="123">
        <v>35470.161404135099</v>
      </c>
      <c r="R85" s="123">
        <v>35561.4886452676</v>
      </c>
      <c r="S85" s="123">
        <v>35651.631605449198</v>
      </c>
      <c r="T85" s="123">
        <v>35741.774565630702</v>
      </c>
      <c r="U85" s="123">
        <v>35831.9175258123</v>
      </c>
      <c r="V85" s="123">
        <v>35922.060485993898</v>
      </c>
      <c r="W85" s="123">
        <v>36012.203446175503</v>
      </c>
      <c r="X85" s="123">
        <v>35970.592426470401</v>
      </c>
      <c r="Y85" s="123">
        <v>35928.981406765299</v>
      </c>
      <c r="Z85" s="123">
        <v>35887.370387060197</v>
      </c>
      <c r="AA85" s="123">
        <v>35845.759367355102</v>
      </c>
      <c r="AB85" s="123">
        <v>35804.148347650102</v>
      </c>
      <c r="AC85" s="123">
        <v>35876.111654955297</v>
      </c>
      <c r="AD85" s="123">
        <v>35948.074962260602</v>
      </c>
      <c r="AE85" s="123">
        <v>36020.038269565899</v>
      </c>
      <c r="AF85" s="123">
        <v>36092.001576871102</v>
      </c>
      <c r="AG85" s="123">
        <v>36163.964884176399</v>
      </c>
      <c r="AH85" s="123">
        <v>36287.359135307503</v>
      </c>
      <c r="AI85" s="123">
        <v>36410.753386438599</v>
      </c>
      <c r="AJ85" s="123">
        <v>36534.147637569797</v>
      </c>
      <c r="AK85" s="123">
        <v>36657.5418887009</v>
      </c>
      <c r="AL85" s="123">
        <v>36780.936139832003</v>
      </c>
      <c r="AM85" s="123">
        <v>36913.564143494397</v>
      </c>
      <c r="AN85" s="123">
        <v>37046.1921471569</v>
      </c>
      <c r="AO85" s="123">
        <v>37178.820150819301</v>
      </c>
      <c r="AP85" s="123">
        <v>37311.448154481703</v>
      </c>
      <c r="AQ85" s="123">
        <v>37444.076158144198</v>
      </c>
      <c r="AR85" s="123">
        <v>37444.076158144198</v>
      </c>
      <c r="AS85" s="123">
        <v>37444.076158144198</v>
      </c>
      <c r="AT85" s="123">
        <v>37444.076158144198</v>
      </c>
      <c r="AU85" s="123">
        <v>37444.076158144198</v>
      </c>
      <c r="AV85" s="123">
        <v>37444.076158144198</v>
      </c>
      <c r="AW85" s="123">
        <v>37444.076158144198</v>
      </c>
      <c r="AX85" s="123">
        <v>37444.076158144198</v>
      </c>
      <c r="AY85" s="123">
        <v>37444.076158144198</v>
      </c>
      <c r="AZ85" s="123">
        <v>37444.076158144198</v>
      </c>
      <c r="BA85" s="123">
        <v>37444.076158144198</v>
      </c>
    </row>
    <row r="86" spans="1:53" ht="15.5" x14ac:dyDescent="0.35">
      <c r="A86" s="125" t="s">
        <v>4191</v>
      </c>
      <c r="B86" s="123" t="s">
        <v>4250</v>
      </c>
      <c r="C86" s="123">
        <v>21091.627394977299</v>
      </c>
      <c r="D86" s="123">
        <v>21037.2655284008</v>
      </c>
      <c r="E86" s="123">
        <v>20982.903661824399</v>
      </c>
      <c r="F86" s="123">
        <v>20928.5417952479</v>
      </c>
      <c r="G86" s="123">
        <v>20874.1799286715</v>
      </c>
      <c r="H86" s="123">
        <v>20819.818062095001</v>
      </c>
      <c r="I86" s="123">
        <v>20953.839773384399</v>
      </c>
      <c r="J86" s="123">
        <v>21087.861484673798</v>
      </c>
      <c r="K86" s="123">
        <v>21221.883195963299</v>
      </c>
      <c r="L86" s="123">
        <v>21355.904907252701</v>
      </c>
      <c r="M86" s="123">
        <v>21489.9266185421</v>
      </c>
      <c r="N86" s="123">
        <v>21724.936820316099</v>
      </c>
      <c r="O86" s="123">
        <v>21959.9470220902</v>
      </c>
      <c r="P86" s="123">
        <v>22194.957223864199</v>
      </c>
      <c r="Q86" s="123">
        <v>22429.967425638199</v>
      </c>
      <c r="R86" s="123">
        <v>22664.9776274123</v>
      </c>
      <c r="S86" s="123">
        <v>22777.3993085865</v>
      </c>
      <c r="T86" s="123">
        <v>22889.820989760701</v>
      </c>
      <c r="U86" s="123">
        <v>23002.2426709348</v>
      </c>
      <c r="V86" s="123">
        <v>23114.664352109001</v>
      </c>
      <c r="W86" s="123">
        <v>23227.086033283202</v>
      </c>
      <c r="X86" s="123">
        <v>23310.4589883958</v>
      </c>
      <c r="Y86" s="123">
        <v>23393.831943508401</v>
      </c>
      <c r="Z86" s="123">
        <v>23477.204898620901</v>
      </c>
      <c r="AA86" s="123">
        <v>23560.577853733499</v>
      </c>
      <c r="AB86" s="123">
        <v>23643.950808846101</v>
      </c>
      <c r="AC86" s="123">
        <v>23696.126683395501</v>
      </c>
      <c r="AD86" s="123">
        <v>23748.302557944899</v>
      </c>
      <c r="AE86" s="123">
        <v>23800.478432494299</v>
      </c>
      <c r="AF86" s="123">
        <v>23852.6543070437</v>
      </c>
      <c r="AG86" s="123">
        <v>23904.830181593101</v>
      </c>
      <c r="AH86" s="123">
        <v>23991.649797753798</v>
      </c>
      <c r="AI86" s="123">
        <v>24078.469413914601</v>
      </c>
      <c r="AJ86" s="123">
        <v>24165.289030075299</v>
      </c>
      <c r="AK86" s="123">
        <v>24252.108646236</v>
      </c>
      <c r="AL86" s="123">
        <v>24338.928262396701</v>
      </c>
      <c r="AM86" s="123">
        <v>24427.7320157084</v>
      </c>
      <c r="AN86" s="123">
        <v>24516.535769020102</v>
      </c>
      <c r="AO86" s="123">
        <v>24605.339522331698</v>
      </c>
      <c r="AP86" s="123">
        <v>24694.143275643401</v>
      </c>
      <c r="AQ86" s="123">
        <v>24782.947028955099</v>
      </c>
      <c r="AR86" s="123">
        <v>24782.947028955099</v>
      </c>
      <c r="AS86" s="123">
        <v>24782.947028955099</v>
      </c>
      <c r="AT86" s="123">
        <v>24782.947028955099</v>
      </c>
      <c r="AU86" s="123">
        <v>24782.947028955099</v>
      </c>
      <c r="AV86" s="123">
        <v>24782.947028955099</v>
      </c>
      <c r="AW86" s="123">
        <v>24782.947028955099</v>
      </c>
      <c r="AX86" s="123">
        <v>24782.947028955099</v>
      </c>
      <c r="AY86" s="123">
        <v>24782.947028955099</v>
      </c>
      <c r="AZ86" s="123">
        <v>24782.947028955099</v>
      </c>
      <c r="BA86" s="123">
        <v>24782.947028955099</v>
      </c>
    </row>
    <row r="87" spans="1:53" ht="15.5" x14ac:dyDescent="0.35">
      <c r="A87" s="125" t="s">
        <v>4192</v>
      </c>
      <c r="B87" s="123" t="s">
        <v>4251</v>
      </c>
      <c r="C87" s="123">
        <v>21659.777928002099</v>
      </c>
      <c r="D87" s="123">
        <v>21791.387955775499</v>
      </c>
      <c r="E87" s="123">
        <v>21922.997983548899</v>
      </c>
      <c r="F87" s="123">
        <v>22054.6080113223</v>
      </c>
      <c r="G87" s="123">
        <v>22186.218039095598</v>
      </c>
      <c r="H87" s="123">
        <v>22317.828066868999</v>
      </c>
      <c r="I87" s="123">
        <v>22305.2654963194</v>
      </c>
      <c r="J87" s="123">
        <v>22292.702925769801</v>
      </c>
      <c r="K87" s="123">
        <v>22280.140355220199</v>
      </c>
      <c r="L87" s="123">
        <v>22267.577784670499</v>
      </c>
      <c r="M87" s="123">
        <v>22255.0152141209</v>
      </c>
      <c r="N87" s="123">
        <v>22421.279904337502</v>
      </c>
      <c r="O87" s="123">
        <v>22587.544594554001</v>
      </c>
      <c r="P87" s="123">
        <v>22753.809284770599</v>
      </c>
      <c r="Q87" s="123">
        <v>22920.073974987201</v>
      </c>
      <c r="R87" s="123">
        <v>23086.338665203701</v>
      </c>
      <c r="S87" s="123">
        <v>23225.269035171699</v>
      </c>
      <c r="T87" s="123">
        <v>23364.199405139701</v>
      </c>
      <c r="U87" s="123">
        <v>23503.1297751077</v>
      </c>
      <c r="V87" s="123">
        <v>23642.0601450756</v>
      </c>
      <c r="W87" s="123">
        <v>23780.990515043599</v>
      </c>
      <c r="X87" s="123">
        <v>23753.581778601299</v>
      </c>
      <c r="Y87" s="123">
        <v>23726.173042158902</v>
      </c>
      <c r="Z87" s="123">
        <v>23698.764305716599</v>
      </c>
      <c r="AA87" s="123">
        <v>23671.355569274201</v>
      </c>
      <c r="AB87" s="123">
        <v>23643.946832831902</v>
      </c>
      <c r="AC87" s="123">
        <v>23696.121758489699</v>
      </c>
      <c r="AD87" s="123">
        <v>23748.296684147499</v>
      </c>
      <c r="AE87" s="123">
        <v>23800.4716098053</v>
      </c>
      <c r="AF87" s="123">
        <v>23852.6465354631</v>
      </c>
      <c r="AG87" s="123">
        <v>23904.8214611209</v>
      </c>
      <c r="AH87" s="123">
        <v>23991.640895692701</v>
      </c>
      <c r="AI87" s="123">
        <v>24078.460330264399</v>
      </c>
      <c r="AJ87" s="123">
        <v>24165.279764836199</v>
      </c>
      <c r="AK87" s="123">
        <v>24252.099199408</v>
      </c>
      <c r="AL87" s="123">
        <v>24338.918633979702</v>
      </c>
      <c r="AM87" s="123">
        <v>24427.724380483702</v>
      </c>
      <c r="AN87" s="123">
        <v>24516.5301269878</v>
      </c>
      <c r="AO87" s="123">
        <v>24605.3358734918</v>
      </c>
      <c r="AP87" s="123">
        <v>24694.1416199958</v>
      </c>
      <c r="AQ87" s="123">
        <v>24782.9473664998</v>
      </c>
      <c r="AR87" s="123">
        <v>24782.9473664998</v>
      </c>
      <c r="AS87" s="123">
        <v>24782.9473664998</v>
      </c>
      <c r="AT87" s="123">
        <v>24782.9473664998</v>
      </c>
      <c r="AU87" s="123">
        <v>24782.9473664998</v>
      </c>
      <c r="AV87" s="123">
        <v>24782.9473664998</v>
      </c>
      <c r="AW87" s="123">
        <v>24782.9473664998</v>
      </c>
      <c r="AX87" s="123">
        <v>24782.9473664998</v>
      </c>
      <c r="AY87" s="123">
        <v>24782.9473664998</v>
      </c>
      <c r="AZ87" s="123">
        <v>24782.9473664998</v>
      </c>
      <c r="BA87" s="123">
        <v>24782.9473664998</v>
      </c>
    </row>
    <row r="88" spans="1:53" ht="15.5" x14ac:dyDescent="0.35">
      <c r="A88" s="125" t="s">
        <v>4193</v>
      </c>
      <c r="B88" s="123" t="s">
        <v>4252</v>
      </c>
      <c r="C88" s="123">
        <v>22089.612400879501</v>
      </c>
      <c r="D88" s="123">
        <v>22254.830516849201</v>
      </c>
      <c r="E88" s="123">
        <v>22420.048632819002</v>
      </c>
      <c r="F88" s="123">
        <v>22585.266748788701</v>
      </c>
      <c r="G88" s="123">
        <v>22750.484864758499</v>
      </c>
      <c r="H88" s="123">
        <v>22915.702980728202</v>
      </c>
      <c r="I88" s="123">
        <v>22961.0601345865</v>
      </c>
      <c r="J88" s="123">
        <v>23006.4172884447</v>
      </c>
      <c r="K88" s="123">
        <v>23051.7744423029</v>
      </c>
      <c r="L88" s="123">
        <v>23097.1315961611</v>
      </c>
      <c r="M88" s="123">
        <v>23142.488750019402</v>
      </c>
      <c r="N88" s="123">
        <v>23237.1787034726</v>
      </c>
      <c r="O88" s="123">
        <v>23331.868656925799</v>
      </c>
      <c r="P88" s="123">
        <v>23426.558610379001</v>
      </c>
      <c r="Q88" s="123">
        <v>23521.2485638322</v>
      </c>
      <c r="R88" s="123">
        <v>23615.938517285402</v>
      </c>
      <c r="S88" s="123">
        <v>23667.042041819201</v>
      </c>
      <c r="T88" s="123">
        <v>23718.145566353101</v>
      </c>
      <c r="U88" s="123">
        <v>23769.2490908869</v>
      </c>
      <c r="V88" s="123">
        <v>23820.352615420699</v>
      </c>
      <c r="W88" s="123">
        <v>23871.456139954498</v>
      </c>
      <c r="X88" s="123">
        <v>23825.9595253433</v>
      </c>
      <c r="Y88" s="123">
        <v>23780.4629107322</v>
      </c>
      <c r="Z88" s="123">
        <v>23734.966296121002</v>
      </c>
      <c r="AA88" s="123">
        <v>23689.4696815098</v>
      </c>
      <c r="AB88" s="123">
        <v>23643.973066898601</v>
      </c>
      <c r="AC88" s="123">
        <v>23696.145507457801</v>
      </c>
      <c r="AD88" s="123">
        <v>23748.317948017</v>
      </c>
      <c r="AE88" s="123">
        <v>23800.490388576301</v>
      </c>
      <c r="AF88" s="123">
        <v>23852.662829135501</v>
      </c>
      <c r="AG88" s="123">
        <v>23904.8352696947</v>
      </c>
      <c r="AH88" s="123">
        <v>23991.6580708851</v>
      </c>
      <c r="AI88" s="123">
        <v>24078.480872075401</v>
      </c>
      <c r="AJ88" s="123">
        <v>24165.3036732658</v>
      </c>
      <c r="AK88" s="123">
        <v>24252.1264744562</v>
      </c>
      <c r="AL88" s="123">
        <v>24338.949275646501</v>
      </c>
      <c r="AM88" s="123">
        <v>24427.753076080298</v>
      </c>
      <c r="AN88" s="123">
        <v>24516.5568765141</v>
      </c>
      <c r="AO88" s="123">
        <v>24605.360676947999</v>
      </c>
      <c r="AP88" s="123">
        <v>24694.164477381801</v>
      </c>
      <c r="AQ88" s="123">
        <v>24782.968277815598</v>
      </c>
      <c r="AR88" s="123">
        <v>24782.968277815598</v>
      </c>
      <c r="AS88" s="123">
        <v>24782.968277815598</v>
      </c>
      <c r="AT88" s="123">
        <v>24782.968277815598</v>
      </c>
      <c r="AU88" s="123">
        <v>24782.968277815598</v>
      </c>
      <c r="AV88" s="123">
        <v>24782.968277815598</v>
      </c>
      <c r="AW88" s="123">
        <v>24782.968277815598</v>
      </c>
      <c r="AX88" s="123">
        <v>24782.968277815598</v>
      </c>
      <c r="AY88" s="123">
        <v>24782.968277815598</v>
      </c>
      <c r="AZ88" s="123">
        <v>24782.968277815598</v>
      </c>
      <c r="BA88" s="123">
        <v>24782.968277815598</v>
      </c>
    </row>
    <row r="89" spans="1:53" ht="15.5" x14ac:dyDescent="0.35">
      <c r="A89" s="123"/>
      <c r="B89" s="123" t="s">
        <v>4253</v>
      </c>
      <c r="C89" s="123"/>
      <c r="D89" s="123"/>
      <c r="E89" s="123"/>
      <c r="F89" s="123"/>
      <c r="G89" s="123"/>
      <c r="H89" s="123"/>
      <c r="I89" s="123"/>
      <c r="J89" s="123"/>
      <c r="K89" s="123"/>
      <c r="L89" s="123"/>
      <c r="M89" s="123"/>
      <c r="N89" s="123"/>
      <c r="O89" s="123"/>
      <c r="P89" s="123"/>
      <c r="Q89" s="123"/>
      <c r="R89" s="123"/>
      <c r="S89" s="123"/>
      <c r="T89" s="123"/>
      <c r="U89" s="123"/>
      <c r="V89" s="123"/>
      <c r="W89" s="123"/>
      <c r="X89" s="123"/>
      <c r="Y89" s="123"/>
      <c r="Z89" s="123"/>
      <c r="AA89" s="123"/>
      <c r="AB89" s="123"/>
      <c r="AC89" s="123"/>
      <c r="AD89" s="123"/>
      <c r="AE89" s="123"/>
      <c r="AF89" s="123"/>
      <c r="AG89" s="123"/>
      <c r="AH89" s="123"/>
      <c r="AI89" s="123"/>
      <c r="AJ89" s="123"/>
      <c r="AK89" s="123"/>
      <c r="AL89" s="123"/>
      <c r="AM89" s="123"/>
      <c r="AN89" s="123"/>
      <c r="AO89" s="123"/>
      <c r="AP89" s="123"/>
      <c r="AQ89" s="123"/>
      <c r="AR89" s="123"/>
      <c r="AS89" s="123"/>
      <c r="AT89" s="123"/>
      <c r="AU89" s="123"/>
      <c r="AV89" s="123"/>
      <c r="AW89" s="123"/>
      <c r="AX89" s="123"/>
      <c r="AY89" s="123"/>
      <c r="AZ89" s="123"/>
      <c r="BA89" s="123"/>
    </row>
    <row r="90" spans="1:53" ht="15.5" x14ac:dyDescent="0.35">
      <c r="A90" s="123"/>
      <c r="B90" s="123" t="s">
        <v>4254</v>
      </c>
      <c r="C90" s="123">
        <v>36212.917622817593</v>
      </c>
      <c r="D90" s="123">
        <v>35995.436443432634</v>
      </c>
      <c r="E90" s="123">
        <v>35777.955264047698</v>
      </c>
      <c r="F90" s="123">
        <v>35560.474084662776</v>
      </c>
      <c r="G90" s="123">
        <v>35342.992905277788</v>
      </c>
      <c r="H90" s="123">
        <v>35125.511725892873</v>
      </c>
      <c r="I90" s="123">
        <v>35092.616355598533</v>
      </c>
      <c r="J90" s="123">
        <v>35059.72098530423</v>
      </c>
      <c r="K90" s="123">
        <v>35026.82561500989</v>
      </c>
      <c r="L90" s="123">
        <v>34993.930244715593</v>
      </c>
      <c r="M90" s="123">
        <v>34961.034874421275</v>
      </c>
      <c r="N90" s="123">
        <v>35044.534078823126</v>
      </c>
      <c r="O90" s="123">
        <v>35128.033283224977</v>
      </c>
      <c r="P90" s="123">
        <v>35211.532487626893</v>
      </c>
      <c r="Q90" s="123">
        <v>35295.031692028722</v>
      </c>
      <c r="R90" s="123">
        <v>35378.53089643058</v>
      </c>
      <c r="S90" s="123">
        <v>35519.507405075063</v>
      </c>
      <c r="T90" s="123">
        <v>35660.483913719538</v>
      </c>
      <c r="U90" s="123">
        <v>35801.460422363969</v>
      </c>
      <c r="V90" s="123">
        <v>35942.436931008444</v>
      </c>
      <c r="W90" s="123">
        <v>36083.413439652904</v>
      </c>
      <c r="X90" s="123">
        <v>36110.468399902995</v>
      </c>
      <c r="Y90" s="123">
        <v>36137.52336015302</v>
      </c>
      <c r="Z90" s="123">
        <v>36164.578320403096</v>
      </c>
      <c r="AA90" s="123">
        <v>36191.633280653135</v>
      </c>
      <c r="AB90" s="123">
        <v>36218.68824090319</v>
      </c>
      <c r="AC90" s="123">
        <v>36304.420718144684</v>
      </c>
      <c r="AD90" s="123">
        <v>36390.153195386178</v>
      </c>
      <c r="AE90" s="123">
        <v>36475.885672627621</v>
      </c>
      <c r="AF90" s="123">
        <v>36561.618149869115</v>
      </c>
      <c r="AG90" s="123">
        <v>36647.350627110602</v>
      </c>
      <c r="AH90" s="123">
        <v>36746.835188994162</v>
      </c>
      <c r="AI90" s="123">
        <v>36846.319750877708</v>
      </c>
      <c r="AJ90" s="123">
        <v>36945.804312761255</v>
      </c>
      <c r="AK90" s="123">
        <v>37045.288874644808</v>
      </c>
      <c r="AL90" s="123">
        <v>37144.773436528369</v>
      </c>
      <c r="AM90" s="123">
        <v>37248.895799007085</v>
      </c>
      <c r="AN90" s="123">
        <v>37353.018161485779</v>
      </c>
      <c r="AO90" s="123">
        <v>37457.140523964496</v>
      </c>
      <c r="AP90" s="123">
        <v>37561.262886443212</v>
      </c>
      <c r="AQ90" s="123">
        <v>37665.385248921906</v>
      </c>
      <c r="AR90" s="123">
        <v>37665.385248921906</v>
      </c>
      <c r="AS90" s="123">
        <v>37665.385248921906</v>
      </c>
      <c r="AT90" s="123">
        <v>37665.385248921906</v>
      </c>
      <c r="AU90" s="123">
        <v>37665.385248921906</v>
      </c>
      <c r="AV90" s="123">
        <v>37665.385248921906</v>
      </c>
      <c r="AW90" s="123">
        <v>37665.385248921906</v>
      </c>
      <c r="AX90" s="123">
        <v>37665.385248921906</v>
      </c>
      <c r="AY90" s="123">
        <v>37665.385248921906</v>
      </c>
      <c r="AZ90" s="123">
        <v>37665.385248921906</v>
      </c>
      <c r="BA90" s="123">
        <v>37665.385248921906</v>
      </c>
    </row>
    <row r="91" spans="1:53" ht="15.5" x14ac:dyDescent="0.35">
      <c r="A91" s="123"/>
      <c r="B91" s="123"/>
      <c r="C91" s="123"/>
      <c r="D91" s="123"/>
      <c r="E91" s="123"/>
      <c r="F91" s="123"/>
      <c r="G91" s="123"/>
      <c r="H91" s="123"/>
      <c r="I91" s="123"/>
      <c r="J91" s="123"/>
      <c r="K91" s="123"/>
      <c r="L91" s="123"/>
      <c r="M91" s="123"/>
      <c r="N91" s="123"/>
      <c r="O91" s="123"/>
      <c r="P91" s="123"/>
      <c r="Q91" s="123"/>
      <c r="R91" s="123"/>
      <c r="S91" s="123"/>
      <c r="T91" s="123"/>
      <c r="U91" s="123"/>
      <c r="V91" s="123"/>
      <c r="W91" s="123"/>
      <c r="X91" s="123"/>
      <c r="Y91" s="123"/>
      <c r="Z91" s="123"/>
      <c r="AA91" s="123"/>
      <c r="AB91" s="123"/>
      <c r="AC91" s="123"/>
      <c r="AD91" s="123"/>
      <c r="AE91" s="123"/>
      <c r="AF91" s="123"/>
      <c r="AG91" s="123"/>
      <c r="AH91" s="123"/>
      <c r="AI91" s="123"/>
      <c r="AJ91" s="123"/>
      <c r="AK91" s="123"/>
      <c r="AL91" s="123"/>
      <c r="AM91" s="123"/>
      <c r="AN91" s="123"/>
      <c r="AO91" s="123"/>
      <c r="AP91" s="123"/>
      <c r="AQ91" s="123"/>
      <c r="AR91" s="123"/>
      <c r="AS91" s="123"/>
      <c r="AT91" s="123"/>
      <c r="AU91" s="123"/>
      <c r="AV91" s="123"/>
      <c r="AW91" s="123"/>
      <c r="AX91" s="123"/>
      <c r="AY91" s="123"/>
      <c r="AZ91" s="123"/>
      <c r="BA91" s="123"/>
    </row>
    <row r="92" spans="1:53" ht="15.5" x14ac:dyDescent="0.35">
      <c r="A92" s="123"/>
      <c r="B92" s="123"/>
      <c r="C92" s="123"/>
      <c r="D92" s="123"/>
      <c r="E92" s="123"/>
      <c r="F92" s="123"/>
      <c r="G92" s="123"/>
      <c r="H92" s="123"/>
      <c r="I92" s="123"/>
      <c r="J92" s="123"/>
      <c r="K92" s="123"/>
      <c r="L92" s="123"/>
      <c r="M92" s="123"/>
      <c r="N92" s="123"/>
      <c r="O92" s="123"/>
      <c r="P92" s="123"/>
      <c r="Q92" s="123"/>
      <c r="R92" s="123"/>
      <c r="S92" s="123"/>
      <c r="T92" s="123"/>
      <c r="U92" s="123"/>
      <c r="V92" s="123"/>
      <c r="W92" s="123"/>
      <c r="X92" s="123"/>
      <c r="Y92" s="123"/>
      <c r="Z92" s="123"/>
      <c r="AA92" s="123"/>
      <c r="AB92" s="123"/>
      <c r="AC92" s="123"/>
      <c r="AD92" s="123"/>
      <c r="AE92" s="123"/>
      <c r="AF92" s="123"/>
      <c r="AG92" s="123"/>
      <c r="AH92" s="123"/>
      <c r="AI92" s="123"/>
      <c r="AJ92" s="123"/>
      <c r="AK92" s="123"/>
      <c r="AL92" s="123"/>
      <c r="AM92" s="123"/>
      <c r="AN92" s="123"/>
      <c r="AO92" s="123"/>
      <c r="AP92" s="123"/>
      <c r="AQ92" s="123"/>
      <c r="AR92" s="123"/>
      <c r="AS92" s="123"/>
      <c r="AT92" s="123"/>
      <c r="AU92" s="123"/>
      <c r="AV92" s="123"/>
      <c r="AW92" s="123"/>
      <c r="AX92" s="123"/>
      <c r="AY92" s="123"/>
      <c r="AZ92" s="123"/>
      <c r="BA92" s="123"/>
    </row>
    <row r="93" spans="1:53" ht="15.5" x14ac:dyDescent="0.35">
      <c r="A93" s="127" t="s">
        <v>4255</v>
      </c>
      <c r="B93" s="123" t="s">
        <v>4256</v>
      </c>
      <c r="C93" s="126">
        <v>2020</v>
      </c>
      <c r="D93" s="126">
        <v>2021</v>
      </c>
      <c r="E93" s="126">
        <v>2022</v>
      </c>
      <c r="F93" s="126">
        <v>2023</v>
      </c>
      <c r="G93" s="126">
        <v>2024</v>
      </c>
      <c r="H93" s="126">
        <v>2025</v>
      </c>
      <c r="I93" s="126">
        <v>2026</v>
      </c>
      <c r="J93" s="126">
        <v>2027</v>
      </c>
      <c r="K93" s="126">
        <v>2028</v>
      </c>
      <c r="L93" s="126">
        <v>2029</v>
      </c>
      <c r="M93" s="126">
        <v>2030</v>
      </c>
      <c r="N93" s="126">
        <v>2031</v>
      </c>
      <c r="O93" s="126">
        <v>2032</v>
      </c>
      <c r="P93" s="126">
        <v>2033</v>
      </c>
      <c r="Q93" s="126">
        <v>2034</v>
      </c>
      <c r="R93" s="126">
        <v>2035</v>
      </c>
      <c r="S93" s="126">
        <v>2036</v>
      </c>
      <c r="T93" s="126">
        <v>2037</v>
      </c>
      <c r="U93" s="126">
        <v>2038</v>
      </c>
      <c r="V93" s="126">
        <v>2039</v>
      </c>
      <c r="W93" s="126">
        <v>2040</v>
      </c>
      <c r="X93" s="126">
        <v>2041</v>
      </c>
      <c r="Y93" s="126">
        <v>2042</v>
      </c>
      <c r="Z93" s="126">
        <v>2043</v>
      </c>
      <c r="AA93" s="126">
        <v>2044</v>
      </c>
      <c r="AB93" s="126">
        <v>2045</v>
      </c>
      <c r="AC93" s="126">
        <v>2046</v>
      </c>
      <c r="AD93" s="126">
        <v>2047</v>
      </c>
      <c r="AE93" s="126">
        <v>2048</v>
      </c>
      <c r="AF93" s="126">
        <v>2049</v>
      </c>
      <c r="AG93" s="126">
        <v>2050</v>
      </c>
      <c r="AH93" s="126"/>
      <c r="AI93" s="126"/>
      <c r="AJ93" s="126"/>
      <c r="AK93" s="123"/>
      <c r="AL93" s="123"/>
      <c r="AM93" s="123"/>
      <c r="AN93" s="123"/>
      <c r="AO93" s="123"/>
      <c r="AP93" s="123"/>
      <c r="AQ93" s="123"/>
      <c r="AR93" s="123"/>
      <c r="AS93" s="123"/>
      <c r="AT93" s="123"/>
      <c r="AU93" s="123"/>
      <c r="AV93" s="123"/>
      <c r="AW93" s="123"/>
      <c r="AX93" s="123"/>
      <c r="AY93" s="123"/>
      <c r="AZ93" s="123"/>
      <c r="BA93" s="123"/>
    </row>
    <row r="94" spans="1:53" ht="15.5" x14ac:dyDescent="0.35">
      <c r="A94" s="125" t="s">
        <v>4191</v>
      </c>
      <c r="B94" s="123" t="str">
        <f t="shared" ref="B94:B103" si="8">INDEX($AJ$34:$AJ$45,MATCH(A94,$A$34:$A$45,0),1)</f>
        <v>Freight LDV</v>
      </c>
      <c r="C94" s="130" cm="1">
        <f t="array" ref="C94">SUMPRODUCT(IF($A$51:$A$88=$A94,C$51:C$88),IF($A$51:$A$88=$A94,C$51:C$88))/SUMIF($A$51:$A$88,$A94,C$51:C$88)</f>
        <v>28710.322132816953</v>
      </c>
      <c r="D94" s="130" cm="1">
        <f t="array" ref="D94">SUMPRODUCT(IF($A$51:$A$88=$A94,D$51:D$88),IF($A$51:$A$88=$A94,D$51:D$88))/SUMIF($A$51:$A$88,$A94,D$51:D$88)</f>
        <v>28740.361267211476</v>
      </c>
      <c r="E94" s="130" cm="1">
        <f t="array" ref="E94">SUMPRODUCT(IF($A$51:$A$88=$A94,E$51:E$88),IF($A$51:$A$88=$A94,E$51:E$88))/SUMIF($A$51:$A$88,$A94,E$51:E$88)</f>
        <v>28770.640209197707</v>
      </c>
      <c r="F94" s="130" cm="1">
        <f t="array" ref="F94">SUMPRODUCT(IF($A$51:$A$88=$A94,F$51:F$88),IF($A$51:$A$88=$A94,F$51:F$88))/SUMIF($A$51:$A$88,$A94,F$51:F$88)</f>
        <v>28801.158861193297</v>
      </c>
      <c r="G94" s="130" cm="1">
        <f t="array" ref="G94">SUMPRODUCT(IF($A$51:$A$88=$A94,G$51:G$88),IF($A$51:$A$88=$A94,G$51:G$88))/SUMIF($A$51:$A$88,$A94,G$51:G$88)</f>
        <v>28831.917125668646</v>
      </c>
      <c r="H94" s="130" cm="1">
        <f t="array" ref="H94">SUMPRODUCT(IF($A$51:$A$88=$A94,H$51:H$88),IF($A$51:$A$88=$A94,H$51:H$88))/SUMIF($A$51:$A$88,$A94,H$51:H$88)</f>
        <v>28862.914905147245</v>
      </c>
      <c r="I94" s="130" cm="1">
        <f t="array" ref="I94">SUMPRODUCT(IF($A$51:$A$88=$A94,I$51:I$88),IF($A$51:$A$88=$A94,I$51:I$88))/SUMIF($A$51:$A$88,$A94,I$51:I$88)</f>
        <v>28717.200325824579</v>
      </c>
      <c r="J94" s="130" cm="1">
        <f t="array" ref="J94">SUMPRODUCT(IF($A$51:$A$88=$A94,J$51:J$88),IF($A$51:$A$88=$A94,J$51:J$88))/SUMIF($A$51:$A$88,$A94,J$51:J$88)</f>
        <v>28573.837952827373</v>
      </c>
      <c r="K94" s="130" cm="1">
        <f t="array" ref="K94">SUMPRODUCT(IF($A$51:$A$88=$A94,K$51:K$88),IF($A$51:$A$88=$A94,K$51:K$88))/SUMIF($A$51:$A$88,$A94,K$51:K$88)</f>
        <v>28432.843015929622</v>
      </c>
      <c r="L94" s="130" cm="1">
        <f t="array" ref="L94">SUMPRODUCT(IF($A$51:$A$88=$A94,L$51:L$88),IF($A$51:$A$88=$A94,L$51:L$88))/SUMIF($A$51:$A$88,$A94,L$51:L$88)</f>
        <v>28294.23087666685</v>
      </c>
      <c r="M94" s="130" cm="1">
        <f t="array" ref="M94">SUMPRODUCT(IF($A$51:$A$88=$A94,M$51:M$88),IF($A$51:$A$88=$A94,M$51:M$88))/SUMIF($A$51:$A$88,$A94,M$51:M$88)</f>
        <v>28158.017029763927</v>
      </c>
      <c r="N94" s="130" cm="1">
        <f t="array" ref="N94">SUMPRODUCT(IF($A$51:$A$88=$A94,N$51:N$88),IF($A$51:$A$88=$A94,N$51:N$88))/SUMIF($A$51:$A$88,$A94,N$51:N$88)</f>
        <v>28447.914960283164</v>
      </c>
      <c r="O94" s="130" cm="1">
        <f t="array" ref="O94">SUMPRODUCT(IF($A$51:$A$88=$A94,O$51:O$88),IF($A$51:$A$88=$A94,O$51:O$88))/SUMIF($A$51:$A$88,$A94,O$51:O$88)</f>
        <v>28737.820781666884</v>
      </c>
      <c r="P94" s="130" cm="1">
        <f t="array" ref="P94">SUMPRODUCT(IF($A$51:$A$88=$A94,P$51:P$88),IF($A$51:$A$88=$A94,P$51:P$88))/SUMIF($A$51:$A$88,$A94,P$51:P$88)</f>
        <v>29027.734254104627</v>
      </c>
      <c r="Q94" s="130" cm="1">
        <f t="array" ref="Q94">SUMPRODUCT(IF($A$51:$A$88=$A94,Q$51:Q$88),IF($A$51:$A$88=$A94,Q$51:Q$88))/SUMIF($A$51:$A$88,$A94,Q$51:Q$88)</f>
        <v>29317.655147406247</v>
      </c>
      <c r="R94" s="130" cm="1">
        <f t="array" ref="R94">SUMPRODUCT(IF($A$51:$A$88=$A94,R$51:R$88),IF($A$51:$A$88=$A94,R$51:R$88))/SUMIF($A$51:$A$88,$A94,R$51:R$88)</f>
        <v>29607.583240523665</v>
      </c>
      <c r="S94" s="130" cm="1">
        <f t="array" ref="S94">SUMPRODUCT(IF($A$51:$A$88=$A94,S$51:S$88),IF($A$51:$A$88=$A94,S$51:S$88))/SUMIF($A$51:$A$88,$A94,S$51:S$88)</f>
        <v>29766.428851142275</v>
      </c>
      <c r="T94" s="130" cm="1">
        <f t="array" ref="T94">SUMPRODUCT(IF($A$51:$A$88=$A94,T$51:T$88),IF($A$51:$A$88=$A94,T$51:T$88))/SUMIF($A$51:$A$88,$A94,T$51:T$88)</f>
        <v>29925.277854408047</v>
      </c>
      <c r="U94" s="130" cm="1">
        <f t="array" ref="U94">SUMPRODUCT(IF($A$51:$A$88=$A94,U$51:U$88),IF($A$51:$A$88=$A94,U$51:U$88))/SUMIF($A$51:$A$88,$A94,U$51:U$88)</f>
        <v>30084.130197527837</v>
      </c>
      <c r="V94" s="130" cm="1">
        <f t="array" ref="V94">SUMPRODUCT(IF($A$51:$A$88=$A94,V$51:V$88),IF($A$51:$A$88=$A94,V$51:V$88))/SUMIF($A$51:$A$88,$A94,V$51:V$88)</f>
        <v>30242.985828798304</v>
      </c>
      <c r="W94" s="130" cm="1">
        <f t="array" ref="W94">SUMPRODUCT(IF($A$51:$A$88=$A94,W$51:W$88),IF($A$51:$A$88=$A94,W$51:W$88))/SUMIF($A$51:$A$88,$A94,W$51:W$88)</f>
        <v>30401.844697577679</v>
      </c>
      <c r="X94" s="130" cm="1">
        <f t="array" ref="X94">SUMPRODUCT(IF($A$51:$A$88=$A94,X$51:X$88),IF($A$51:$A$88=$A94,X$51:X$88))/SUMIF($A$51:$A$88,$A94,X$51:X$88)</f>
        <v>30515.019684416697</v>
      </c>
      <c r="Y94" s="130" cm="1">
        <f t="array" ref="Y94">SUMPRODUCT(IF($A$51:$A$88=$A94,Y$51:Y$88),IF($A$51:$A$88=$A94,Y$51:Y$88))/SUMIF($A$51:$A$88,$A94,Y$51:Y$88)</f>
        <v>30628.195047925372</v>
      </c>
      <c r="Z94" s="130" cm="1">
        <f t="array" ref="Z94">SUMPRODUCT(IF($A$51:$A$88=$A94,Z$51:Z$88),IF($A$51:$A$88=$A94,Z$51:Z$88))/SUMIF($A$51:$A$88,$A94,Z$51:Z$88)</f>
        <v>30741.370783978513</v>
      </c>
      <c r="AA94" s="130" cm="1">
        <f t="array" ref="AA94">SUMPRODUCT(IF($A$51:$A$88=$A94,AA$51:AA$88),IF($A$51:$A$88=$A94,AA$51:AA$88))/SUMIF($A$51:$A$88,$A94,AA$51:AA$88)</f>
        <v>30854.546888511064</v>
      </c>
      <c r="AB94" s="130" cm="1">
        <f t="array" ref="AB94">SUMPRODUCT(IF($A$51:$A$88=$A94,AB$51:AB$88),IF($A$51:$A$88=$A94,AB$51:AB$88))/SUMIF($A$51:$A$88,$A94,AB$51:AB$88)</f>
        <v>30967.723357516781</v>
      </c>
      <c r="AC94" s="130" cm="1">
        <f t="array" ref="AC94">SUMPRODUCT(IF($A$51:$A$88=$A94,AC$51:AC$88),IF($A$51:$A$88=$A94,AC$51:AC$88))/SUMIF($A$51:$A$88,$A94,AC$51:AC$88)</f>
        <v>31031.244195760959</v>
      </c>
      <c r="AD94" s="130" cm="1">
        <f t="array" ref="AD94">SUMPRODUCT(IF($A$51:$A$88=$A94,AD$51:AD$88),IF($A$51:$A$88=$A94,AD$51:AD$88))/SUMIF($A$51:$A$88,$A94,AD$51:AD$88)</f>
        <v>31094.765559132204</v>
      </c>
      <c r="AE94" s="130" cm="1">
        <f t="array" ref="AE94">SUMPRODUCT(IF($A$51:$A$88=$A94,AE$51:AE$88),IF($A$51:$A$88=$A94,AE$51:AE$88))/SUMIF($A$51:$A$88,$A94,AE$51:AE$88)</f>
        <v>31158.287444361296</v>
      </c>
      <c r="AF94" s="130" cm="1">
        <f t="array" ref="AF94">SUMPRODUCT(IF($A$51:$A$88=$A94,AF$51:AF$88),IF($A$51:$A$88=$A94,AF$51:AF$88))/SUMIF($A$51:$A$88,$A94,AF$51:AF$88)</f>
        <v>31221.809848206052</v>
      </c>
      <c r="AG94" s="130" cm="1">
        <f t="array" ref="AG94">SUMPRODUCT(IF($A$51:$A$88=$A94,AG$51:AG$88),IF($A$51:$A$88=$A94,AG$51:AG$88))/SUMIF($A$51:$A$88,$A94,AG$51:AG$88)</f>
        <v>31285.332767451124</v>
      </c>
      <c r="AH94" s="130"/>
      <c r="AI94" s="130"/>
      <c r="AJ94" s="130"/>
      <c r="AK94" s="123"/>
      <c r="AL94" s="123"/>
      <c r="AM94" s="123"/>
      <c r="AN94" s="123"/>
      <c r="AO94" s="123"/>
      <c r="AP94" s="123"/>
      <c r="AQ94" s="123"/>
      <c r="AR94" s="123"/>
      <c r="AS94" s="123"/>
      <c r="AT94" s="123"/>
      <c r="AU94" s="123"/>
      <c r="AV94" s="123"/>
      <c r="AW94" s="123"/>
      <c r="AX94" s="123"/>
      <c r="AY94" s="123"/>
      <c r="AZ94" s="123"/>
      <c r="BA94" s="123"/>
    </row>
    <row r="95" spans="1:53" ht="15.5" x14ac:dyDescent="0.35">
      <c r="A95" s="125" t="s">
        <v>4192</v>
      </c>
      <c r="B95" s="123" t="str">
        <f t="shared" si="8"/>
        <v>Freight LDV</v>
      </c>
      <c r="C95" s="130" cm="1">
        <f t="array" ref="C95">SUMPRODUCT(IF($A$51:$A$88=$A95,C$51:C$88),IF($A$51:$A$88=$A95,C$51:C$88))/SUMIF($A$51:$A$88,$A95,C$51:C$88)</f>
        <v>28744.397888062351</v>
      </c>
      <c r="D95" s="130" cm="1">
        <f t="array" ref="D95">SUMPRODUCT(IF($A$51:$A$88=$A95,D$51:D$88),IF($A$51:$A$88=$A95,D$51:D$88))/SUMIF($A$51:$A$88,$A95,D$51:D$88)</f>
        <v>28676.968077147903</v>
      </c>
      <c r="E95" s="130" cm="1">
        <f t="array" ref="E95">SUMPRODUCT(IF($A$51:$A$88=$A95,E$51:E$88),IF($A$51:$A$88=$A95,E$51:E$88))/SUMIF($A$51:$A$88,$A95,E$51:E$88)</f>
        <v>28610.93607939504</v>
      </c>
      <c r="F95" s="130" cm="1">
        <f t="array" ref="F95">SUMPRODUCT(IF($A$51:$A$88=$A95,F$51:F$88),IF($A$51:$A$88=$A95,F$51:F$88))/SUMIF($A$51:$A$88,$A95,F$51:F$88)</f>
        <v>28546.303244862313</v>
      </c>
      <c r="G95" s="130" cm="1">
        <f t="array" ref="G95">SUMPRODUCT(IF($A$51:$A$88=$A95,G$51:G$88),IF($A$51:$A$88=$A95,G$51:G$88))/SUMIF($A$51:$A$88,$A95,G$51:G$88)</f>
        <v>28483.07092534742</v>
      </c>
      <c r="H95" s="130" cm="1">
        <f t="array" ref="H95">SUMPRODUCT(IF($A$51:$A$88=$A95,H$51:H$88),IF($A$51:$A$88=$A95,H$51:H$88))/SUMIF($A$51:$A$88,$A95,H$51:H$88)</f>
        <v>28421.240474390048</v>
      </c>
      <c r="I95" s="130" cm="1">
        <f t="array" ref="I95">SUMPRODUCT(IF($A$51:$A$88=$A95,I$51:I$88),IF($A$51:$A$88=$A95,I$51:I$88))/SUMIF($A$51:$A$88,$A95,I$51:I$88)</f>
        <v>28580.672447378776</v>
      </c>
      <c r="J95" s="130" cm="1">
        <f t="array" ref="J95">SUMPRODUCT(IF($A$51:$A$88=$A95,J$51:J$88),IF($A$51:$A$88=$A95,J$51:J$88))/SUMIF($A$51:$A$88,$A95,J$51:J$88)</f>
        <v>28740.915769933003</v>
      </c>
      <c r="K95" s="130" cm="1">
        <f t="array" ref="K95">SUMPRODUCT(IF($A$51:$A$88=$A95,K$51:K$88),IF($A$51:$A$88=$A95,K$51:K$88))/SUMIF($A$51:$A$88,$A95,K$51:K$88)</f>
        <v>28901.960355873602</v>
      </c>
      <c r="L95" s="130" cm="1">
        <f t="array" ref="L95">SUMPRODUCT(IF($A$51:$A$88=$A95,L$51:L$88),IF($A$51:$A$88=$A95,L$51:L$88))/SUMIF($A$51:$A$88,$A95,L$51:L$88)</f>
        <v>29063.796285511478</v>
      </c>
      <c r="M95" s="130" cm="1">
        <f t="array" ref="M95">SUMPRODUCT(IF($A$51:$A$88=$A95,M$51:M$88),IF($A$51:$A$88=$A95,M$51:M$88))/SUMIF($A$51:$A$88,$A95,M$51:M$88)</f>
        <v>29226.413802226503</v>
      </c>
      <c r="N95" s="130" cm="1">
        <f t="array" ref="N95">SUMPRODUCT(IF($A$51:$A$88=$A95,N$51:N$88),IF($A$51:$A$88=$A95,N$51:N$88))/SUMIF($A$51:$A$88,$A95,N$51:N$88)</f>
        <v>29411.355422648674</v>
      </c>
      <c r="O95" s="130" cm="1">
        <f t="array" ref="O95">SUMPRODUCT(IF($A$51:$A$88=$A95,O$51:O$88),IF($A$51:$A$88=$A95,O$51:O$88))/SUMIF($A$51:$A$88,$A95,O$51:O$88)</f>
        <v>29596.323278761934</v>
      </c>
      <c r="P95" s="130" cm="1">
        <f t="array" ref="P95">SUMPRODUCT(IF($A$51:$A$88=$A95,P$51:P$88),IF($A$51:$A$88=$A95,P$51:P$88))/SUMIF($A$51:$A$88,$A95,P$51:P$88)</f>
        <v>29781.316861134808</v>
      </c>
      <c r="Q95" s="130" cm="1">
        <f t="array" ref="Q95">SUMPRODUCT(IF($A$51:$A$88=$A95,Q$51:Q$88),IF($A$51:$A$88=$A95,Q$51:Q$88))/SUMIF($A$51:$A$88,$A95,Q$51:Q$88)</f>
        <v>29966.335673440339</v>
      </c>
      <c r="R95" s="130" cm="1">
        <f t="array" ref="R95">SUMPRODUCT(IF($A$51:$A$88=$A95,R$51:R$88),IF($A$51:$A$88=$A95,R$51:R$88))/SUMIF($A$51:$A$88,$A95,R$51:R$88)</f>
        <v>30151.379232036968</v>
      </c>
      <c r="S95" s="130" cm="1">
        <f t="array" ref="S95">SUMPRODUCT(IF($A$51:$A$88=$A95,S$51:S$88),IF($A$51:$A$88=$A95,S$51:S$88))/SUMIF($A$51:$A$88,$A95,S$51:S$88)</f>
        <v>30333.797005516542</v>
      </c>
      <c r="T95" s="130" cm="1">
        <f t="array" ref="T95">SUMPRODUCT(IF($A$51:$A$88=$A95,T$51:T$88),IF($A$51:$A$88=$A95,T$51:T$88))/SUMIF($A$51:$A$88,$A95,T$51:T$88)</f>
        <v>30516.214800821454</v>
      </c>
      <c r="U95" s="130" cm="1">
        <f t="array" ref="U95">SUMPRODUCT(IF($A$51:$A$88=$A95,U$51:U$88),IF($A$51:$A$88=$A95,U$51:U$88))/SUMIF($A$51:$A$88,$A95,U$51:U$88)</f>
        <v>30698.632617563169</v>
      </c>
      <c r="V95" s="130" cm="1">
        <f t="array" ref="V95">SUMPRODUCT(IF($A$51:$A$88=$A95,V$51:V$88),IF($A$51:$A$88=$A95,V$51:V$88))/SUMIF($A$51:$A$88,$A95,V$51:V$88)</f>
        <v>30881.050455362249</v>
      </c>
      <c r="W95" s="130" cm="1">
        <f t="array" ref="W95">SUMPRODUCT(IF($A$51:$A$88=$A95,W$51:W$88),IF($A$51:$A$88=$A95,W$51:W$88))/SUMIF($A$51:$A$88,$A95,W$51:W$88)</f>
        <v>31063.468313848229</v>
      </c>
      <c r="X95" s="130" cm="1">
        <f t="array" ref="X95">SUMPRODUCT(IF($A$51:$A$88=$A95,X$51:X$88),IF($A$51:$A$88=$A95,X$51:X$88))/SUMIF($A$51:$A$88,$A95,X$51:X$88)</f>
        <v>31044.307883452144</v>
      </c>
      <c r="Y95" s="130" cm="1">
        <f t="array" ref="Y95">SUMPRODUCT(IF($A$51:$A$88=$A95,Y$51:Y$88),IF($A$51:$A$88=$A95,Y$51:Y$88))/SUMIF($A$51:$A$88,$A95,Y$51:Y$88)</f>
        <v>31025.15379853193</v>
      </c>
      <c r="Z95" s="130" cm="1">
        <f t="array" ref="Z95">SUMPRODUCT(IF($A$51:$A$88=$A95,Z$51:Z$88),IF($A$51:$A$88=$A95,Z$51:Z$88))/SUMIF($A$51:$A$88,$A95,Z$51:Z$88)</f>
        <v>31006.006073280296</v>
      </c>
      <c r="AA95" s="130" cm="1">
        <f t="array" ref="AA95">SUMPRODUCT(IF($A$51:$A$88=$A95,AA$51:AA$88),IF($A$51:$A$88=$A95,AA$51:AA$88))/SUMIF($A$51:$A$88,$A95,AA$51:AA$88)</f>
        <v>30986.864721932208</v>
      </c>
      <c r="AB95" s="130" cm="1">
        <f t="array" ref="AB95">SUMPRODUCT(IF($A$51:$A$88=$A95,AB$51:AB$88),IF($A$51:$A$88=$A95,AB$51:AB$88))/SUMIF($A$51:$A$88,$A95,AB$51:AB$88)</f>
        <v>30967.729758765032</v>
      </c>
      <c r="AC95" s="130" cm="1">
        <f t="array" ref="AC95">SUMPRODUCT(IF($A$51:$A$88=$A95,AC$51:AC$88),IF($A$51:$A$88=$A95,AC$51:AC$88))/SUMIF($A$51:$A$88,$A95,AC$51:AC$88)</f>
        <v>31031.245842030195</v>
      </c>
      <c r="AD95" s="130" cm="1">
        <f t="array" ref="AD95">SUMPRODUCT(IF($A$51:$A$88=$A95,AD$51:AD$88),IF($A$51:$A$88=$A95,AD$51:AD$88))/SUMIF($A$51:$A$88,$A95,AD$51:AD$88)</f>
        <v>31094.762451193659</v>
      </c>
      <c r="AE95" s="130" cm="1">
        <f t="array" ref="AE95">SUMPRODUCT(IF($A$51:$A$88=$A95,AE$51:AE$88),IF($A$51:$A$88=$A95,AE$51:AE$88))/SUMIF($A$51:$A$88,$A95,AE$51:AE$88)</f>
        <v>31158.279582981715</v>
      </c>
      <c r="AF95" s="130" cm="1">
        <f t="array" ref="AF95">SUMPRODUCT(IF($A$51:$A$88=$A95,AF$51:AF$88),IF($A$51:$A$88=$A95,AF$51:AF$88))/SUMIF($A$51:$A$88,$A95,AF$51:AF$88)</f>
        <v>31221.797234147554</v>
      </c>
      <c r="AG95" s="130" cm="1">
        <f t="array" ref="AG95">SUMPRODUCT(IF($A$51:$A$88=$A95,AG$51:AG$88),IF($A$51:$A$88=$A95,AG$51:AG$88))/SUMIF($A$51:$A$88,$A95,AG$51:AG$88)</f>
        <v>31285.315401471289</v>
      </c>
      <c r="AH95" s="130"/>
      <c r="AI95" s="130"/>
      <c r="AJ95" s="130"/>
      <c r="AK95" s="123"/>
      <c r="AL95" s="123"/>
      <c r="AM95" s="123"/>
      <c r="AN95" s="123"/>
      <c r="AO95" s="123"/>
      <c r="AP95" s="123"/>
      <c r="AQ95" s="123"/>
      <c r="AR95" s="123"/>
      <c r="AS95" s="123"/>
      <c r="AT95" s="123"/>
      <c r="AU95" s="123"/>
      <c r="AV95" s="123"/>
      <c r="AW95" s="123"/>
      <c r="AX95" s="123"/>
      <c r="AY95" s="123"/>
      <c r="AZ95" s="123"/>
      <c r="BA95" s="123"/>
    </row>
    <row r="96" spans="1:53" ht="15.5" x14ac:dyDescent="0.35">
      <c r="A96" s="125" t="s">
        <v>4193</v>
      </c>
      <c r="B96" s="123" t="str">
        <f t="shared" si="8"/>
        <v>Freight HDV</v>
      </c>
      <c r="C96" s="130" cm="1">
        <f t="array" ref="C96">SUMPRODUCT(IF($A$51:$A$88=$A96,C$51:C$88),IF($A$51:$A$88=$A96,C$51:C$88))/SUMIF($A$51:$A$88,$A96,C$51:C$88)</f>
        <v>29842.882382026088</v>
      </c>
      <c r="D96" s="130" cm="1">
        <f t="array" ref="D96">SUMPRODUCT(IF($A$51:$A$88=$A96,D$51:D$88),IF($A$51:$A$88=$A96,D$51:D$88))/SUMIF($A$51:$A$88,$A96,D$51:D$88)</f>
        <v>29958.387634931714</v>
      </c>
      <c r="E96" s="130" cm="1">
        <f t="array" ref="E96">SUMPRODUCT(IF($A$51:$A$88=$A96,E$51:E$88),IF($A$51:$A$88=$A96,E$51:E$88))/SUMIF($A$51:$A$88,$A96,E$51:E$88)</f>
        <v>30074.142616746009</v>
      </c>
      <c r="F96" s="130" cm="1">
        <f t="array" ref="F96">SUMPRODUCT(IF($A$51:$A$88=$A96,F$51:F$88),IF($A$51:$A$88=$A96,F$51:F$88))/SUMIF($A$51:$A$88,$A96,F$51:F$88)</f>
        <v>30190.143809374844</v>
      </c>
      <c r="G96" s="130" cm="1">
        <f t="array" ref="G96">SUMPRODUCT(IF($A$51:$A$88=$A96,G$51:G$88),IF($A$51:$A$88=$A96,G$51:G$88))/SUMIF($A$51:$A$88,$A96,G$51:G$88)</f>
        <v>30306.387760497608</v>
      </c>
      <c r="H96" s="130" cm="1">
        <f t="array" ref="H96">SUMPRODUCT(IF($A$51:$A$88=$A96,H$51:H$88),IF($A$51:$A$88=$A96,H$51:H$88))/SUMIF($A$51:$A$88,$A96,H$51:H$88)</f>
        <v>30422.871082036781</v>
      </c>
      <c r="I96" s="130" cm="1">
        <f t="array" ref="I96">SUMPRODUCT(IF($A$51:$A$88=$A96,I$51:I$88),IF($A$51:$A$88=$A96,I$51:I$88))/SUMIF($A$51:$A$88,$A96,I$51:I$88)</f>
        <v>30408.454910885299</v>
      </c>
      <c r="J96" s="130" cm="1">
        <f t="array" ref="J96">SUMPRODUCT(IF($A$51:$A$88=$A96,J$51:J$88),IF($A$51:$A$88=$A96,J$51:J$88))/SUMIF($A$51:$A$88,$A96,J$51:J$88)</f>
        <v>30394.163454050838</v>
      </c>
      <c r="K96" s="130" cm="1">
        <f t="array" ref="K96">SUMPRODUCT(IF($A$51:$A$88=$A96,K$51:K$88),IF($A$51:$A$88=$A96,K$51:K$88))/SUMIF($A$51:$A$88,$A96,K$51:K$88)</f>
        <v>30379.996666701074</v>
      </c>
      <c r="L96" s="130" cm="1">
        <f t="array" ref="L96">SUMPRODUCT(IF($A$51:$A$88=$A96,L$51:L$88),IF($A$51:$A$88=$A96,L$51:L$88))/SUMIF($A$51:$A$88,$A96,L$51:L$88)</f>
        <v>30365.95450402538</v>
      </c>
      <c r="M96" s="130" cm="1">
        <f t="array" ref="M96">SUMPRODUCT(IF($A$51:$A$88=$A96,M$51:M$88),IF($A$51:$A$88=$A96,M$51:M$88))/SUMIF($A$51:$A$88,$A96,M$51:M$88)</f>
        <v>30352.036921234514</v>
      </c>
      <c r="N96" s="130" cm="1">
        <f t="array" ref="N96">SUMPRODUCT(IF($A$51:$A$88=$A96,N$51:N$88),IF($A$51:$A$88=$A96,N$51:N$88))/SUMIF($A$51:$A$88,$A96,N$51:N$88)</f>
        <v>30440.446816702897</v>
      </c>
      <c r="O96" s="130" cm="1">
        <f t="array" ref="O96">SUMPRODUCT(IF($A$51:$A$88=$A96,O$51:O$88),IF($A$51:$A$88=$A96,O$51:O$88))/SUMIF($A$51:$A$88,$A96,O$51:O$88)</f>
        <v>30528.886091246739</v>
      </c>
      <c r="P96" s="130" cm="1">
        <f t="array" ref="P96">SUMPRODUCT(IF($A$51:$A$88=$A96,P$51:P$88),IF($A$51:$A$88=$A96,P$51:P$88))/SUMIF($A$51:$A$88,$A96,P$51:P$88)</f>
        <v>30617.3544660644</v>
      </c>
      <c r="Q96" s="130" cm="1">
        <f t="array" ref="Q96">SUMPRODUCT(IF($A$51:$A$88=$A96,Q$51:Q$88),IF($A$51:$A$88=$A96,Q$51:Q$88))/SUMIF($A$51:$A$88,$A96,Q$51:Q$88)</f>
        <v>30705.851665870759</v>
      </c>
      <c r="R96" s="130" cm="1">
        <f t="array" ref="R96">SUMPRODUCT(IF($A$51:$A$88=$A96,R$51:R$88),IF($A$51:$A$88=$A96,R$51:R$88))/SUMIF($A$51:$A$88,$A96,R$51:R$88)</f>
        <v>30794.377418842192</v>
      </c>
      <c r="S96" s="130" cm="1">
        <f t="array" ref="S96">SUMPRODUCT(IF($A$51:$A$88=$A96,S$51:S$88),IF($A$51:$A$88=$A96,S$51:S$88))/SUMIF($A$51:$A$88,$A96,S$51:S$88)</f>
        <v>30870.004377183614</v>
      </c>
      <c r="T96" s="130" cm="1">
        <f t="array" ref="T96">SUMPRODUCT(IF($A$51:$A$88=$A96,T$51:T$88),IF($A$51:$A$88=$A96,T$51:T$88))/SUMIF($A$51:$A$88,$A96,T$51:T$88)</f>
        <v>30945.633194978374</v>
      </c>
      <c r="U96" s="130" cm="1">
        <f t="array" ref="U96">SUMPRODUCT(IF($A$51:$A$88=$A96,U$51:U$88),IF($A$51:$A$88=$A96,U$51:U$88))/SUMIF($A$51:$A$88,$A96,U$51:U$88)</f>
        <v>31021.263859006613</v>
      </c>
      <c r="V96" s="130" cm="1">
        <f t="array" ref="V96">SUMPRODUCT(IF($A$51:$A$88=$A96,V$51:V$88),IF($A$51:$A$88=$A96,V$51:V$88))/SUMIF($A$51:$A$88,$A96,V$51:V$88)</f>
        <v>31096.896356173373</v>
      </c>
      <c r="W96" s="130" cm="1">
        <f t="array" ref="W96">SUMPRODUCT(IF($A$51:$A$88=$A96,W$51:W$88),IF($A$51:$A$88=$A96,W$51:W$88))/SUMIF($A$51:$A$88,$A96,W$51:W$88)</f>
        <v>31172.530673507281</v>
      </c>
      <c r="X96" s="130" cm="1">
        <f t="array" ref="X96">SUMPRODUCT(IF($A$51:$A$88=$A96,X$51:X$88),IF($A$51:$A$88=$A96,X$51:X$88))/SUMIF($A$51:$A$88,$A96,X$51:X$88)</f>
        <v>31131.558694465555</v>
      </c>
      <c r="Y96" s="130" cm="1">
        <f t="array" ref="Y96">SUMPRODUCT(IF($A$51:$A$88=$A96,Y$51:Y$88),IF($A$51:$A$88=$A96,Y$51:Y$88))/SUMIF($A$51:$A$88,$A96,Y$51:Y$88)</f>
        <v>31090.594501352422</v>
      </c>
      <c r="Z96" s="130" cm="1">
        <f t="array" ref="Z96">SUMPRODUCT(IF($A$51:$A$88=$A96,Z$51:Z$88),IF($A$51:$A$88=$A96,Z$51:Z$88))/SUMIF($A$51:$A$88,$A96,Z$51:Z$88)</f>
        <v>31049.638128293333</v>
      </c>
      <c r="AA96" s="130" cm="1">
        <f t="array" ref="AA96">SUMPRODUCT(IF($A$51:$A$88=$A96,AA$51:AA$88),IF($A$51:$A$88=$A96,AA$51:AA$88))/SUMIF($A$51:$A$88,$A96,AA$51:AA$88)</f>
        <v>31008.689609613521</v>
      </c>
      <c r="AB96" s="130" cm="1">
        <f t="array" ref="AB96">SUMPRODUCT(IF($A$51:$A$88=$A96,AB$51:AB$88),IF($A$51:$A$88=$A96,AB$51:AB$88))/SUMIF($A$51:$A$88,$A96,AB$51:AB$88)</f>
        <v>30967.748979839445</v>
      </c>
      <c r="AC96" s="130" cm="1">
        <f t="array" ref="AC96">SUMPRODUCT(IF($A$51:$A$88=$A96,AC$51:AC$88),IF($A$51:$A$88=$A96,AC$51:AC$88))/SUMIF($A$51:$A$88,$A96,AC$51:AC$88)</f>
        <v>31031.268369596062</v>
      </c>
      <c r="AD96" s="130" cm="1">
        <f t="array" ref="AD96">SUMPRODUCT(IF($A$51:$A$88=$A96,AD$51:AD$88),IF($A$51:$A$88=$A96,AD$51:AD$88))/SUMIF($A$51:$A$88,$A96,AD$51:AD$88)</f>
        <v>31094.788283813279</v>
      </c>
      <c r="AE96" s="130" cm="1">
        <f t="array" ref="AE96">SUMPRODUCT(IF($A$51:$A$88=$A96,AE$51:AE$88),IF($A$51:$A$88=$A96,AE$51:AE$88))/SUMIF($A$51:$A$88,$A96,AE$51:AE$88)</f>
        <v>31158.308719226068</v>
      </c>
      <c r="AF96" s="130" cm="1">
        <f t="array" ref="AF96">SUMPRODUCT(IF($A$51:$A$88=$A96,AF$51:AF$88),IF($A$51:$A$88=$A96,AF$51:AF$88))/SUMIF($A$51:$A$88,$A96,AF$51:AF$88)</f>
        <v>31221.82967259637</v>
      </c>
      <c r="AG96" s="130" cm="1">
        <f t="array" ref="AG96">SUMPRODUCT(IF($A$51:$A$88=$A96,AG$51:AG$88),IF($A$51:$A$88=$A96,AG$51:AG$88))/SUMIF($A$51:$A$88,$A96,AG$51:AG$88)</f>
        <v>31285.351140713188</v>
      </c>
      <c r="AH96" s="130"/>
      <c r="AI96" s="130"/>
      <c r="AJ96" s="130"/>
      <c r="AK96" s="123"/>
      <c r="AL96" s="123"/>
      <c r="AM96" s="123"/>
      <c r="AN96" s="123"/>
      <c r="AO96" s="123"/>
      <c r="AP96" s="123"/>
      <c r="AQ96" s="123"/>
      <c r="AR96" s="123"/>
      <c r="AS96" s="123"/>
      <c r="AT96" s="123"/>
      <c r="AU96" s="123"/>
      <c r="AV96" s="123"/>
      <c r="AW96" s="123"/>
      <c r="AX96" s="123"/>
      <c r="AY96" s="123"/>
      <c r="AZ96" s="123"/>
      <c r="BA96" s="123"/>
    </row>
    <row r="97" spans="1:53" ht="15.5" x14ac:dyDescent="0.35">
      <c r="A97" s="125" t="s">
        <v>4194</v>
      </c>
      <c r="B97" s="123" t="str">
        <f t="shared" si="8"/>
        <v>Freight HDV</v>
      </c>
      <c r="C97" s="130" cm="1">
        <f t="array" ref="C97">SUMPRODUCT(IF($A$51:$A$88=$A97,C$51:C$88),IF($A$51:$A$88=$A97,C$51:C$88))/SUMIF($A$51:$A$88,$A97,C$51:C$88)</f>
        <v>75846.446604917626</v>
      </c>
      <c r="D97" s="130" cm="1">
        <f t="array" ref="D97">SUMPRODUCT(IF($A$51:$A$88=$A97,D$51:D$88),IF($A$51:$A$88=$A97,D$51:D$88))/SUMIF($A$51:$A$88,$A97,D$51:D$88)</f>
        <v>74745.588157432809</v>
      </c>
      <c r="E97" s="130" cm="1">
        <f t="array" ref="E97">SUMPRODUCT(IF($A$51:$A$88=$A97,E$51:E$88),IF($A$51:$A$88=$A97,E$51:E$88))/SUMIF($A$51:$A$88,$A97,E$51:E$88)</f>
        <v>73758.184901119035</v>
      </c>
      <c r="F97" s="130" cm="1">
        <f t="array" ref="F97">SUMPRODUCT(IF($A$51:$A$88=$A97,F$51:F$88),IF($A$51:$A$88=$A97,F$51:F$88))/SUMIF($A$51:$A$88,$A97,F$51:F$88)</f>
        <v>72884.634676411981</v>
      </c>
      <c r="G97" s="130" cm="1">
        <f t="array" ref="G97">SUMPRODUCT(IF($A$51:$A$88=$A97,G$51:G$88),IF($A$51:$A$88=$A97,G$51:G$88))/SUMIF($A$51:$A$88,$A97,G$51:G$88)</f>
        <v>72125.337186006625</v>
      </c>
      <c r="H97" s="130" cm="1">
        <f t="array" ref="H97">SUMPRODUCT(IF($A$51:$A$88=$A97,H$51:H$88),IF($A$51:$A$88=$A97,H$51:H$88))/SUMIF($A$51:$A$88,$A97,H$51:H$88)</f>
        <v>71480.694005766389</v>
      </c>
      <c r="I97" s="130" cm="1">
        <f t="array" ref="I97">SUMPRODUCT(IF($A$51:$A$88=$A97,I$51:I$88),IF($A$51:$A$88=$A97,I$51:I$88))/SUMIF($A$51:$A$88,$A97,I$51:I$88)</f>
        <v>70922.611425347015</v>
      </c>
      <c r="J97" s="130" cm="1">
        <f t="array" ref="J97">SUMPRODUCT(IF($A$51:$A$88=$A97,J$51:J$88),IF($A$51:$A$88=$A97,J$51:J$88))/SUMIF($A$51:$A$88,$A97,J$51:J$88)</f>
        <v>70413.120806379782</v>
      </c>
      <c r="K97" s="130" cm="1">
        <f t="array" ref="K97">SUMPRODUCT(IF($A$51:$A$88=$A97,K$51:K$88),IF($A$51:$A$88=$A97,K$51:K$88))/SUMIF($A$51:$A$88,$A97,K$51:K$88)</f>
        <v>69952.752390230788</v>
      </c>
      <c r="L97" s="130" cm="1">
        <f t="array" ref="L97">SUMPRODUCT(IF($A$51:$A$88=$A97,L$51:L$88),IF($A$51:$A$88=$A97,L$51:L$88))/SUMIF($A$51:$A$88,$A97,L$51:L$88)</f>
        <v>69542.04416117417</v>
      </c>
      <c r="M97" s="130" cm="1">
        <f t="array" ref="M97">SUMPRODUCT(IF($A$51:$A$88=$A97,M$51:M$88),IF($A$51:$A$88=$A97,M$51:M$88))/SUMIF($A$51:$A$88,$A97,M$51:M$88)</f>
        <v>69181.54198824281</v>
      </c>
      <c r="N97" s="130" cm="1">
        <f t="array" ref="N97">SUMPRODUCT(IF($A$51:$A$88=$A97,N$51:N$88),IF($A$51:$A$88=$A97,N$51:N$88))/SUMIF($A$51:$A$88,$A97,N$51:N$88)</f>
        <v>69180.131818530455</v>
      </c>
      <c r="O97" s="130" cm="1">
        <f t="array" ref="O97">SUMPRODUCT(IF($A$51:$A$88=$A97,O$51:O$88),IF($A$51:$A$88=$A97,O$51:O$88))/SUMIF($A$51:$A$88,$A97,O$51:O$88)</f>
        <v>69188.970477484938</v>
      </c>
      <c r="P97" s="130" cm="1">
        <f t="array" ref="P97">SUMPRODUCT(IF($A$51:$A$88=$A97,P$51:P$88),IF($A$51:$A$88=$A97,P$51:P$88))/SUMIF($A$51:$A$88,$A97,P$51:P$88)</f>
        <v>69208.044257081739</v>
      </c>
      <c r="Q97" s="130" cm="1">
        <f t="array" ref="Q97">SUMPRODUCT(IF($A$51:$A$88=$A97,Q$51:Q$88),IF($A$51:$A$88=$A97,Q$51:Q$88))/SUMIF($A$51:$A$88,$A97,Q$51:Q$88)</f>
        <v>69237.339473732121</v>
      </c>
      <c r="R97" s="130" cm="1">
        <f t="array" ref="R97">SUMPRODUCT(IF($A$51:$A$88=$A97,R$51:R$88),IF($A$51:$A$88=$A97,R$51:R$88))/SUMIF($A$51:$A$88,$A97,R$51:R$88)</f>
        <v>69276.84246822806</v>
      </c>
      <c r="S97" s="130" cm="1">
        <f t="array" ref="S97">SUMPRODUCT(IF($A$51:$A$88=$A97,S$51:S$88),IF($A$51:$A$88=$A97,S$51:S$88))/SUMIF($A$51:$A$88,$A97,S$51:S$88)</f>
        <v>69538.575912286236</v>
      </c>
      <c r="T97" s="130" cm="1">
        <f t="array" ref="T97">SUMPRODUCT(IF($A$51:$A$88=$A97,T$51:T$88),IF($A$51:$A$88=$A97,T$51:T$88))/SUMIF($A$51:$A$88,$A97,T$51:T$88)</f>
        <v>69803.277062369627</v>
      </c>
      <c r="U97" s="130" cm="1">
        <f t="array" ref="U97">SUMPRODUCT(IF($A$51:$A$88=$A97,U$51:U$88),IF($A$51:$A$88=$A97,U$51:U$88))/SUMIF($A$51:$A$88,$A97,U$51:U$88)</f>
        <v>70070.913785863042</v>
      </c>
      <c r="V97" s="130" cm="1">
        <f t="array" ref="V97">SUMPRODUCT(IF($A$51:$A$88=$A97,V$51:V$88),IF($A$51:$A$88=$A97,V$51:V$88))/SUMIF($A$51:$A$88,$A97,V$51:V$88)</f>
        <v>70341.454412367704</v>
      </c>
      <c r="W97" s="130" cm="1">
        <f t="array" ref="W97">SUMPRODUCT(IF($A$51:$A$88=$A97,W$51:W$88),IF($A$51:$A$88=$A97,W$51:W$88))/SUMIF($A$51:$A$88,$A97,W$51:W$88)</f>
        <v>70614.86772542019</v>
      </c>
      <c r="X97" s="130" cm="1">
        <f t="array" ref="X97">SUMPRODUCT(IF($A$51:$A$88=$A97,X$51:X$88),IF($A$51:$A$88=$A97,X$51:X$88))/SUMIF($A$51:$A$88,$A97,X$51:X$88)</f>
        <v>70686.211529501437</v>
      </c>
      <c r="Y97" s="130" cm="1">
        <f t="array" ref="Y97">SUMPRODUCT(IF($A$51:$A$88=$A97,Y$51:Y$88),IF($A$51:$A$88=$A97,Y$51:Y$88))/SUMIF($A$51:$A$88,$A97,Y$51:Y$88)</f>
        <v>70757.843124658903</v>
      </c>
      <c r="Z97" s="130" cm="1">
        <f t="array" ref="Z97">SUMPRODUCT(IF($A$51:$A$88=$A97,Z$51:Z$88),IF($A$51:$A$88=$A97,Z$51:Z$88))/SUMIF($A$51:$A$88,$A97,Z$51:Z$88)</f>
        <v>70829.761727331352</v>
      </c>
      <c r="AA97" s="130" cm="1">
        <f t="array" ref="AA97">SUMPRODUCT(IF($A$51:$A$88=$A97,AA$51:AA$88),IF($A$51:$A$88=$A97,AA$51:AA$88))/SUMIF($A$51:$A$88,$A97,AA$51:AA$88)</f>
        <v>70901.966556799467</v>
      </c>
      <c r="AB97" s="130" cm="1">
        <f t="array" ref="AB97">SUMPRODUCT(IF($A$51:$A$88=$A97,AB$51:AB$88),IF($A$51:$A$88=$A97,AB$51:AB$88))/SUMIF($A$51:$A$88,$A97,AB$51:AB$88)</f>
        <v>70974.456835173027</v>
      </c>
      <c r="AC97" s="130" cm="1">
        <f t="array" ref="AC97">SUMPRODUCT(IF($A$51:$A$88=$A97,AC$51:AC$88),IF($A$51:$A$88=$A97,AC$51:AC$88))/SUMIF($A$51:$A$88,$A97,AC$51:AC$88)</f>
        <v>71303.864251888983</v>
      </c>
      <c r="AD97" s="130" cm="1">
        <f t="array" ref="AD97">SUMPRODUCT(IF($A$51:$A$88=$A97,AD$51:AD$88),IF($A$51:$A$88=$A97,AD$51:AD$88))/SUMIF($A$51:$A$88,$A97,AD$51:AD$88)</f>
        <v>71633.817743775333</v>
      </c>
      <c r="AE97" s="130" cm="1">
        <f t="array" ref="AE97">SUMPRODUCT(IF($A$51:$A$88=$A97,AE$51:AE$88),IF($A$51:$A$88=$A97,AE$51:AE$88))/SUMIF($A$51:$A$88,$A97,AE$51:AE$88)</f>
        <v>71964.309556551074</v>
      </c>
      <c r="AF97" s="130" cm="1">
        <f t="array" ref="AF97">SUMPRODUCT(IF($A$51:$A$88=$A97,AF$51:AF$88),IF($A$51:$A$88=$A97,AF$51:AF$88))/SUMIF($A$51:$A$88,$A97,AF$51:AF$88)</f>
        <v>72295.332082058099</v>
      </c>
      <c r="AG97" s="130" cm="1">
        <f t="array" ref="AG97">SUMPRODUCT(IF($A$51:$A$88=$A97,AG$51:AG$88),IF($A$51:$A$88=$A97,AG$51:AG$88))/SUMIF($A$51:$A$88,$A97,AG$51:AG$88)</f>
        <v>72626.877854835358</v>
      </c>
      <c r="AH97" s="130"/>
      <c r="AI97" s="130"/>
      <c r="AJ97" s="130"/>
      <c r="AK97" s="123"/>
      <c r="AL97" s="123"/>
      <c r="AM97" s="123"/>
      <c r="AN97" s="123"/>
      <c r="AO97" s="123"/>
      <c r="AP97" s="123"/>
      <c r="AQ97" s="123"/>
      <c r="AR97" s="123"/>
      <c r="AS97" s="123"/>
      <c r="AT97" s="123"/>
      <c r="AU97" s="123"/>
      <c r="AV97" s="123"/>
      <c r="AW97" s="123"/>
      <c r="AX97" s="123"/>
      <c r="AY97" s="123"/>
      <c r="AZ97" s="123"/>
      <c r="BA97" s="123"/>
    </row>
    <row r="98" spans="1:53" ht="15.5" x14ac:dyDescent="0.35">
      <c r="A98" s="125" t="s">
        <v>4195</v>
      </c>
      <c r="B98" s="123" t="str">
        <f t="shared" si="8"/>
        <v>Freight HDV</v>
      </c>
      <c r="C98" s="130" cm="1">
        <f t="array" ref="C98">SUMPRODUCT(IF($A$51:$A$88=$A98,C$51:C$88),IF($A$51:$A$88=$A98,C$51:C$88))/SUMIF($A$51:$A$88,$A98,C$51:C$88)</f>
        <v>157391.05412014163</v>
      </c>
      <c r="D98" s="130" cm="1">
        <f t="array" ref="D98">SUMPRODUCT(IF($A$51:$A$88=$A98,D$51:D$88),IF($A$51:$A$88=$A98,D$51:D$88))/SUMIF($A$51:$A$88,$A98,D$51:D$88)</f>
        <v>155345.28690078575</v>
      </c>
      <c r="E98" s="130" cm="1">
        <f t="array" ref="E98">SUMPRODUCT(IF($A$51:$A$88=$A98,E$51:E$88),IF($A$51:$A$88=$A98,E$51:E$88))/SUMIF($A$51:$A$88,$A98,E$51:E$88)</f>
        <v>153379.80032703816</v>
      </c>
      <c r="F98" s="130" cm="1">
        <f t="array" ref="F98">SUMPRODUCT(IF($A$51:$A$88=$A98,F$51:F$88),IF($A$51:$A$88=$A98,F$51:F$88))/SUMIF($A$51:$A$88,$A98,F$51:F$88)</f>
        <v>151498.63079788405</v>
      </c>
      <c r="G98" s="130" cm="1">
        <f t="array" ref="G98">SUMPRODUCT(IF($A$51:$A$88=$A98,G$51:G$88),IF($A$51:$A$88=$A98,G$51:G$88))/SUMIF($A$51:$A$88,$A98,G$51:G$88)</f>
        <v>149706.08991730609</v>
      </c>
      <c r="H98" s="130" cm="1">
        <f t="array" ref="H98">SUMPRODUCT(IF($A$51:$A$88=$A98,H$51:H$88),IF($A$51:$A$88=$A98,H$51:H$88))/SUMIF($A$51:$A$88,$A98,H$51:H$88)</f>
        <v>148006.78835563437</v>
      </c>
      <c r="I98" s="130" cm="1">
        <f t="array" ref="I98">SUMPRODUCT(IF($A$51:$A$88=$A98,I$51:I$88),IF($A$51:$A$88=$A98,I$51:I$88))/SUMIF($A$51:$A$88,$A98,I$51:I$88)</f>
        <v>146843.95302921996</v>
      </c>
      <c r="J98" s="130" cm="1">
        <f t="array" ref="J98">SUMPRODUCT(IF($A$51:$A$88=$A98,J$51:J$88),IF($A$51:$A$88=$A98,J$51:J$88))/SUMIF($A$51:$A$88,$A98,J$51:J$88)</f>
        <v>145721.6712522204</v>
      </c>
      <c r="K98" s="130" cm="1">
        <f t="array" ref="K98">SUMPRODUCT(IF($A$51:$A$88=$A98,K$51:K$88),IF($A$51:$A$88=$A98,K$51:K$88))/SUMIF($A$51:$A$88,$A98,K$51:K$88)</f>
        <v>144640.78515094591</v>
      </c>
      <c r="L98" s="130" cm="1">
        <f t="array" ref="L98">SUMPRODUCT(IF($A$51:$A$88=$A98,L$51:L$88),IF($A$51:$A$88=$A98,L$51:L$88))/SUMIF($A$51:$A$88,$A98,L$51:L$88)</f>
        <v>143602.16033078023</v>
      </c>
      <c r="M98" s="130" cm="1">
        <f t="array" ref="M98">SUMPRODUCT(IF($A$51:$A$88=$A98,M$51:M$88),IF($A$51:$A$88=$A98,M$51:M$88))/SUMIF($A$51:$A$88,$A98,M$51:M$88)</f>
        <v>142606.686700188</v>
      </c>
      <c r="N98" s="130" cm="1">
        <f t="array" ref="N98">SUMPRODUCT(IF($A$51:$A$88=$A98,N$51:N$88),IF($A$51:$A$88=$A98,N$51:N$88))/SUMIF($A$51:$A$88,$A98,N$51:N$88)</f>
        <v>142731.54725742762</v>
      </c>
      <c r="O98" s="130" cm="1">
        <f t="array" ref="O98">SUMPRODUCT(IF($A$51:$A$88=$A98,O$51:O$88),IF($A$51:$A$88=$A98,O$51:O$88))/SUMIF($A$51:$A$88,$A98,O$51:O$88)</f>
        <v>142868.66164392376</v>
      </c>
      <c r="P98" s="130" cm="1">
        <f t="array" ref="P98">SUMPRODUCT(IF($A$51:$A$88=$A98,P$51:P$88),IF($A$51:$A$88=$A98,P$51:P$88))/SUMIF($A$51:$A$88,$A98,P$51:P$88)</f>
        <v>143018.03910157658</v>
      </c>
      <c r="Q98" s="130" cm="1">
        <f t="array" ref="Q98">SUMPRODUCT(IF($A$51:$A$88=$A98,Q$51:Q$88),IF($A$51:$A$88=$A98,Q$51:Q$88))/SUMIF($A$51:$A$88,$A98,Q$51:Q$88)</f>
        <v>143179.6888815795</v>
      </c>
      <c r="R98" s="130" cm="1">
        <f t="array" ref="R98">SUMPRODUCT(IF($A$51:$A$88=$A98,R$51:R$88),IF($A$51:$A$88=$A98,R$51:R$88))/SUMIF($A$51:$A$88,$A98,R$51:R$88)</f>
        <v>143353.6202444364</v>
      </c>
      <c r="S98" s="130" cm="1">
        <f t="array" ref="S98">SUMPRODUCT(IF($A$51:$A$88=$A98,S$51:S$88),IF($A$51:$A$88=$A98,S$51:S$88))/SUMIF($A$51:$A$88,$A98,S$51:S$88)</f>
        <v>143836.63603812424</v>
      </c>
      <c r="T98" s="130" cm="1">
        <f t="array" ref="T98">SUMPRODUCT(IF($A$51:$A$88=$A98,T$51:T$88),IF($A$51:$A$88=$A98,T$51:T$88))/SUMIF($A$51:$A$88,$A98,T$51:T$88)</f>
        <v>144324.95828991957</v>
      </c>
      <c r="U98" s="130" cm="1">
        <f t="array" ref="U98">SUMPRODUCT(IF($A$51:$A$88=$A98,U$51:U$88),IF($A$51:$A$88=$A98,U$51:U$88))/SUMIF($A$51:$A$88,$A98,U$51:U$88)</f>
        <v>144818.5402464194</v>
      </c>
      <c r="V98" s="130" cm="1">
        <f t="array" ref="V98">SUMPRODUCT(IF($A$51:$A$88=$A98,V$51:V$88),IF($A$51:$A$88=$A98,V$51:V$88))/SUMIF($A$51:$A$88,$A98,V$51:V$88)</f>
        <v>145317.33570185001</v>
      </c>
      <c r="W98" s="130" cm="1">
        <f t="array" ref="W98">SUMPRODUCT(IF($A$51:$A$88=$A98,W$51:W$88),IF($A$51:$A$88=$A98,W$51:W$88))/SUMIF($A$51:$A$88,$A98,W$51:W$88)</f>
        <v>145821.29899007289</v>
      </c>
      <c r="X98" s="130" cm="1">
        <f t="array" ref="X98">SUMPRODUCT(IF($A$51:$A$88=$A98,X$51:X$88),IF($A$51:$A$88=$A98,X$51:X$88))/SUMIF($A$51:$A$88,$A98,X$51:X$88)</f>
        <v>146102.18276683919</v>
      </c>
      <c r="Y98" s="130" cm="1">
        <f t="array" ref="Y98">SUMPRODUCT(IF($A$51:$A$88=$A98,Y$51:Y$88),IF($A$51:$A$88=$A98,Y$51:Y$88))/SUMIF($A$51:$A$88,$A98,Y$51:Y$88)</f>
        <v>146383.29900552621</v>
      </c>
      <c r="Z98" s="130" cm="1">
        <f t="array" ref="Z98">SUMPRODUCT(IF($A$51:$A$88=$A98,Z$51:Z$88),IF($A$51:$A$88=$A98,Z$51:Z$88))/SUMIF($A$51:$A$88,$A98,Z$51:Z$88)</f>
        <v>146664.64652360621</v>
      </c>
      <c r="AA98" s="130" cm="1">
        <f t="array" ref="AA98">SUMPRODUCT(IF($A$51:$A$88=$A98,AA$51:AA$88),IF($A$51:$A$88=$A98,AA$51:AA$88))/SUMIF($A$51:$A$88,$A98,AA$51:AA$88)</f>
        <v>146946.22414655687</v>
      </c>
      <c r="AB98" s="130" cm="1">
        <f t="array" ref="AB98">SUMPRODUCT(IF($A$51:$A$88=$A98,AB$51:AB$88),IF($A$51:$A$88=$A98,AB$51:AB$88))/SUMIF($A$51:$A$88,$A98,AB$51:AB$88)</f>
        <v>147228.03070779666</v>
      </c>
      <c r="AC98" s="130" cm="1">
        <f t="array" ref="AC98">SUMPRODUCT(IF($A$51:$A$88=$A98,AC$51:AC$88),IF($A$51:$A$88=$A98,AC$51:AC$88))/SUMIF($A$51:$A$88,$A98,AC$51:AC$88)</f>
        <v>148034.15848818608</v>
      </c>
      <c r="AD98" s="130" cm="1">
        <f t="array" ref="AD98">SUMPRODUCT(IF($A$51:$A$88=$A98,AD$51:AD$88),IF($A$51:$A$88=$A98,AD$51:AD$88))/SUMIF($A$51:$A$88,$A98,AD$51:AD$88)</f>
        <v>148841.79983870883</v>
      </c>
      <c r="AE98" s="130" cm="1">
        <f t="array" ref="AE98">SUMPRODUCT(IF($A$51:$A$88=$A98,AE$51:AE$88),IF($A$51:$A$88=$A98,AE$51:AE$88))/SUMIF($A$51:$A$88,$A98,AE$51:AE$88)</f>
        <v>149650.93174543077</v>
      </c>
      <c r="AF98" s="130" cm="1">
        <f t="array" ref="AF98">SUMPRODUCT(IF($A$51:$A$88=$A98,AF$51:AF$88),IF($A$51:$A$88=$A98,AF$51:AF$88))/SUMIF($A$51:$A$88,$A98,AF$51:AF$88)</f>
        <v>150461.53165863908</v>
      </c>
      <c r="AG98" s="130" cm="1">
        <f t="array" ref="AG98">SUMPRODUCT(IF($A$51:$A$88=$A98,AG$51:AG$88),IF($A$51:$A$88=$A98,AG$51:AG$88))/SUMIF($A$51:$A$88,$A98,AG$51:AG$88)</f>
        <v>151273.57748119021</v>
      </c>
      <c r="AH98" s="130"/>
      <c r="AI98" s="130"/>
      <c r="AJ98" s="130"/>
      <c r="AK98" s="123"/>
      <c r="AL98" s="123"/>
      <c r="AM98" s="123"/>
      <c r="AN98" s="123"/>
      <c r="AO98" s="123"/>
      <c r="AP98" s="123"/>
      <c r="AQ98" s="123"/>
      <c r="AR98" s="123"/>
      <c r="AS98" s="123"/>
      <c r="AT98" s="123"/>
      <c r="AU98" s="123"/>
      <c r="AV98" s="123"/>
      <c r="AW98" s="123"/>
      <c r="AX98" s="123"/>
      <c r="AY98" s="123"/>
      <c r="AZ98" s="123"/>
      <c r="BA98" s="123"/>
    </row>
    <row r="99" spans="1:53" ht="15.5" x14ac:dyDescent="0.35">
      <c r="A99" s="125" t="s">
        <v>4196</v>
      </c>
      <c r="B99" s="123" t="str">
        <f t="shared" si="8"/>
        <v>Freight HDV</v>
      </c>
      <c r="C99" s="130" cm="1">
        <f t="array" ref="C99">SUMPRODUCT(IF($A$51:$A$88=$A99,C$51:C$88),IF($A$51:$A$88=$A99,C$51:C$88))/SUMIF($A$51:$A$88,$A99,C$51:C$88)</f>
        <v>26260.098720046608</v>
      </c>
      <c r="D99" s="130" cm="1">
        <f t="array" ref="D99">SUMPRODUCT(IF($A$51:$A$88=$A99,D$51:D$88),IF($A$51:$A$88=$A99,D$51:D$88))/SUMIF($A$51:$A$88,$A99,D$51:D$88)</f>
        <v>26546.403421560106</v>
      </c>
      <c r="E99" s="130" cm="1">
        <f t="array" ref="E99">SUMPRODUCT(IF($A$51:$A$88=$A99,E$51:E$88),IF($A$51:$A$88=$A99,E$51:E$88))/SUMIF($A$51:$A$88,$A99,E$51:E$88)</f>
        <v>26863.984419078723</v>
      </c>
      <c r="F99" s="130" cm="1">
        <f t="array" ref="F99">SUMPRODUCT(IF($A$51:$A$88=$A99,F$51:F$88),IF($A$51:$A$88=$A99,F$51:F$88))/SUMIF($A$51:$A$88,$A99,F$51:F$88)</f>
        <v>27213.575854042556</v>
      </c>
      <c r="G99" s="130" cm="1">
        <f t="array" ref="G99">SUMPRODUCT(IF($A$51:$A$88=$A99,G$51:G$88),IF($A$51:$A$88=$A99,G$51:G$88))/SUMIF($A$51:$A$88,$A99,G$51:G$88)</f>
        <v>27595.935025531449</v>
      </c>
      <c r="H99" s="130" cm="1">
        <f t="array" ref="H99">SUMPRODUCT(IF($A$51:$A$88=$A99,H$51:H$88),IF($A$51:$A$88=$A99,H$51:H$88))/SUMIF($A$51:$A$88,$A99,H$51:H$88)</f>
        <v>28011.843310624336</v>
      </c>
      <c r="I99" s="130" cm="1">
        <f t="array" ref="I99">SUMPRODUCT(IF($A$51:$A$88=$A99,I$51:I$88),IF($A$51:$A$88=$A99,I$51:I$88))/SUMIF($A$51:$A$88,$A99,I$51:I$88)</f>
        <v>28396.124484677814</v>
      </c>
      <c r="J99" s="130" cm="1">
        <f t="array" ref="J99">SUMPRODUCT(IF($A$51:$A$88=$A99,J$51:J$88),IF($A$51:$A$88=$A99,J$51:J$88))/SUMIF($A$51:$A$88,$A99,J$51:J$88)</f>
        <v>28780.696268455875</v>
      </c>
      <c r="K99" s="130" cm="1">
        <f t="array" ref="K99">SUMPRODUCT(IF($A$51:$A$88=$A99,K$51:K$88),IF($A$51:$A$88=$A99,K$51:K$88))/SUMIF($A$51:$A$88,$A99,K$51:K$88)</f>
        <v>29165.548643939848</v>
      </c>
      <c r="L99" s="130" cm="1">
        <f t="array" ref="L99">SUMPRODUCT(IF($A$51:$A$88=$A99,L$51:L$88),IF($A$51:$A$88=$A99,L$51:L$88))/SUMIF($A$51:$A$88,$A99,L$51:L$88)</f>
        <v>29550.672048340701</v>
      </c>
      <c r="M99" s="130" cm="1">
        <f t="array" ref="M99">SUMPRODUCT(IF($A$51:$A$88=$A99,M$51:M$88),IF($A$51:$A$88=$A99,M$51:M$88))/SUMIF($A$51:$A$88,$A99,M$51:M$88)</f>
        <v>29936.057348531449</v>
      </c>
      <c r="N99" s="130" cm="1">
        <f t="array" ref="N99">SUMPRODUCT(IF($A$51:$A$88=$A99,N$51:N$88),IF($A$51:$A$88=$A99,N$51:N$88))/SUMIF($A$51:$A$88,$A99,N$51:N$88)</f>
        <v>30431.20630168221</v>
      </c>
      <c r="O99" s="130" cm="1">
        <f t="array" ref="O99">SUMPRODUCT(IF($A$51:$A$88=$A99,O$51:O$88),IF($A$51:$A$88=$A99,O$51:O$88))/SUMIF($A$51:$A$88,$A99,O$51:O$88)</f>
        <v>30928.207047383996</v>
      </c>
      <c r="P99" s="130" cm="1">
        <f t="array" ref="P99">SUMPRODUCT(IF($A$51:$A$88=$A99,P$51:P$88),IF($A$51:$A$88=$A99,P$51:P$88))/SUMIF($A$51:$A$88,$A99,P$51:P$88)</f>
        <v>31426.980073833067</v>
      </c>
      <c r="Q99" s="130" cm="1">
        <f t="array" ref="Q99">SUMPRODUCT(IF($A$51:$A$88=$A99,Q$51:Q$88),IF($A$51:$A$88=$A99,Q$51:Q$88))/SUMIF($A$51:$A$88,$A99,Q$51:Q$88)</f>
        <v>31927.450357069909</v>
      </c>
      <c r="R99" s="130" cm="1">
        <f t="array" ref="R99">SUMPRODUCT(IF($A$51:$A$88=$A99,R$51:R$88),IF($A$51:$A$88=$A99,R$51:R$88))/SUMIF($A$51:$A$88,$A99,R$51:R$88)</f>
        <v>32429.547048754041</v>
      </c>
      <c r="S99" s="130" cm="1">
        <f t="array" ref="S99">SUMPRODUCT(IF($A$51:$A$88=$A99,S$51:S$88),IF($A$51:$A$88=$A99,S$51:S$88))/SUMIF($A$51:$A$88,$A99,S$51:S$88)</f>
        <v>32687.595591208446</v>
      </c>
      <c r="T99" s="130" cm="1">
        <f t="array" ref="T99">SUMPRODUCT(IF($A$51:$A$88=$A99,T$51:T$88),IF($A$51:$A$88=$A99,T$51:T$88))/SUMIF($A$51:$A$88,$A99,T$51:T$88)</f>
        <v>32946.044261553288</v>
      </c>
      <c r="U99" s="130" cm="1">
        <f t="array" ref="U99">SUMPRODUCT(IF($A$51:$A$88=$A99,U$51:U$88),IF($A$51:$A$88=$A99,U$51:U$88))/SUMIF($A$51:$A$88,$A99,U$51:U$88)</f>
        <v>33204.884675531372</v>
      </c>
      <c r="V99" s="130" cm="1">
        <f t="array" ref="V99">SUMPRODUCT(IF($A$51:$A$88=$A99,V$51:V$88),IF($A$51:$A$88=$A99,V$51:V$88))/SUMIF($A$51:$A$88,$A99,V$51:V$88)</f>
        <v>33464.108681504928</v>
      </c>
      <c r="W99" s="130" cm="1">
        <f t="array" ref="W99">SUMPRODUCT(IF($A$51:$A$88=$A99,W$51:W$88),IF($A$51:$A$88=$A99,W$51:W$88))/SUMIF($A$51:$A$88,$A99,W$51:W$88)</f>
        <v>33723.708352443973</v>
      </c>
      <c r="X99" s="130" cm="1">
        <f t="array" ref="X99">SUMPRODUCT(IF($A$51:$A$88=$A99,X$51:X$88),IF($A$51:$A$88=$A99,X$51:X$88))/SUMIF($A$51:$A$88,$A99,X$51:X$88)</f>
        <v>33736.013549264331</v>
      </c>
      <c r="Y99" s="130" cm="1">
        <f t="array" ref="Y99">SUMPRODUCT(IF($A$51:$A$88=$A99,Y$51:Y$88),IF($A$51:$A$88=$A99,Y$51:Y$88))/SUMIF($A$51:$A$88,$A99,Y$51:Y$88)</f>
        <v>33748.569918514186</v>
      </c>
      <c r="Z99" s="130" cm="1">
        <f t="array" ref="Z99">SUMPRODUCT(IF($A$51:$A$88=$A99,Z$51:Z$88),IF($A$51:$A$88=$A99,Z$51:Z$88))/SUMIF($A$51:$A$88,$A99,Z$51:Z$88)</f>
        <v>33761.377193515073</v>
      </c>
      <c r="AA99" s="130" cm="1">
        <f t="array" ref="AA99">SUMPRODUCT(IF($A$51:$A$88=$A99,AA$51:AA$88),IF($A$51:$A$88=$A99,AA$51:AA$88))/SUMIF($A$51:$A$88,$A99,AA$51:AA$88)</f>
        <v>33774.435107965735</v>
      </c>
      <c r="AB99" s="130" cm="1">
        <f t="array" ref="AB99">SUMPRODUCT(IF($A$51:$A$88=$A99,AB$51:AB$88),IF($A$51:$A$88=$A99,AB$51:AB$88))/SUMIF($A$51:$A$88,$A99,AB$51:AB$88)</f>
        <v>33787.743395941885</v>
      </c>
      <c r="AC99" s="130" cm="1">
        <f t="array" ref="AC99">SUMPRODUCT(IF($A$51:$A$88=$A99,AC$51:AC$88),IF($A$51:$A$88=$A99,AC$51:AC$88))/SUMIF($A$51:$A$88,$A99,AC$51:AC$88)</f>
        <v>33844.171060529276</v>
      </c>
      <c r="AD99" s="130" cm="1">
        <f t="array" ref="AD99">SUMPRODUCT(IF($A$51:$A$88=$A99,AD$51:AD$88),IF($A$51:$A$88=$A99,AD$51:AD$88))/SUMIF($A$51:$A$88,$A99,AD$51:AD$88)</f>
        <v>33900.601111661883</v>
      </c>
      <c r="AE99" s="130" cm="1">
        <f t="array" ref="AE99">SUMPRODUCT(IF($A$51:$A$88=$A99,AE$51:AE$88),IF($A$51:$A$88=$A99,AE$51:AE$88))/SUMIF($A$51:$A$88,$A99,AE$51:AE$88)</f>
        <v>33957.033538751013</v>
      </c>
      <c r="AF99" s="130" cm="1">
        <f t="array" ref="AF99">SUMPRODUCT(IF($A$51:$A$88=$A99,AF$51:AF$88),IF($A$51:$A$88=$A99,AF$51:AF$88))/SUMIF($A$51:$A$88,$A99,AF$51:AF$88)</f>
        <v>34013.468331270284</v>
      </c>
      <c r="AG99" s="130" cm="1">
        <f t="array" ref="AG99">SUMPRODUCT(IF($A$51:$A$88=$A99,AG$51:AG$88),IF($A$51:$A$88=$A99,AG$51:AG$88))/SUMIF($A$51:$A$88,$A99,AG$51:AG$88)</f>
        <v>34069.905478755602</v>
      </c>
      <c r="AH99" s="130"/>
      <c r="AI99" s="130"/>
      <c r="AJ99" s="130"/>
      <c r="AK99" s="123"/>
      <c r="AL99" s="123"/>
      <c r="AM99" s="123"/>
      <c r="AN99" s="123"/>
      <c r="AO99" s="123"/>
      <c r="AP99" s="123"/>
      <c r="AQ99" s="123"/>
      <c r="AR99" s="123"/>
      <c r="AS99" s="123"/>
      <c r="AT99" s="123"/>
      <c r="AU99" s="123"/>
      <c r="AV99" s="123"/>
      <c r="AW99" s="123"/>
      <c r="AX99" s="123"/>
      <c r="AY99" s="123"/>
      <c r="AZ99" s="123"/>
      <c r="BA99" s="123"/>
    </row>
    <row r="100" spans="1:53" ht="15.5" x14ac:dyDescent="0.35">
      <c r="A100" s="125" t="s">
        <v>4198</v>
      </c>
      <c r="B100" s="123" t="str">
        <f t="shared" si="8"/>
        <v>Passenger HDV</v>
      </c>
      <c r="C100" s="130" cm="1">
        <f t="array" ref="C100">SUMPRODUCT(IF($A$51:$A$88=$A100,C$51:C$88),IF($A$51:$A$88=$A100,C$51:C$88))/SUMIF($A$51:$A$88,$A100,C$51:C$88)</f>
        <v>40527.6497901197</v>
      </c>
      <c r="D100" s="130" cm="1">
        <f t="array" ref="D100">SUMPRODUCT(IF($A$51:$A$88=$A100,D$51:D$88),IF($A$51:$A$88=$A100,D$51:D$88))/SUMIF($A$51:$A$88,$A100,D$51:D$88)</f>
        <v>40405.560395412562</v>
      </c>
      <c r="E100" s="130" cm="1">
        <f t="array" ref="E100">SUMPRODUCT(IF($A$51:$A$88=$A100,E$51:E$88),IF($A$51:$A$88=$A100,E$51:E$88))/SUMIF($A$51:$A$88,$A100,E$51:E$88)</f>
        <v>40283.47726571247</v>
      </c>
      <c r="F100" s="130" cm="1">
        <f t="array" ref="F100">SUMPRODUCT(IF($A$51:$A$88=$A100,F$51:F$88),IF($A$51:$A$88=$A100,F$51:F$88))/SUMIF($A$51:$A$88,$A100,F$51:F$88)</f>
        <v>40161.400462839643</v>
      </c>
      <c r="G100" s="130" cm="1">
        <f t="array" ref="G100">SUMPRODUCT(IF($A$51:$A$88=$A100,G$51:G$88),IF($A$51:$A$88=$A100,G$51:G$88))/SUMIF($A$51:$A$88,$A100,G$51:G$88)</f>
        <v>40039.330049429984</v>
      </c>
      <c r="H100" s="130" cm="1">
        <f t="array" ref="H100">SUMPRODUCT(IF($A$51:$A$88=$A100,H$51:H$88),IF($A$51:$A$88=$A100,H$51:H$88))/SUMIF($A$51:$A$88,$A100,H$51:H$88)</f>
        <v>39917.266088949087</v>
      </c>
      <c r="I100" s="130" cm="1">
        <f t="array" ref="I100">SUMPRODUCT(IF($A$51:$A$88=$A100,I$51:I$88),IF($A$51:$A$88=$A100,I$51:I$88))/SUMIF($A$51:$A$88,$A100,I$51:I$88)</f>
        <v>39908.477740093957</v>
      </c>
      <c r="J100" s="130" cm="1">
        <f t="array" ref="J100">SUMPRODUCT(IF($A$51:$A$88=$A100,J$51:J$88),IF($A$51:$A$88=$A100,J$51:J$88))/SUMIF($A$51:$A$88,$A100,J$51:J$88)</f>
        <v>39899.689402555268</v>
      </c>
      <c r="K100" s="130" cm="1">
        <f t="array" ref="K100">SUMPRODUCT(IF($A$51:$A$88=$A100,K$51:K$88),IF($A$51:$A$88=$A100,K$51:K$88))/SUMIF($A$51:$A$88,$A100,K$51:K$88)</f>
        <v>39890.901076340095</v>
      </c>
      <c r="L100" s="130" cm="1">
        <f t="array" ref="L100">SUMPRODUCT(IF($A$51:$A$88=$A100,L$51:L$88),IF($A$51:$A$88=$A100,L$51:L$88))/SUMIF($A$51:$A$88,$A100,L$51:L$88)</f>
        <v>39882.112761455719</v>
      </c>
      <c r="M100" s="130" cm="1">
        <f t="array" ref="M100">SUMPRODUCT(IF($A$51:$A$88=$A100,M$51:M$88),IF($A$51:$A$88=$A100,M$51:M$88))/SUMIF($A$51:$A$88,$A100,M$51:M$88)</f>
        <v>39873.324457909192</v>
      </c>
      <c r="N100" s="130" cm="1">
        <f t="array" ref="N100">SUMPRODUCT(IF($A$51:$A$88=$A100,N$51:N$88),IF($A$51:$A$88=$A100,N$51:N$88))/SUMIF($A$51:$A$88,$A100,N$51:N$88)</f>
        <v>39939.115919735646</v>
      </c>
      <c r="O100" s="130" cm="1">
        <f t="array" ref="O100">SUMPRODUCT(IF($A$51:$A$88=$A100,O$51:O$88),IF($A$51:$A$88=$A100,O$51:O$88))/SUMIF($A$51:$A$88,$A100,O$51:O$88)</f>
        <v>40004.943383131489</v>
      </c>
      <c r="P100" s="130" cm="1">
        <f t="array" ref="P100">SUMPRODUCT(IF($A$51:$A$88=$A100,P$51:P$88),IF($A$51:$A$88=$A100,P$51:P$88))/SUMIF($A$51:$A$88,$A100,P$51:P$88)</f>
        <v>40070.806607065497</v>
      </c>
      <c r="Q100" s="130" cm="1">
        <f t="array" ref="Q100">SUMPRODUCT(IF($A$51:$A$88=$A100,Q$51:Q$88),IF($A$51:$A$88=$A100,Q$51:Q$88))/SUMIF($A$51:$A$88,$A100,Q$51:Q$88)</f>
        <v>40136.705352653327</v>
      </c>
      <c r="R100" s="130" cm="1">
        <f t="array" ref="R100">SUMPRODUCT(IF($A$51:$A$88=$A100,R$51:R$88),IF($A$51:$A$88=$A100,R$51:R$88))/SUMIF($A$51:$A$88,$A100,R$51:R$88)</f>
        <v>40202.639383133559</v>
      </c>
      <c r="S100" s="130" cm="1">
        <f t="array" ref="S100">SUMPRODUCT(IF($A$51:$A$88=$A100,S$51:S$88),IF($A$51:$A$88=$A100,S$51:S$88))/SUMIF($A$51:$A$88,$A100,S$51:S$88)</f>
        <v>40423.419128575959</v>
      </c>
      <c r="T100" s="130" cm="1">
        <f t="array" ref="T100">SUMPRODUCT(IF($A$51:$A$88=$A100,T$51:T$88),IF($A$51:$A$88=$A100,T$51:T$88))/SUMIF($A$51:$A$88,$A100,T$51:T$88)</f>
        <v>40644.239698878795</v>
      </c>
      <c r="U100" s="130" cm="1">
        <f t="array" ref="U100">SUMPRODUCT(IF($A$51:$A$88=$A100,U$51:U$88),IF($A$51:$A$88=$A100,U$51:U$88))/SUMIF($A$51:$A$88,$A100,U$51:U$88)</f>
        <v>40865.100357508483</v>
      </c>
      <c r="V100" s="130" cm="1">
        <f t="array" ref="V100">SUMPRODUCT(IF($A$51:$A$88=$A100,V$51:V$88),IF($A$51:$A$88=$A100,V$51:V$88))/SUMIF($A$51:$A$88,$A100,V$51:V$88)</f>
        <v>41086.000385542851</v>
      </c>
      <c r="W100" s="130" cm="1">
        <f t="array" ref="W100">SUMPRODUCT(IF($A$51:$A$88=$A100,W$51:W$88),IF($A$51:$A$88=$A100,W$51:W$88))/SUMIF($A$51:$A$88,$A100,W$51:W$88)</f>
        <v>41306.939081147939</v>
      </c>
      <c r="X100" s="130" cm="1">
        <f t="array" ref="X100">SUMPRODUCT(IF($A$51:$A$88=$A100,X$51:X$88),IF($A$51:$A$88=$A100,X$51:X$88))/SUMIF($A$51:$A$88,$A100,X$51:X$88)</f>
        <v>41355.316198315595</v>
      </c>
      <c r="Y100" s="130" cm="1">
        <f t="array" ref="Y100">SUMPRODUCT(IF($A$51:$A$88=$A100,Y$51:Y$88),IF($A$51:$A$88=$A100,Y$51:Y$88))/SUMIF($A$51:$A$88,$A100,Y$51:Y$88)</f>
        <v>41403.730018840441</v>
      </c>
      <c r="Z100" s="130" cm="1">
        <f t="array" ref="Z100">SUMPRODUCT(IF($A$51:$A$88=$A100,Z$51:Z$88),IF($A$51:$A$88=$A100,Z$51:Z$88))/SUMIF($A$51:$A$88,$A100,Z$51:Z$88)</f>
        <v>41452.180350456867</v>
      </c>
      <c r="AA100" s="130" cm="1">
        <f t="array" ref="AA100">SUMPRODUCT(IF($A$51:$A$88=$A100,AA$51:AA$88),IF($A$51:$A$88=$A100,AA$51:AA$88))/SUMIF($A$51:$A$88,$A100,AA$51:AA$88)</f>
        <v>41500.667002239839</v>
      </c>
      <c r="AB100" s="130" cm="1">
        <f t="array" ref="AB100">SUMPRODUCT(IF($A$51:$A$88=$A100,AB$51:AB$88),IF($A$51:$A$88=$A100,AB$51:AB$88))/SUMIF($A$51:$A$88,$A100,AB$51:AB$88)</f>
        <v>41549.189784593145</v>
      </c>
      <c r="AC100" s="130" cm="1">
        <f t="array" ref="AC100">SUMPRODUCT(IF($A$51:$A$88=$A100,AC$51:AC$88),IF($A$51:$A$88=$A100,AC$51:AC$88))/SUMIF($A$51:$A$88,$A100,AC$51:AC$88)</f>
        <v>41489.282064496481</v>
      </c>
      <c r="AD100" s="130" cm="1">
        <f t="array" ref="AD100">SUMPRODUCT(IF($A$51:$A$88=$A100,AD$51:AD$88),IF($A$51:$A$88=$A100,AD$51:AD$88))/SUMIF($A$51:$A$88,$A100,AD$51:AD$88)</f>
        <v>41429.378662825351</v>
      </c>
      <c r="AE100" s="130" cm="1">
        <f t="array" ref="AE100">SUMPRODUCT(IF($A$51:$A$88=$A100,AE$51:AE$88),IF($A$51:$A$88=$A100,AE$51:AE$88))/SUMIF($A$51:$A$88,$A100,AE$51:AE$88)</f>
        <v>41369.479595757468</v>
      </c>
      <c r="AF100" s="130" cm="1">
        <f t="array" ref="AF100">SUMPRODUCT(IF($A$51:$A$88=$A100,AF$51:AF$88),IF($A$51:$A$88=$A100,AF$51:AF$88))/SUMIF($A$51:$A$88,$A100,AF$51:AF$88)</f>
        <v>41309.584879551541</v>
      </c>
      <c r="AG100" s="130" cm="1">
        <f t="array" ref="AG100">SUMPRODUCT(IF($A$51:$A$88=$A100,AG$51:AG$88),IF($A$51:$A$88=$A100,AG$51:AG$88))/SUMIF($A$51:$A$88,$A100,AG$51:AG$88)</f>
        <v>41249.694530547684</v>
      </c>
      <c r="AH100" s="130"/>
      <c r="AI100" s="130"/>
      <c r="AJ100" s="130"/>
      <c r="AK100" s="123"/>
      <c r="AL100" s="123"/>
      <c r="AM100" s="123"/>
      <c r="AN100" s="123"/>
      <c r="AO100" s="123"/>
      <c r="AP100" s="123"/>
      <c r="AQ100" s="123"/>
      <c r="AR100" s="123"/>
      <c r="AS100" s="123"/>
      <c r="AT100" s="123"/>
      <c r="AU100" s="123"/>
      <c r="AV100" s="123"/>
      <c r="AW100" s="123"/>
      <c r="AX100" s="123"/>
      <c r="AY100" s="123"/>
      <c r="AZ100" s="123"/>
      <c r="BA100" s="123"/>
    </row>
    <row r="101" spans="1:53" ht="15.5" x14ac:dyDescent="0.35">
      <c r="A101" s="125" t="s">
        <v>4199</v>
      </c>
      <c r="B101" s="123" t="str">
        <f t="shared" si="8"/>
        <v>Passenger HDV</v>
      </c>
      <c r="C101" s="130" cm="1">
        <f t="array" ref="C101">SUMPRODUCT(IF($A$51:$A$88=$A101,C$51:C$88),IF($A$51:$A$88=$A101,C$51:C$88))/SUMIF($A$51:$A$88,$A101,C$51:C$88)</f>
        <v>45661.231653064497</v>
      </c>
      <c r="D101" s="130" cm="1">
        <f t="array" ref="D101">SUMPRODUCT(IF($A$51:$A$88=$A101,D$51:D$88),IF($A$51:$A$88=$A101,D$51:D$88))/SUMIF($A$51:$A$88,$A101,D$51:D$88)</f>
        <v>45232.754667082387</v>
      </c>
      <c r="E101" s="130" cm="1">
        <f t="array" ref="E101">SUMPRODUCT(IF($A$51:$A$88=$A101,E$51:E$88),IF($A$51:$A$88=$A101,E$51:E$88))/SUMIF($A$51:$A$88,$A101,E$51:E$88)</f>
        <v>44817.22281168597</v>
      </c>
      <c r="F101" s="130" cm="1">
        <f t="array" ref="F101">SUMPRODUCT(IF($A$51:$A$88=$A101,F$51:F$88),IF($A$51:$A$88=$A101,F$51:F$88))/SUMIF($A$51:$A$88,$A101,F$51:F$88)</f>
        <v>44415.092174538528</v>
      </c>
      <c r="G101" s="130" cm="1">
        <f t="array" ref="G101">SUMPRODUCT(IF($A$51:$A$88=$A101,G$51:G$88),IF($A$51:$A$88=$A101,G$51:G$88))/SUMIF($A$51:$A$88,$A101,G$51:G$88)</f>
        <v>44026.840523316372</v>
      </c>
      <c r="H101" s="130" cm="1">
        <f t="array" ref="H101">SUMPRODUCT(IF($A$51:$A$88=$A101,H$51:H$88),IF($A$51:$A$88=$A101,H$51:H$88))/SUMIF($A$51:$A$88,$A101,H$51:H$88)</f>
        <v>43652.968609394557</v>
      </c>
      <c r="I101" s="130" cm="1">
        <f t="array" ref="I101">SUMPRODUCT(IF($A$51:$A$88=$A101,I$51:I$88),IF($A$51:$A$88=$A101,I$51:I$88))/SUMIF($A$51:$A$88,$A101,I$51:I$88)</f>
        <v>43360.583883054525</v>
      </c>
      <c r="J101" s="130" cm="1">
        <f t="array" ref="J101">SUMPRODUCT(IF($A$51:$A$88=$A101,J$51:J$88),IF($A$51:$A$88=$A101,J$51:J$88))/SUMIF($A$51:$A$88,$A101,J$51:J$88)</f>
        <v>43082.300496240088</v>
      </c>
      <c r="K101" s="130" cm="1">
        <f t="array" ref="K101">SUMPRODUCT(IF($A$51:$A$88=$A101,K$51:K$88),IF($A$51:$A$88=$A101,K$51:K$88))/SUMIF($A$51:$A$88,$A101,K$51:K$88)</f>
        <v>42818.569560229073</v>
      </c>
      <c r="L101" s="130" cm="1">
        <f t="array" ref="L101">SUMPRODUCT(IF($A$51:$A$88=$A101,L$51:L$88),IF($A$51:$A$88=$A101,L$51:L$88))/SUMIF($A$51:$A$88,$A101,L$51:L$88)</f>
        <v>42569.861635498957</v>
      </c>
      <c r="M101" s="130" cm="1">
        <f t="array" ref="M101">SUMPRODUCT(IF($A$51:$A$88=$A101,M$51:M$88),IF($A$51:$A$88=$A101,M$51:M$88))/SUMIF($A$51:$A$88,$A101,M$51:M$88)</f>
        <v>42336.667791312364</v>
      </c>
      <c r="N101" s="130" cm="1">
        <f t="array" ref="N101">SUMPRODUCT(IF($A$51:$A$88=$A101,N$51:N$88),IF($A$51:$A$88=$A101,N$51:N$88))/SUMIF($A$51:$A$88,$A101,N$51:N$88)</f>
        <v>42214.662941461385</v>
      </c>
      <c r="O101" s="130" cm="1">
        <f t="array" ref="O101">SUMPRODUCT(IF($A$51:$A$88=$A101,O$51:O$88),IF($A$51:$A$88=$A101,O$51:O$88))/SUMIF($A$51:$A$88,$A101,O$51:O$88)</f>
        <v>42108.684813611682</v>
      </c>
      <c r="P101" s="130" cm="1">
        <f t="array" ref="P101">SUMPRODUCT(IF($A$51:$A$88=$A101,P$51:P$88),IF($A$51:$A$88=$A101,P$51:P$88))/SUMIF($A$51:$A$88,$A101,P$51:P$88)</f>
        <v>42019.156402106593</v>
      </c>
      <c r="Q101" s="130" cm="1">
        <f t="array" ref="Q101">SUMPRODUCT(IF($A$51:$A$88=$A101,Q$51:Q$88),IF($A$51:$A$88=$A101,Q$51:Q$88))/SUMIF($A$51:$A$88,$A101,Q$51:Q$88)</f>
        <v>41946.515718900526</v>
      </c>
      <c r="R101" s="130" cm="1">
        <f t="array" ref="R101">SUMPRODUCT(IF($A$51:$A$88=$A101,R$51:R$88),IF($A$51:$A$88=$A101,R$51:R$88))/SUMIF($A$51:$A$88,$A101,R$51:R$88)</f>
        <v>41891.216465991711</v>
      </c>
      <c r="S101" s="130" cm="1">
        <f t="array" ref="S101">SUMPRODUCT(IF($A$51:$A$88=$A101,S$51:S$88),IF($A$51:$A$88=$A101,S$51:S$88))/SUMIF($A$51:$A$88,$A101,S$51:S$88)</f>
        <v>42006.901822181761</v>
      </c>
      <c r="T101" s="130" cm="1">
        <f t="array" ref="T101">SUMPRODUCT(IF($A$51:$A$88=$A101,T$51:T$88),IF($A$51:$A$88=$A101,T$51:T$88))/SUMIF($A$51:$A$88,$A101,T$51:T$88)</f>
        <v>42122.749128035808</v>
      </c>
      <c r="U101" s="130" cm="1">
        <f t="array" ref="U101">SUMPRODUCT(IF($A$51:$A$88=$A101,U$51:U$88),IF($A$51:$A$88=$A101,U$51:U$88))/SUMIF($A$51:$A$88,$A101,U$51:U$88)</f>
        <v>42238.757413232794</v>
      </c>
      <c r="V101" s="130" cm="1">
        <f t="array" ref="V101">SUMPRODUCT(IF($A$51:$A$88=$A101,V$51:V$88),IF($A$51:$A$88=$A101,V$51:V$88))/SUMIF($A$51:$A$88,$A101,V$51:V$88)</f>
        <v>42354.925715188001</v>
      </c>
      <c r="W101" s="130" cm="1">
        <f t="array" ref="W101">SUMPRODUCT(IF($A$51:$A$88=$A101,W$51:W$88),IF($A$51:$A$88=$A101,W$51:W$88))/SUMIF($A$51:$A$88,$A101,W$51:W$88)</f>
        <v>42471.253078975809</v>
      </c>
      <c r="X101" s="130" cm="1">
        <f t="array" ref="X101">SUMPRODUCT(IF($A$51:$A$88=$A101,X$51:X$88),IF($A$51:$A$88=$A101,X$51:X$88))/SUMIF($A$51:$A$88,$A101,X$51:X$88)</f>
        <v>42392.079825859619</v>
      </c>
      <c r="Y101" s="130" cm="1">
        <f t="array" ref="Y101">SUMPRODUCT(IF($A$51:$A$88=$A101,Y$51:Y$88),IF($A$51:$A$88=$A101,Y$51:Y$88))/SUMIF($A$51:$A$88,$A101,Y$51:Y$88)</f>
        <v>42312.980081567839</v>
      </c>
      <c r="Z101" s="130" cm="1">
        <f t="array" ref="Z101">SUMPRODUCT(IF($A$51:$A$88=$A101,Z$51:Z$88),IF($A$51:$A$88=$A101,Z$51:Z$88))/SUMIF($A$51:$A$88,$A101,Z$51:Z$88)</f>
        <v>42233.954145818308</v>
      </c>
      <c r="AA101" s="130" cm="1">
        <f t="array" ref="AA101">SUMPRODUCT(IF($A$51:$A$88=$A101,AA$51:AA$88),IF($A$51:$A$88=$A101,AA$51:AA$88))/SUMIF($A$51:$A$88,$A101,AA$51:AA$88)</f>
        <v>42155.002319960666</v>
      </c>
      <c r="AB101" s="130" cm="1">
        <f t="array" ref="AB101">SUMPRODUCT(IF($A$51:$A$88=$A101,AB$51:AB$88),IF($A$51:$A$88=$A101,AB$51:AB$88))/SUMIF($A$51:$A$88,$A101,AB$51:AB$88)</f>
        <v>42076.124906987025</v>
      </c>
      <c r="AC101" s="130" cm="1">
        <f t="array" ref="AC101">SUMPRODUCT(IF($A$51:$A$88=$A101,AC$51:AC$88),IF($A$51:$A$88=$A101,AC$51:AC$88))/SUMIF($A$51:$A$88,$A101,AC$51:AC$88)</f>
        <v>42023.699372280869</v>
      </c>
      <c r="AD101" s="130" cm="1">
        <f t="array" ref="AD101">SUMPRODUCT(IF($A$51:$A$88=$A101,AD$51:AD$88),IF($A$51:$A$88=$A101,AD$51:AD$88))/SUMIF($A$51:$A$88,$A101,AD$51:AD$88)</f>
        <v>41971.306986470678</v>
      </c>
      <c r="AE101" s="130" cm="1">
        <f t="array" ref="AE101">SUMPRODUCT(IF($A$51:$A$88=$A101,AE$51:AE$88),IF($A$51:$A$88=$A101,AE$51:AE$88))/SUMIF($A$51:$A$88,$A101,AE$51:AE$88)</f>
        <v>41918.947839950495</v>
      </c>
      <c r="AF101" s="130" cm="1">
        <f t="array" ref="AF101">SUMPRODUCT(IF($A$51:$A$88=$A101,AF$51:AF$88),IF($A$51:$A$88=$A101,AF$51:AF$88))/SUMIF($A$51:$A$88,$A101,AF$51:AF$88)</f>
        <v>41866.62202344332</v>
      </c>
      <c r="AG101" s="130" cm="1">
        <f t="array" ref="AG101">SUMPRODUCT(IF($A$51:$A$88=$A101,AG$51:AG$88),IF($A$51:$A$88=$A101,AG$51:AG$88))/SUMIF($A$51:$A$88,$A101,AG$51:AG$88)</f>
        <v>41814.329628002539</v>
      </c>
      <c r="AH101" s="130"/>
      <c r="AI101" s="130"/>
      <c r="AJ101" s="130"/>
      <c r="AK101" s="123"/>
      <c r="AL101" s="123"/>
      <c r="AM101" s="123"/>
      <c r="AN101" s="123"/>
      <c r="AO101" s="123"/>
      <c r="AP101" s="123"/>
      <c r="AQ101" s="123"/>
      <c r="AR101" s="123"/>
      <c r="AS101" s="123"/>
      <c r="AT101" s="123"/>
      <c r="AU101" s="123"/>
      <c r="AV101" s="123"/>
      <c r="AW101" s="123"/>
      <c r="AX101" s="123"/>
      <c r="AY101" s="123"/>
      <c r="AZ101" s="123"/>
      <c r="BA101" s="123"/>
    </row>
    <row r="102" spans="1:53" ht="15.5" x14ac:dyDescent="0.35">
      <c r="A102" s="125" t="s">
        <v>4200</v>
      </c>
      <c r="B102" s="123" t="str">
        <f t="shared" si="8"/>
        <v>Passenger HDV</v>
      </c>
      <c r="C102" s="130" cm="1">
        <f t="array" ref="C102">SUMPRODUCT(IF($A$51:$A$88=$A102,C$51:C$88),IF($A$51:$A$88=$A102,C$51:C$88))/SUMIF($A$51:$A$88,$A102,C$51:C$88)</f>
        <v>16637.917400394021</v>
      </c>
      <c r="D102" s="130" cm="1">
        <f t="array" ref="D102">SUMPRODUCT(IF($A$51:$A$88=$A102,D$51:D$88),IF($A$51:$A$88=$A102,D$51:D$88))/SUMIF($A$51:$A$88,$A102,D$51:D$88)</f>
        <v>16683.593067899001</v>
      </c>
      <c r="E102" s="130" cm="1">
        <f t="array" ref="E102">SUMPRODUCT(IF($A$51:$A$88=$A102,E$51:E$88),IF($A$51:$A$88=$A102,E$51:E$88))/SUMIF($A$51:$A$88,$A102,E$51:E$88)</f>
        <v>16729.273204567955</v>
      </c>
      <c r="F102" s="130" cm="1">
        <f t="array" ref="F102">SUMPRODUCT(IF($A$51:$A$88=$A102,F$51:F$88),IF($A$51:$A$88=$A102,F$51:F$88))/SUMIF($A$51:$A$88,$A102,F$51:F$88)</f>
        <v>16774.957773857088</v>
      </c>
      <c r="G102" s="130" cm="1">
        <f t="array" ref="G102">SUMPRODUCT(IF($A$51:$A$88=$A102,G$51:G$88),IF($A$51:$A$88=$A102,G$51:G$88))/SUMIF($A$51:$A$88,$A102,G$51:G$88)</f>
        <v>16820.646739619948</v>
      </c>
      <c r="H102" s="130" cm="1">
        <f t="array" ref="H102">SUMPRODUCT(IF($A$51:$A$88=$A102,H$51:H$88),IF($A$51:$A$88=$A102,H$51:H$88))/SUMIF($A$51:$A$88,$A102,H$51:H$88)</f>
        <v>16866.34006610182</v>
      </c>
      <c r="I102" s="130" cm="1">
        <f t="array" ref="I102">SUMPRODUCT(IF($A$51:$A$88=$A102,I$51:I$88),IF($A$51:$A$88=$A102,I$51:I$88))/SUMIF($A$51:$A$88,$A102,I$51:I$88)</f>
        <v>16899.446336438043</v>
      </c>
      <c r="J102" s="130" cm="1">
        <f t="array" ref="J102">SUMPRODUCT(IF($A$51:$A$88=$A102,J$51:J$88),IF($A$51:$A$88=$A102,J$51:J$88))/SUMIF($A$51:$A$88,$A102,J$51:J$88)</f>
        <v>16932.557814030009</v>
      </c>
      <c r="K102" s="130" cm="1">
        <f t="array" ref="K102">SUMPRODUCT(IF($A$51:$A$88=$A102,K$51:K$88),IF($A$51:$A$88=$A102,K$51:K$88))/SUMIF($A$51:$A$88,$A102,K$51:K$88)</f>
        <v>16965.674468369391</v>
      </c>
      <c r="L102" s="130" cm="1">
        <f t="array" ref="L102">SUMPRODUCT(IF($A$51:$A$88=$A102,L$51:L$88),IF($A$51:$A$88=$A102,L$51:L$88))/SUMIF($A$51:$A$88,$A102,L$51:L$88)</f>
        <v>16998.796269185848</v>
      </c>
      <c r="M102" s="130" cm="1">
        <f t="array" ref="M102">SUMPRODUCT(IF($A$51:$A$88=$A102,M$51:M$88),IF($A$51:$A$88=$A102,M$51:M$88))/SUMIF($A$51:$A$88,$A102,M$51:M$88)</f>
        <v>17031.923186444455</v>
      </c>
      <c r="N102" s="130" cm="1">
        <f t="array" ref="N102">SUMPRODUCT(IF($A$51:$A$88=$A102,N$51:N$88),IF($A$51:$A$88=$A102,N$51:N$88))/SUMIF($A$51:$A$88,$A102,N$51:N$88)</f>
        <v>17086.493553915836</v>
      </c>
      <c r="O102" s="130" cm="1">
        <f t="array" ref="O102">SUMPRODUCT(IF($A$51:$A$88=$A102,O$51:O$88),IF($A$51:$A$88=$A102,O$51:O$88))/SUMIF($A$51:$A$88,$A102,O$51:O$88)</f>
        <v>17141.064369575903</v>
      </c>
      <c r="P102" s="130" cm="1">
        <f t="array" ref="P102">SUMPRODUCT(IF($A$51:$A$88=$A102,P$51:P$88),IF($A$51:$A$88=$A102,P$51:P$88))/SUMIF($A$51:$A$88,$A102,P$51:P$88)</f>
        <v>17195.63562915786</v>
      </c>
      <c r="Q102" s="130" cm="1">
        <f t="array" ref="Q102">SUMPRODUCT(IF($A$51:$A$88=$A102,Q$51:Q$88),IF($A$51:$A$88=$A102,Q$51:Q$88))/SUMIF($A$51:$A$88,$A102,Q$51:Q$88)</f>
        <v>17250.207328448771</v>
      </c>
      <c r="R102" s="130" cm="1">
        <f t="array" ref="R102">SUMPRODUCT(IF($A$51:$A$88=$A102,R$51:R$88),IF($A$51:$A$88=$A102,R$51:R$88))/SUMIF($A$51:$A$88,$A102,R$51:R$88)</f>
        <v>17304.779463288862</v>
      </c>
      <c r="S102" s="130" cm="1">
        <f t="array" ref="S102">SUMPRODUCT(IF($A$51:$A$88=$A102,S$51:S$88),IF($A$51:$A$88=$A102,S$51:S$88))/SUMIF($A$51:$A$88,$A102,S$51:S$88)</f>
        <v>17351.373813229449</v>
      </c>
      <c r="T102" s="130" cm="1">
        <f t="array" ref="T102">SUMPRODUCT(IF($A$51:$A$88=$A102,T$51:T$88),IF($A$51:$A$88=$A102,T$51:T$88))/SUMIF($A$51:$A$88,$A102,T$51:T$88)</f>
        <v>17397.968376328776</v>
      </c>
      <c r="U102" s="130" cm="1">
        <f t="array" ref="U102">SUMPRODUCT(IF($A$51:$A$88=$A102,U$51:U$88),IF($A$51:$A$88=$A102,U$51:U$88))/SUMIF($A$51:$A$88,$A102,U$51:U$88)</f>
        <v>17444.563150878734</v>
      </c>
      <c r="V102" s="130" cm="1">
        <f t="array" ref="V102">SUMPRODUCT(IF($A$51:$A$88=$A102,V$51:V$88),IF($A$51:$A$88=$A102,V$51:V$88))/SUMIF($A$51:$A$88,$A102,V$51:V$88)</f>
        <v>17491.158135189395</v>
      </c>
      <c r="W102" s="130" cm="1">
        <f t="array" ref="W102">SUMPRODUCT(IF($A$51:$A$88=$A102,W$51:W$88),IF($A$51:$A$88=$A102,W$51:W$88))/SUMIF($A$51:$A$88,$A102,W$51:W$88)</f>
        <v>17537.753327588769</v>
      </c>
      <c r="X102" s="130" cm="1">
        <f t="array" ref="X102">SUMPRODUCT(IF($A$51:$A$88=$A102,X$51:X$88),IF($A$51:$A$88=$A102,X$51:X$88))/SUMIF($A$51:$A$88,$A102,X$51:X$88)</f>
        <v>17516.670483437927</v>
      </c>
      <c r="Y102" s="130" cm="1">
        <f t="array" ref="Y102">SUMPRODUCT(IF($A$51:$A$88=$A102,Y$51:Y$88),IF($A$51:$A$88=$A102,Y$51:Y$88))/SUMIF($A$51:$A$88,$A102,Y$51:Y$88)</f>
        <v>17495.587899831546</v>
      </c>
      <c r="Z102" s="130" cm="1">
        <f t="array" ref="Z102">SUMPRODUCT(IF($A$51:$A$88=$A102,Z$51:Z$88),IF($A$51:$A$88=$A102,Z$51:Z$88))/SUMIF($A$51:$A$88,$A102,Z$51:Z$88)</f>
        <v>17474.505577712698</v>
      </c>
      <c r="AA102" s="130" cm="1">
        <f t="array" ref="AA102">SUMPRODUCT(IF($A$51:$A$88=$A102,AA$51:AA$88),IF($A$51:$A$88=$A102,AA$51:AA$88))/SUMIF($A$51:$A$88,$A102,AA$51:AA$88)</f>
        <v>17453.423518028776</v>
      </c>
      <c r="AB102" s="130" cm="1">
        <f t="array" ref="AB102">SUMPRODUCT(IF($A$51:$A$88=$A102,AB$51:AB$88),IF($A$51:$A$88=$A102,AB$51:AB$88))/SUMIF($A$51:$A$88,$A102,AB$51:AB$88)</f>
        <v>17432.341721732053</v>
      </c>
      <c r="AC102" s="130" cm="1">
        <f t="array" ref="AC102">SUMPRODUCT(IF($A$51:$A$88=$A102,AC$51:AC$88),IF($A$51:$A$88=$A102,AC$51:AC$88))/SUMIF($A$51:$A$88,$A102,AC$51:AC$88)</f>
        <v>17419.16790667842</v>
      </c>
      <c r="AD102" s="130" cm="1">
        <f t="array" ref="AD102">SUMPRODUCT(IF($A$51:$A$88=$A102,AD$51:AD$88),IF($A$51:$A$88=$A102,AD$51:AD$88))/SUMIF($A$51:$A$88,$A102,AD$51:AD$88)</f>
        <v>17405.994091624802</v>
      </c>
      <c r="AE102" s="130" cm="1">
        <f t="array" ref="AE102">SUMPRODUCT(IF($A$51:$A$88=$A102,AE$51:AE$88),IF($A$51:$A$88=$A102,AE$51:AE$88))/SUMIF($A$51:$A$88,$A102,AE$51:AE$88)</f>
        <v>17392.820276571201</v>
      </c>
      <c r="AF102" s="130" cm="1">
        <f t="array" ref="AF102">SUMPRODUCT(IF($A$51:$A$88=$A102,AF$51:AF$88),IF($A$51:$A$88=$A102,AF$51:AF$88))/SUMIF($A$51:$A$88,$A102,AF$51:AF$88)</f>
        <v>17379.646461517576</v>
      </c>
      <c r="AG102" s="130" cm="1">
        <f t="array" ref="AG102">SUMPRODUCT(IF($A$51:$A$88=$A102,AG$51:AG$88),IF($A$51:$A$88=$A102,AG$51:AG$88))/SUMIF($A$51:$A$88,$A102,AG$51:AG$88)</f>
        <v>17366.472646464019</v>
      </c>
      <c r="AH102" s="130"/>
      <c r="AI102" s="130"/>
      <c r="AJ102" s="130"/>
      <c r="AK102" s="123"/>
      <c r="AL102" s="123"/>
      <c r="AM102" s="123"/>
      <c r="AN102" s="123"/>
      <c r="AO102" s="123"/>
      <c r="AP102" s="123"/>
      <c r="AQ102" s="123"/>
      <c r="AR102" s="123"/>
      <c r="AS102" s="123"/>
      <c r="AT102" s="123"/>
      <c r="AU102" s="123"/>
      <c r="AV102" s="123"/>
      <c r="AW102" s="123"/>
      <c r="AX102" s="123"/>
      <c r="AY102" s="123"/>
      <c r="AZ102" s="123"/>
      <c r="BA102" s="123"/>
    </row>
    <row r="103" spans="1:53" ht="15.5" x14ac:dyDescent="0.35">
      <c r="A103" s="125" t="s">
        <v>4201</v>
      </c>
      <c r="B103" s="123" t="str">
        <f t="shared" si="8"/>
        <v>Passenger HDV</v>
      </c>
      <c r="C103" s="130" cm="1">
        <f t="array" ref="C103">SUMPRODUCT(IF($A$51:$A$88=$A103,C$51:C$88),IF($A$51:$A$88=$A103,C$51:C$88))/SUMIF($A$51:$A$88,$A103,C$51:C$88)</f>
        <v>46814.855092405189</v>
      </c>
      <c r="D103" s="130" cm="1">
        <f t="array" ref="D103">SUMPRODUCT(IF($A$51:$A$88=$A103,D$51:D$88),IF($A$51:$A$88=$A103,D$51:D$88))/SUMIF($A$51:$A$88,$A103,D$51:D$88)</f>
        <v>47052.731789982165</v>
      </c>
      <c r="E103" s="130" cm="1">
        <f t="array" ref="E103">SUMPRODUCT(IF($A$51:$A$88=$A103,E$51:E$88),IF($A$51:$A$88=$A103,E$51:E$88))/SUMIF($A$51:$A$88,$A103,E$51:E$88)</f>
        <v>47290.721360073774</v>
      </c>
      <c r="F103" s="130" cm="1">
        <f t="array" ref="F103">SUMPRODUCT(IF($A$51:$A$88=$A103,F$51:F$88),IF($A$51:$A$88=$A103,F$51:F$88))/SUMIF($A$51:$A$88,$A103,F$51:F$88)</f>
        <v>47528.822115590505</v>
      </c>
      <c r="G103" s="130" cm="1">
        <f t="array" ref="G103">SUMPRODUCT(IF($A$51:$A$88=$A103,G$51:G$88),IF($A$51:$A$88=$A103,G$51:G$88))/SUMIF($A$51:$A$88,$A103,G$51:G$88)</f>
        <v>47767.032402898294</v>
      </c>
      <c r="H103" s="130" cm="1">
        <f t="array" ref="H103">SUMPRODUCT(IF($A$51:$A$88=$A103,H$51:H$88),IF($A$51:$A$88=$A103,H$51:H$88))/SUMIF($A$51:$A$88,$A103,H$51:H$88)</f>
        <v>48005.350600993566</v>
      </c>
      <c r="I103" s="130" cm="1">
        <f t="array" ref="I103">SUMPRODUCT(IF($A$51:$A$88=$A103,I$51:I$88),IF($A$51:$A$88=$A103,I$51:I$88))/SUMIF($A$51:$A$88,$A103,I$51:I$88)</f>
        <v>48233.452151126614</v>
      </c>
      <c r="J103" s="130" cm="1">
        <f t="array" ref="J103">SUMPRODUCT(IF($A$51:$A$88=$A103,J$51:J$88),IF($A$51:$A$88=$A103,J$51:J$88))/SUMIF($A$51:$A$88,$A103,J$51:J$88)</f>
        <v>48461.556341909774</v>
      </c>
      <c r="K103" s="130" cm="1">
        <f t="array" ref="K103">SUMPRODUCT(IF($A$51:$A$88=$A103,K$51:K$88),IF($A$51:$A$88=$A103,K$51:K$88))/SUMIF($A$51:$A$88,$A103,K$51:K$88)</f>
        <v>48689.66313619072</v>
      </c>
      <c r="L103" s="130" cm="1">
        <f t="array" ref="L103">SUMPRODUCT(IF($A$51:$A$88=$A103,L$51:L$88),IF($A$51:$A$88=$A103,L$51:L$88))/SUMIF($A$51:$A$88,$A103,L$51:L$88)</f>
        <v>48917.772497511061</v>
      </c>
      <c r="M103" s="130" cm="1">
        <f t="array" ref="M103">SUMPRODUCT(IF($A$51:$A$88=$A103,M$51:M$88),IF($A$51:$A$88=$A103,M$51:M$88))/SUMIF($A$51:$A$88,$A103,M$51:M$88)</f>
        <v>49145.88439008985</v>
      </c>
      <c r="N103" s="130" cm="1">
        <f t="array" ref="N103">SUMPRODUCT(IF($A$51:$A$88=$A103,N$51:N$88),IF($A$51:$A$88=$A103,N$51:N$88))/SUMIF($A$51:$A$88,$A103,N$51:N$88)</f>
        <v>49353.361891281122</v>
      </c>
      <c r="O103" s="130" cm="1">
        <f t="array" ref="O103">SUMPRODUCT(IF($A$51:$A$88=$A103,O$51:O$88),IF($A$51:$A$88=$A103,O$51:O$88))/SUMIF($A$51:$A$88,$A103,O$51:O$88)</f>
        <v>49561.045168971461</v>
      </c>
      <c r="P103" s="130" cm="1">
        <f t="array" ref="P103">SUMPRODUCT(IF($A$51:$A$88=$A103,P$51:P$88),IF($A$51:$A$88=$A103,P$51:P$88))/SUMIF($A$51:$A$88,$A103,P$51:P$88)</f>
        <v>49768.931625317091</v>
      </c>
      <c r="Q103" s="130" cm="1">
        <f t="array" ref="Q103">SUMPRODUCT(IF($A$51:$A$88=$A103,Q$51:Q$88),IF($A$51:$A$88=$A103,Q$51:Q$88))/SUMIF($A$51:$A$88,$A103,Q$51:Q$88)</f>
        <v>49977.01870602015</v>
      </c>
      <c r="R103" s="130" cm="1">
        <f t="array" ref="R103">SUMPRODUCT(IF($A$51:$A$88=$A103,R$51:R$88),IF($A$51:$A$88=$A103,R$51:R$88))/SUMIF($A$51:$A$88,$A103,R$51:R$88)</f>
        <v>50185.303899419792</v>
      </c>
      <c r="S103" s="130" cm="1">
        <f t="array" ref="S103">SUMPRODUCT(IF($A$51:$A$88=$A103,S$51:S$88),IF($A$51:$A$88=$A103,S$51:S$88))/SUMIF($A$51:$A$88,$A103,S$51:S$88)</f>
        <v>50336.492354801208</v>
      </c>
      <c r="T103" s="130" cm="1">
        <f t="array" ref="T103">SUMPRODUCT(IF($A$51:$A$88=$A103,T$51:T$88),IF($A$51:$A$88=$A103,T$51:T$88))/SUMIF($A$51:$A$88,$A103,T$51:T$88)</f>
        <v>50487.916299809141</v>
      </c>
      <c r="U103" s="130" cm="1">
        <f t="array" ref="U103">SUMPRODUCT(IF($A$51:$A$88=$A103,U$51:U$88),IF($A$51:$A$88=$A103,U$51:U$88))/SUMIF($A$51:$A$88,$A103,U$51:U$88)</f>
        <v>50639.573610932224</v>
      </c>
      <c r="V103" s="130" cm="1">
        <f t="array" ref="V103">SUMPRODUCT(IF($A$51:$A$88=$A103,V$51:V$88),IF($A$51:$A$88=$A103,V$51:V$88))/SUMIF($A$51:$A$88,$A103,V$51:V$88)</f>
        <v>50791.462190114245</v>
      </c>
      <c r="W103" s="130" cm="1">
        <f t="array" ref="W103">SUMPRODUCT(IF($A$51:$A$88=$A103,W$51:W$88),IF($A$51:$A$88=$A103,W$51:W$88))/SUMIF($A$51:$A$88,$A103,W$51:W$88)</f>
        <v>50943.579964373486</v>
      </c>
      <c r="X103" s="130" cm="1">
        <f t="array" ref="X103">SUMPRODUCT(IF($A$51:$A$88=$A103,X$51:X$88),IF($A$51:$A$88=$A103,X$51:X$88))/SUMIF($A$51:$A$88,$A103,X$51:X$88)</f>
        <v>50858.281333529521</v>
      </c>
      <c r="Y103" s="130" cm="1">
        <f t="array" ref="Y103">SUMPRODUCT(IF($A$51:$A$88=$A103,Y$51:Y$88),IF($A$51:$A$88=$A103,Y$51:Y$88))/SUMIF($A$51:$A$88,$A103,Y$51:Y$88)</f>
        <v>50772.982772072261</v>
      </c>
      <c r="Z103" s="130" cm="1">
        <f t="array" ref="Z103">SUMPRODUCT(IF($A$51:$A$88=$A103,Z$51:Z$88),IF($A$51:$A$88=$A103,Z$51:Z$88))/SUMIF($A$51:$A$88,$A103,Z$51:Z$88)</f>
        <v>50687.684280352056</v>
      </c>
      <c r="AA103" s="130" cm="1">
        <f t="array" ref="AA103">SUMPRODUCT(IF($A$51:$A$88=$A103,AA$51:AA$88),IF($A$51:$A$88=$A103,AA$51:AA$88))/SUMIF($A$51:$A$88,$A103,AA$51:AA$88)</f>
        <v>50602.385858721544</v>
      </c>
      <c r="AB103" s="130" cm="1">
        <f t="array" ref="AB103">SUMPRODUCT(IF($A$51:$A$88=$A103,AB$51:AB$88),IF($A$51:$A$88=$A103,AB$51:AB$88))/SUMIF($A$51:$A$88,$A103,AB$51:AB$88)</f>
        <v>50517.087507535754</v>
      </c>
      <c r="AC103" s="130" cm="1">
        <f t="array" ref="AC103">SUMPRODUCT(IF($A$51:$A$88=$A103,AC$51:AC$88),IF($A$51:$A$88=$A103,AC$51:AC$88))/SUMIF($A$51:$A$88,$A103,AC$51:AC$88)</f>
        <v>50482.220861716087</v>
      </c>
      <c r="AD103" s="130" cm="1">
        <f t="array" ref="AD103">SUMPRODUCT(IF($A$51:$A$88=$A103,AD$51:AD$88),IF($A$51:$A$88=$A103,AD$51:AD$88))/SUMIF($A$51:$A$88,$A103,AD$51:AD$88)</f>
        <v>50447.354215896958</v>
      </c>
      <c r="AE103" s="130" cm="1">
        <f t="array" ref="AE103">SUMPRODUCT(IF($A$51:$A$88=$A103,AE$51:AE$88),IF($A$51:$A$88=$A103,AE$51:AE$88))/SUMIF($A$51:$A$88,$A103,AE$51:AE$88)</f>
        <v>50412.487570078396</v>
      </c>
      <c r="AF103" s="130" cm="1">
        <f t="array" ref="AF103">SUMPRODUCT(IF($A$51:$A$88=$A103,AF$51:AF$88),IF($A$51:$A$88=$A103,AF$51:AF$88))/SUMIF($A$51:$A$88,$A103,AF$51:AF$88)</f>
        <v>50377.620924260424</v>
      </c>
      <c r="AG103" s="130" cm="1">
        <f t="array" ref="AG103">SUMPRODUCT(IF($A$51:$A$88=$A103,AG$51:AG$88),IF($A$51:$A$88=$A103,AG$51:AG$88))/SUMIF($A$51:$A$88,$A103,AG$51:AG$88)</f>
        <v>50342.754278442982</v>
      </c>
      <c r="AH103" s="130"/>
      <c r="AI103" s="130"/>
      <c r="AJ103" s="130"/>
      <c r="AK103" s="123"/>
      <c r="AL103" s="123"/>
      <c r="AM103" s="123"/>
      <c r="AN103" s="123"/>
      <c r="AO103" s="123"/>
      <c r="AP103" s="123"/>
      <c r="AQ103" s="123"/>
      <c r="AR103" s="123"/>
      <c r="AS103" s="123"/>
      <c r="AT103" s="123"/>
      <c r="AU103" s="123"/>
      <c r="AV103" s="123"/>
      <c r="AW103" s="123"/>
      <c r="AX103" s="123"/>
      <c r="AY103" s="123"/>
      <c r="AZ103" s="123"/>
      <c r="BA103" s="123"/>
    </row>
    <row r="104" spans="1:53" ht="15.5" x14ac:dyDescent="0.35">
      <c r="A104" s="123"/>
      <c r="B104" s="123"/>
      <c r="C104" s="123"/>
      <c r="D104" s="123"/>
      <c r="E104" s="123"/>
      <c r="F104" s="123"/>
      <c r="G104" s="123"/>
      <c r="H104" s="123"/>
      <c r="I104" s="123"/>
      <c r="J104" s="123"/>
      <c r="K104" s="123"/>
      <c r="L104" s="123"/>
      <c r="M104" s="123"/>
      <c r="N104" s="123"/>
      <c r="O104" s="123"/>
      <c r="P104" s="123"/>
      <c r="Q104" s="123"/>
      <c r="R104" s="123"/>
      <c r="S104" s="123"/>
      <c r="T104" s="123"/>
      <c r="U104" s="123"/>
      <c r="V104" s="123"/>
      <c r="W104" s="123"/>
      <c r="X104" s="123"/>
      <c r="Y104" s="123"/>
      <c r="Z104" s="123"/>
      <c r="AA104" s="123"/>
      <c r="AB104" s="123"/>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c r="AX104" s="123"/>
      <c r="AY104" s="123"/>
      <c r="AZ104" s="123"/>
      <c r="BA104" s="123"/>
    </row>
    <row r="105" spans="1:53" ht="15.5" x14ac:dyDescent="0.35">
      <c r="A105" s="127" t="s">
        <v>4257</v>
      </c>
      <c r="B105" s="123" t="s">
        <v>4256</v>
      </c>
      <c r="C105" s="126">
        <v>2020</v>
      </c>
      <c r="D105" s="126">
        <v>2021</v>
      </c>
      <c r="E105" s="126">
        <v>2022</v>
      </c>
      <c r="F105" s="126">
        <v>2023</v>
      </c>
      <c r="G105" s="126">
        <v>2024</v>
      </c>
      <c r="H105" s="126">
        <v>2025</v>
      </c>
      <c r="I105" s="126">
        <v>2026</v>
      </c>
      <c r="J105" s="126">
        <v>2027</v>
      </c>
      <c r="K105" s="126">
        <v>2028</v>
      </c>
      <c r="L105" s="126">
        <v>2029</v>
      </c>
      <c r="M105" s="126">
        <v>2030</v>
      </c>
      <c r="N105" s="126">
        <v>2031</v>
      </c>
      <c r="O105" s="126">
        <v>2032</v>
      </c>
      <c r="P105" s="126">
        <v>2033</v>
      </c>
      <c r="Q105" s="126">
        <v>2034</v>
      </c>
      <c r="R105" s="126">
        <v>2035</v>
      </c>
      <c r="S105" s="126">
        <v>2036</v>
      </c>
      <c r="T105" s="126">
        <v>2037</v>
      </c>
      <c r="U105" s="126">
        <v>2038</v>
      </c>
      <c r="V105" s="126">
        <v>2039</v>
      </c>
      <c r="W105" s="126">
        <v>2040</v>
      </c>
      <c r="X105" s="126">
        <v>2041</v>
      </c>
      <c r="Y105" s="126">
        <v>2042</v>
      </c>
      <c r="Z105" s="126">
        <v>2043</v>
      </c>
      <c r="AA105" s="126">
        <v>2044</v>
      </c>
      <c r="AB105" s="126">
        <v>2045</v>
      </c>
      <c r="AC105" s="126">
        <v>2046</v>
      </c>
      <c r="AD105" s="126">
        <v>2047</v>
      </c>
      <c r="AE105" s="126">
        <v>2048</v>
      </c>
      <c r="AF105" s="126">
        <v>2049</v>
      </c>
      <c r="AG105" s="126">
        <v>2050</v>
      </c>
    </row>
    <row r="106" spans="1:53" ht="15.5" x14ac:dyDescent="0.35">
      <c r="A106" s="125" t="s">
        <v>4191</v>
      </c>
      <c r="B106" s="123" t="str">
        <f t="shared" ref="B106:B115" si="9">INDEX($AJ$34:$AJ$45,MATCH(A106,$A$34:$A$45,0),1)</f>
        <v>Freight LDV</v>
      </c>
      <c r="C106" s="128">
        <f t="shared" ref="C106:AG106" si="10">C94*INDEX(B$34:B$45,MATCH($A106,$A$34:$A$45,0),1)</f>
        <v>3345831749.4821477</v>
      </c>
      <c r="D106" s="128">
        <f t="shared" si="10"/>
        <v>3372520851.0492282</v>
      </c>
      <c r="E106" s="128">
        <f t="shared" si="10"/>
        <v>3399286758.7692885</v>
      </c>
      <c r="F106" s="128">
        <f t="shared" si="10"/>
        <v>3426130041.4816823</v>
      </c>
      <c r="G106" s="128">
        <f t="shared" si="10"/>
        <v>3453051267.717154</v>
      </c>
      <c r="H106" s="128">
        <f t="shared" si="10"/>
        <v>3480051005.6980915</v>
      </c>
      <c r="I106" s="128">
        <f t="shared" si="10"/>
        <v>3512854044.1415472</v>
      </c>
      <c r="J106" s="128">
        <f t="shared" si="10"/>
        <v>3545437755.7018309</v>
      </c>
      <c r="K106" s="128">
        <f t="shared" si="10"/>
        <v>3577816434.6331625</v>
      </c>
      <c r="L106" s="128">
        <f t="shared" si="10"/>
        <v>3610004498.8575549</v>
      </c>
      <c r="M106" s="128">
        <f t="shared" si="10"/>
        <v>3642016491.305088</v>
      </c>
      <c r="N106" s="128">
        <f t="shared" si="10"/>
        <v>3769294453.6157751</v>
      </c>
      <c r="O106" s="128">
        <f t="shared" si="10"/>
        <v>3898403329.0496006</v>
      </c>
      <c r="P106" s="128">
        <f t="shared" si="10"/>
        <v>4029343159.0294361</v>
      </c>
      <c r="Q106" s="128">
        <f t="shared" si="10"/>
        <v>4162113983.3165331</v>
      </c>
      <c r="R106" s="128">
        <f t="shared" si="10"/>
        <v>4296715840.0929298</v>
      </c>
      <c r="S106" s="128">
        <f t="shared" si="10"/>
        <v>4411354751.1790028</v>
      </c>
      <c r="T106" s="128">
        <f t="shared" si="10"/>
        <v>4526971664.3600855</v>
      </c>
      <c r="U106" s="128">
        <f t="shared" si="10"/>
        <v>4643566602.8034334</v>
      </c>
      <c r="V106" s="128">
        <f t="shared" si="10"/>
        <v>4761139589.1981211</v>
      </c>
      <c r="W106" s="128">
        <f t="shared" si="10"/>
        <v>4879690645.7672815</v>
      </c>
      <c r="X106" s="128">
        <f t="shared" si="10"/>
        <v>4994966913.4318705</v>
      </c>
      <c r="Y106" s="128">
        <f t="shared" si="10"/>
        <v>5108759463.5152884</v>
      </c>
      <c r="Z106" s="128">
        <f t="shared" si="10"/>
        <v>5223256126.1280613</v>
      </c>
      <c r="AA106" s="128">
        <f t="shared" si="10"/>
        <v>5338456904.0431805</v>
      </c>
      <c r="AB106" s="128">
        <f t="shared" si="10"/>
        <v>5454361799.9934177</v>
      </c>
      <c r="AC106" s="128">
        <f t="shared" si="10"/>
        <v>5562070428.4380026</v>
      </c>
      <c r="AD106" s="128">
        <f t="shared" si="10"/>
        <v>5670174307.5211058</v>
      </c>
      <c r="AE106" s="128">
        <f t="shared" si="10"/>
        <v>5778673441.5365334</v>
      </c>
      <c r="AF106" s="128">
        <f t="shared" si="10"/>
        <v>5887567834.7425127</v>
      </c>
      <c r="AG106" s="128">
        <f t="shared" si="10"/>
        <v>5996857491.3620796</v>
      </c>
    </row>
    <row r="107" spans="1:53" ht="15.5" x14ac:dyDescent="0.35">
      <c r="A107" s="125" t="s">
        <v>4192</v>
      </c>
      <c r="B107" s="123" t="str">
        <f t="shared" si="9"/>
        <v>Freight LDV</v>
      </c>
      <c r="C107" s="128">
        <f t="shared" ref="C107:AG107" si="11">C95*INDEX(B$34:B$45,MATCH($A107,$A$34:$A$45,0),1)</f>
        <v>3403308310.4814692</v>
      </c>
      <c r="D107" s="128">
        <f t="shared" si="11"/>
        <v>3418830831.1574984</v>
      </c>
      <c r="E107" s="128">
        <f t="shared" si="11"/>
        <v>3434410600.3641229</v>
      </c>
      <c r="F107" s="128">
        <f t="shared" si="11"/>
        <v>3450051218.5754881</v>
      </c>
      <c r="G107" s="128">
        <f t="shared" si="11"/>
        <v>3465756290.9038582</v>
      </c>
      <c r="H107" s="128">
        <f t="shared" si="11"/>
        <v>3481529427.1070905</v>
      </c>
      <c r="I107" s="128">
        <f t="shared" si="11"/>
        <v>3551991252.7139239</v>
      </c>
      <c r="J107" s="128">
        <f t="shared" si="11"/>
        <v>3623123585.631556</v>
      </c>
      <c r="K107" s="128">
        <f t="shared" si="11"/>
        <v>3694929473.9717875</v>
      </c>
      <c r="L107" s="128">
        <f t="shared" si="11"/>
        <v>3767411915.532011</v>
      </c>
      <c r="M107" s="128">
        <f t="shared" si="11"/>
        <v>3840573858.8291149</v>
      </c>
      <c r="N107" s="128">
        <f t="shared" si="11"/>
        <v>3959183575.2880316</v>
      </c>
      <c r="O107" s="128">
        <f t="shared" si="11"/>
        <v>4078982931.4454384</v>
      </c>
      <c r="P107" s="128">
        <f t="shared" si="11"/>
        <v>4199972107.8305016</v>
      </c>
      <c r="Q107" s="128">
        <f t="shared" si="11"/>
        <v>4322151280.3285656</v>
      </c>
      <c r="R107" s="128">
        <f t="shared" si="11"/>
        <v>4445520620.3294582</v>
      </c>
      <c r="S107" s="128">
        <f t="shared" si="11"/>
        <v>4567239923.8213406</v>
      </c>
      <c r="T107" s="128">
        <f t="shared" si="11"/>
        <v>4690099708.6304779</v>
      </c>
      <c r="U107" s="128">
        <f t="shared" si="11"/>
        <v>4814099974.9006186</v>
      </c>
      <c r="V107" s="128">
        <f t="shared" si="11"/>
        <v>4939240722.772109</v>
      </c>
      <c r="W107" s="128">
        <f t="shared" si="11"/>
        <v>5065521952.3820124</v>
      </c>
      <c r="X107" s="128">
        <f t="shared" si="11"/>
        <v>5162773243.8546753</v>
      </c>
      <c r="Y107" s="128">
        <f t="shared" si="11"/>
        <v>5257631902.1103392</v>
      </c>
      <c r="Z107" s="128">
        <f t="shared" si="11"/>
        <v>5352370598.7466202</v>
      </c>
      <c r="AA107" s="128">
        <f t="shared" si="11"/>
        <v>5446989396.5583134</v>
      </c>
      <c r="AB107" s="128">
        <f t="shared" si="11"/>
        <v>5541488358.5276575</v>
      </c>
      <c r="AC107" s="128">
        <f t="shared" si="11"/>
        <v>5650917477.3438854</v>
      </c>
      <c r="AD107" s="128">
        <f t="shared" si="11"/>
        <v>5760748133.9125175</v>
      </c>
      <c r="AE107" s="128">
        <f t="shared" si="11"/>
        <v>5870980332.6025133</v>
      </c>
      <c r="AF107" s="128">
        <f t="shared" si="11"/>
        <v>5981614077.7465172</v>
      </c>
      <c r="AG107" s="128">
        <f t="shared" si="11"/>
        <v>6092649373.6413736</v>
      </c>
    </row>
    <row r="108" spans="1:53" ht="15.5" x14ac:dyDescent="0.35">
      <c r="A108" s="125" t="s">
        <v>4193</v>
      </c>
      <c r="B108" s="123" t="str">
        <f t="shared" si="9"/>
        <v>Freight HDV</v>
      </c>
      <c r="C108" s="128">
        <f t="shared" ref="C108:AG108" si="12">C96*INDEX(B$34:B$45,MATCH($A108,$A$34:$A$45,0),1)</f>
        <v>2854390527.200716</v>
      </c>
      <c r="D108" s="128">
        <f t="shared" si="12"/>
        <v>2885277088.2676773</v>
      </c>
      <c r="E108" s="128">
        <f t="shared" si="12"/>
        <v>2916340843.8552227</v>
      </c>
      <c r="F108" s="128">
        <f t="shared" si="12"/>
        <v>2947581946.5983377</v>
      </c>
      <c r="G108" s="128">
        <f t="shared" si="12"/>
        <v>2979000546.2783966</v>
      </c>
      <c r="H108" s="128">
        <f t="shared" si="12"/>
        <v>3010596789.8894925</v>
      </c>
      <c r="I108" s="128">
        <f t="shared" si="12"/>
        <v>3052946906.7034664</v>
      </c>
      <c r="J108" s="128">
        <f t="shared" si="12"/>
        <v>3095268216.4134612</v>
      </c>
      <c r="K108" s="128">
        <f t="shared" si="12"/>
        <v>3137561253.0141916</v>
      </c>
      <c r="L108" s="128">
        <f t="shared" si="12"/>
        <v>3179826550.2444782</v>
      </c>
      <c r="M108" s="128">
        <f t="shared" si="12"/>
        <v>3222064641.5873704</v>
      </c>
      <c r="N108" s="128">
        <f t="shared" si="12"/>
        <v>3310300201.7042394</v>
      </c>
      <c r="O108" s="128">
        <f t="shared" si="12"/>
        <v>3398997051.3693571</v>
      </c>
      <c r="P108" s="128">
        <f t="shared" si="12"/>
        <v>3488155387.1225657</v>
      </c>
      <c r="Q108" s="128">
        <f t="shared" si="12"/>
        <v>3577775403.0247097</v>
      </c>
      <c r="R108" s="128">
        <f t="shared" si="12"/>
        <v>3667857290.6966267</v>
      </c>
      <c r="S108" s="128">
        <f t="shared" si="12"/>
        <v>3754822238.3055334</v>
      </c>
      <c r="T108" s="128">
        <f t="shared" si="12"/>
        <v>3842169383.9241819</v>
      </c>
      <c r="U108" s="128">
        <f t="shared" si="12"/>
        <v>3929898739.9650674</v>
      </c>
      <c r="V108" s="128">
        <f t="shared" si="12"/>
        <v>4018010318.7232842</v>
      </c>
      <c r="W108" s="128">
        <f t="shared" si="12"/>
        <v>4106504132.3779325</v>
      </c>
      <c r="X108" s="128">
        <f t="shared" si="12"/>
        <v>4182421439.6775341</v>
      </c>
      <c r="Y108" s="128">
        <f t="shared" si="12"/>
        <v>4256289296.210588</v>
      </c>
      <c r="Z108" s="128">
        <f t="shared" si="12"/>
        <v>4329949088.0788765</v>
      </c>
      <c r="AA108" s="128">
        <f t="shared" si="12"/>
        <v>4403400880.0482769</v>
      </c>
      <c r="AB108" s="128">
        <f t="shared" si="12"/>
        <v>4476644737.2642422</v>
      </c>
      <c r="AC108" s="128">
        <f t="shared" si="12"/>
        <v>4565046797.3134565</v>
      </c>
      <c r="AD108" s="128">
        <f t="shared" si="12"/>
        <v>4653773253.4868813</v>
      </c>
      <c r="AE108" s="128">
        <f t="shared" si="12"/>
        <v>4742824109.3042135</v>
      </c>
      <c r="AF108" s="128">
        <f t="shared" si="12"/>
        <v>4832199368.2559824</v>
      </c>
      <c r="AG108" s="128">
        <f t="shared" si="12"/>
        <v>4921899033.8039122</v>
      </c>
    </row>
    <row r="109" spans="1:53" ht="15.5" x14ac:dyDescent="0.35">
      <c r="A109" s="125" t="s">
        <v>4194</v>
      </c>
      <c r="B109" s="123" t="str">
        <f t="shared" si="9"/>
        <v>Freight HDV</v>
      </c>
      <c r="C109" s="128">
        <f t="shared" ref="C109:AG109" si="13">C97*INDEX(B$34:B$45,MATCH($A109,$A$34:$A$45,0),1)</f>
        <v>4243248416.923768</v>
      </c>
      <c r="D109" s="128">
        <f t="shared" si="13"/>
        <v>4135143446.5307212</v>
      </c>
      <c r="E109" s="128">
        <f t="shared" si="13"/>
        <v>4034614756.2566051</v>
      </c>
      <c r="F109" s="128">
        <f t="shared" si="13"/>
        <v>3941472037.4969835</v>
      </c>
      <c r="G109" s="128">
        <f t="shared" si="13"/>
        <v>3855524090.8280807</v>
      </c>
      <c r="H109" s="128">
        <f t="shared" si="13"/>
        <v>3776578820.7883592</v>
      </c>
      <c r="I109" s="128">
        <f t="shared" si="13"/>
        <v>3720801615.5901527</v>
      </c>
      <c r="J109" s="128">
        <f t="shared" si="13"/>
        <v>3667969442.7516408</v>
      </c>
      <c r="K109" s="128">
        <f t="shared" si="13"/>
        <v>3618055686.5311308</v>
      </c>
      <c r="L109" s="128">
        <f t="shared" si="13"/>
        <v>3571033342.5276484</v>
      </c>
      <c r="M109" s="128">
        <f t="shared" si="13"/>
        <v>3526875010.5606184</v>
      </c>
      <c r="N109" s="128">
        <f t="shared" si="13"/>
        <v>3541628699.0779214</v>
      </c>
      <c r="O109" s="128">
        <f t="shared" si="13"/>
        <v>3556908661.2005963</v>
      </c>
      <c r="P109" s="128">
        <f t="shared" si="13"/>
        <v>3572720778.3754368</v>
      </c>
      <c r="Q109" s="128">
        <f t="shared" si="13"/>
        <v>3589070921.5651793</v>
      </c>
      <c r="R109" s="128">
        <f t="shared" si="13"/>
        <v>3605964951.2718225</v>
      </c>
      <c r="S109" s="128">
        <f t="shared" si="13"/>
        <v>3634043836.7990761</v>
      </c>
      <c r="T109" s="128">
        <f t="shared" si="13"/>
        <v>3662387244.9095998</v>
      </c>
      <c r="U109" s="128">
        <f t="shared" si="13"/>
        <v>3690995333.7400928</v>
      </c>
      <c r="V109" s="128">
        <f t="shared" si="13"/>
        <v>3719868259.1525111</v>
      </c>
      <c r="W109" s="128">
        <f t="shared" si="13"/>
        <v>3749006174.7748332</v>
      </c>
      <c r="X109" s="128">
        <f t="shared" si="13"/>
        <v>3768093722.8184886</v>
      </c>
      <c r="Y109" s="128">
        <f t="shared" si="13"/>
        <v>3786813947.1263022</v>
      </c>
      <c r="Z109" s="128">
        <f t="shared" si="13"/>
        <v>3805579763.426219</v>
      </c>
      <c r="AA109" s="128">
        <f t="shared" si="13"/>
        <v>3824391310.9398789</v>
      </c>
      <c r="AB109" s="128">
        <f t="shared" si="13"/>
        <v>3843248728.3844185</v>
      </c>
      <c r="AC109" s="128">
        <f t="shared" si="13"/>
        <v>3876102783.7270679</v>
      </c>
      <c r="AD109" s="128">
        <f t="shared" si="13"/>
        <v>3909125386.5514746</v>
      </c>
      <c r="AE109" s="128">
        <f t="shared" si="13"/>
        <v>3942316457.079464</v>
      </c>
      <c r="AF109" s="128">
        <f t="shared" si="13"/>
        <v>3975675917.0362225</v>
      </c>
      <c r="AG109" s="128">
        <f t="shared" si="13"/>
        <v>4009203689.6150379</v>
      </c>
    </row>
    <row r="110" spans="1:53" ht="15.5" x14ac:dyDescent="0.35">
      <c r="A110" s="125" t="s">
        <v>4195</v>
      </c>
      <c r="B110" s="123" t="str">
        <f t="shared" si="9"/>
        <v>Freight HDV</v>
      </c>
      <c r="C110" s="128">
        <f t="shared" ref="C110:AG110" si="14">C98*INDEX(B$34:B$45,MATCH($A110,$A$34:$A$45,0),1)</f>
        <v>14612799289.625017</v>
      </c>
      <c r="D110" s="128">
        <f t="shared" si="14"/>
        <v>14262424777.082468</v>
      </c>
      <c r="E110" s="128">
        <f t="shared" si="14"/>
        <v>13923563663.21998</v>
      </c>
      <c r="F110" s="128">
        <f t="shared" si="14"/>
        <v>13596329460.18935</v>
      </c>
      <c r="G110" s="128">
        <f t="shared" si="14"/>
        <v>13280843419.494194</v>
      </c>
      <c r="H110" s="128">
        <f t="shared" si="14"/>
        <v>12977235203.022022</v>
      </c>
      <c r="I110" s="128">
        <f t="shared" si="14"/>
        <v>12784933527.940308</v>
      </c>
      <c r="J110" s="128">
        <f t="shared" si="14"/>
        <v>12597568533.352251</v>
      </c>
      <c r="K110" s="128">
        <f t="shared" si="14"/>
        <v>12415137652.066132</v>
      </c>
      <c r="L110" s="128">
        <f t="shared" si="14"/>
        <v>12237638245.31517</v>
      </c>
      <c r="M110" s="128">
        <f t="shared" si="14"/>
        <v>12065067600.245365</v>
      </c>
      <c r="N110" s="128">
        <f t="shared" si="14"/>
        <v>12126392325.324587</v>
      </c>
      <c r="O110" s="128">
        <f t="shared" si="14"/>
        <v>12188851297.644287</v>
      </c>
      <c r="P110" s="128">
        <f t="shared" si="14"/>
        <v>12252458382.820219</v>
      </c>
      <c r="Q110" s="128">
        <f t="shared" si="14"/>
        <v>12317227460.414755</v>
      </c>
      <c r="R110" s="128">
        <f t="shared" si="14"/>
        <v>12383172423.954905</v>
      </c>
      <c r="S110" s="128">
        <f t="shared" si="14"/>
        <v>12474517056.945681</v>
      </c>
      <c r="T110" s="128">
        <f t="shared" si="14"/>
        <v>12566656995.221544</v>
      </c>
      <c r="U110" s="128">
        <f t="shared" si="14"/>
        <v>12659593643.608829</v>
      </c>
      <c r="V110" s="128">
        <f t="shared" si="14"/>
        <v>12753328390.478903</v>
      </c>
      <c r="W110" s="128">
        <f t="shared" si="14"/>
        <v>12847862607.988451</v>
      </c>
      <c r="X110" s="128">
        <f t="shared" si="14"/>
        <v>12925089336.854912</v>
      </c>
      <c r="Y110" s="128">
        <f t="shared" si="14"/>
        <v>13001119910.135149</v>
      </c>
      <c r="Z110" s="128">
        <f t="shared" si="14"/>
        <v>13077367607.079</v>
      </c>
      <c r="AA110" s="128">
        <f t="shared" si="14"/>
        <v>13153832565.047693</v>
      </c>
      <c r="AB110" s="128">
        <f t="shared" si="14"/>
        <v>13230514920.474039</v>
      </c>
      <c r="AC110" s="128">
        <f t="shared" si="14"/>
        <v>13354695167.648855</v>
      </c>
      <c r="AD110" s="128">
        <f t="shared" si="14"/>
        <v>13479575975.665928</v>
      </c>
      <c r="AE110" s="128">
        <f t="shared" si="14"/>
        <v>13605156839.257725</v>
      </c>
      <c r="AF110" s="128">
        <f t="shared" si="14"/>
        <v>13731437263.348825</v>
      </c>
      <c r="AG110" s="128">
        <f t="shared" si="14"/>
        <v>13858416762.7997</v>
      </c>
    </row>
    <row r="111" spans="1:53" ht="15.5" x14ac:dyDescent="0.35">
      <c r="A111" s="125" t="s">
        <v>4196</v>
      </c>
      <c r="B111" s="123" t="str">
        <f t="shared" si="9"/>
        <v>Freight HDV</v>
      </c>
      <c r="C111" s="128">
        <f t="shared" ref="C111:AG111" si="15">C99*INDEX(B$34:B$45,MATCH($A111,$A$34:$A$45,0),1)</f>
        <v>94903996.774248436</v>
      </c>
      <c r="D111" s="128">
        <f t="shared" si="15"/>
        <v>96602362.05105722</v>
      </c>
      <c r="E111" s="128">
        <f t="shared" si="15"/>
        <v>98429638.911504433</v>
      </c>
      <c r="F111" s="128">
        <f t="shared" si="15"/>
        <v>100390881.32556298</v>
      </c>
      <c r="G111" s="128">
        <f t="shared" si="15"/>
        <v>102491302.6848238</v>
      </c>
      <c r="H111" s="128">
        <f t="shared" si="15"/>
        <v>104736282.1384244</v>
      </c>
      <c r="I111" s="128">
        <f t="shared" si="15"/>
        <v>107717858.62017682</v>
      </c>
      <c r="J111" s="128">
        <f t="shared" si="15"/>
        <v>110742363.10176452</v>
      </c>
      <c r="K111" s="128">
        <f t="shared" si="15"/>
        <v>113809803.91838208</v>
      </c>
      <c r="L111" s="128">
        <f t="shared" si="15"/>
        <v>116920189.02646482</v>
      </c>
      <c r="M111" s="128">
        <f t="shared" si="15"/>
        <v>120073526.02495964</v>
      </c>
      <c r="N111" s="128">
        <f t="shared" si="15"/>
        <v>125035740.45235187</v>
      </c>
      <c r="O111" s="128">
        <f t="shared" si="15"/>
        <v>130102595.76552553</v>
      </c>
      <c r="P111" s="128">
        <f t="shared" si="15"/>
        <v>135274293.02980706</v>
      </c>
      <c r="Q111" s="128">
        <f t="shared" si="15"/>
        <v>140551021.96189317</v>
      </c>
      <c r="R111" s="128">
        <f t="shared" si="15"/>
        <v>145932961.71939319</v>
      </c>
      <c r="S111" s="128">
        <f t="shared" si="15"/>
        <v>150212576.77983928</v>
      </c>
      <c r="T111" s="128">
        <f t="shared" si="15"/>
        <v>154543304.42209414</v>
      </c>
      <c r="U111" s="128">
        <f t="shared" si="15"/>
        <v>158925219.0340282</v>
      </c>
      <c r="V111" s="128">
        <f t="shared" si="15"/>
        <v>163358392.93963441</v>
      </c>
      <c r="W111" s="128">
        <f t="shared" si="15"/>
        <v>167842896.47011366</v>
      </c>
      <c r="X111" s="128">
        <f t="shared" si="15"/>
        <v>171230510.37064525</v>
      </c>
      <c r="Y111" s="128">
        <f t="shared" si="15"/>
        <v>174548217.22891676</v>
      </c>
      <c r="Z111" s="128">
        <f t="shared" si="15"/>
        <v>177869667.29275745</v>
      </c>
      <c r="AA111" s="128">
        <f t="shared" si="15"/>
        <v>181194931.70912883</v>
      </c>
      <c r="AB111" s="128">
        <f t="shared" si="15"/>
        <v>184524081.5243459</v>
      </c>
      <c r="AC111" s="128">
        <f t="shared" si="15"/>
        <v>188095441.8288205</v>
      </c>
      <c r="AD111" s="128">
        <f t="shared" si="15"/>
        <v>191677696.9327296</v>
      </c>
      <c r="AE111" s="128">
        <f t="shared" si="15"/>
        <v>195270847.46550173</v>
      </c>
      <c r="AF111" s="128">
        <f t="shared" si="15"/>
        <v>198874894.0528459</v>
      </c>
      <c r="AG111" s="128">
        <f t="shared" si="15"/>
        <v>202489837.31678164</v>
      </c>
    </row>
    <row r="112" spans="1:53" ht="15.5" x14ac:dyDescent="0.35">
      <c r="A112" s="125" t="s">
        <v>4198</v>
      </c>
      <c r="B112" s="123" t="str">
        <f t="shared" si="9"/>
        <v>Passenger HDV</v>
      </c>
      <c r="C112" s="128">
        <f t="shared" ref="C112:AG112" si="16">C100*INDEX(B$34:B$45,MATCH($A112,$A$34:$A$45,0),1)</f>
        <v>192668892.90637672</v>
      </c>
      <c r="D112" s="128">
        <f t="shared" si="16"/>
        <v>192094886.90283436</v>
      </c>
      <c r="E112" s="128">
        <f t="shared" si="16"/>
        <v>191520871.95843565</v>
      </c>
      <c r="F112" s="128">
        <f t="shared" si="16"/>
        <v>190946848.37008491</v>
      </c>
      <c r="G112" s="128">
        <f t="shared" si="16"/>
        <v>190372816.438604</v>
      </c>
      <c r="H112" s="128">
        <f t="shared" si="16"/>
        <v>189798776.46879947</v>
      </c>
      <c r="I112" s="128">
        <f t="shared" si="16"/>
        <v>190934122.07023597</v>
      </c>
      <c r="J112" s="128">
        <f t="shared" si="16"/>
        <v>192068949.28738716</v>
      </c>
      <c r="K112" s="128">
        <f t="shared" si="16"/>
        <v>193203258.12128869</v>
      </c>
      <c r="L112" s="128">
        <f t="shared" si="16"/>
        <v>194337048.57297805</v>
      </c>
      <c r="M112" s="128">
        <f t="shared" si="16"/>
        <v>195470320.64349246</v>
      </c>
      <c r="N112" s="128">
        <f t="shared" si="16"/>
        <v>199159133.36929071</v>
      </c>
      <c r="O112" s="128">
        <f t="shared" si="16"/>
        <v>202859219.17313716</v>
      </c>
      <c r="P112" s="128">
        <f t="shared" si="16"/>
        <v>206570585.91570231</v>
      </c>
      <c r="Q112" s="128">
        <f t="shared" si="16"/>
        <v>210293241.38764349</v>
      </c>
      <c r="R112" s="128">
        <f t="shared" si="16"/>
        <v>214027193.31038192</v>
      </c>
      <c r="S112" s="128">
        <f t="shared" si="16"/>
        <v>218520005.55598357</v>
      </c>
      <c r="T112" s="128">
        <f t="shared" si="16"/>
        <v>223049279.48144552</v>
      </c>
      <c r="U112" s="128">
        <f t="shared" si="16"/>
        <v>227615021.03551081</v>
      </c>
      <c r="V112" s="128">
        <f t="shared" si="16"/>
        <v>232217236.02468029</v>
      </c>
      <c r="W112" s="128">
        <f t="shared" si="16"/>
        <v>236855930.11743909</v>
      </c>
      <c r="X112" s="128">
        <f t="shared" si="16"/>
        <v>240649551.5126797</v>
      </c>
      <c r="Y112" s="128">
        <f t="shared" si="16"/>
        <v>244368131.13543579</v>
      </c>
      <c r="Z112" s="128">
        <f t="shared" si="16"/>
        <v>248094966.7849316</v>
      </c>
      <c r="AA112" s="128">
        <f t="shared" si="16"/>
        <v>251830066.39479166</v>
      </c>
      <c r="AB112" s="128">
        <f t="shared" si="16"/>
        <v>255573437.84342432</v>
      </c>
      <c r="AC112" s="128">
        <f t="shared" si="16"/>
        <v>258648896.81816289</v>
      </c>
      <c r="AD112" s="128">
        <f t="shared" si="16"/>
        <v>261714437.38856724</v>
      </c>
      <c r="AE112" s="128">
        <f t="shared" si="16"/>
        <v>264770060.7335732</v>
      </c>
      <c r="AF112" s="128">
        <f t="shared" si="16"/>
        <v>267815768.03801328</v>
      </c>
      <c r="AG112" s="128">
        <f t="shared" si="16"/>
        <v>270851560.49265301</v>
      </c>
    </row>
    <row r="113" spans="1:33" ht="15.5" x14ac:dyDescent="0.35">
      <c r="A113" s="125" t="s">
        <v>4199</v>
      </c>
      <c r="B113" s="123" t="str">
        <f t="shared" si="9"/>
        <v>Passenger HDV</v>
      </c>
      <c r="C113" s="128">
        <f t="shared" ref="C113:AG113" si="17">C101*INDEX(B$34:B$45,MATCH($A113,$A$34:$A$45,0),1)</f>
        <v>241227556.2434333</v>
      </c>
      <c r="D113" s="128">
        <f t="shared" si="17"/>
        <v>238971789.68143368</v>
      </c>
      <c r="E113" s="128">
        <f t="shared" si="17"/>
        <v>236784267.43211046</v>
      </c>
      <c r="F113" s="128">
        <f t="shared" si="17"/>
        <v>234667405.99472737</v>
      </c>
      <c r="G113" s="128">
        <f t="shared" si="17"/>
        <v>232623736.73623627</v>
      </c>
      <c r="H113" s="128">
        <f t="shared" si="17"/>
        <v>230655912.79862383</v>
      </c>
      <c r="I113" s="128">
        <f t="shared" si="17"/>
        <v>230532259.13921514</v>
      </c>
      <c r="J113" s="128">
        <f t="shared" si="17"/>
        <v>230464871.86467144</v>
      </c>
      <c r="K113" s="128">
        <f t="shared" si="17"/>
        <v>230457565.57308841</v>
      </c>
      <c r="L113" s="128">
        <f t="shared" si="17"/>
        <v>230514319.32504189</v>
      </c>
      <c r="M113" s="128">
        <f t="shared" si="17"/>
        <v>230639285.60344741</v>
      </c>
      <c r="N113" s="128">
        <f t="shared" si="17"/>
        <v>233928442.9819378</v>
      </c>
      <c r="O113" s="128">
        <f t="shared" si="17"/>
        <v>237285058.08489725</v>
      </c>
      <c r="P113" s="128">
        <f t="shared" si="17"/>
        <v>240716057.29835761</v>
      </c>
      <c r="Q113" s="128">
        <f t="shared" si="17"/>
        <v>244228612.91653407</v>
      </c>
      <c r="R113" s="128">
        <f t="shared" si="17"/>
        <v>247830154.15268207</v>
      </c>
      <c r="S113" s="128">
        <f t="shared" si="17"/>
        <v>252345624.91608682</v>
      </c>
      <c r="T113" s="128">
        <f t="shared" si="17"/>
        <v>256883184.56062609</v>
      </c>
      <c r="U113" s="128">
        <f t="shared" si="17"/>
        <v>261442871.3902719</v>
      </c>
      <c r="V113" s="128">
        <f t="shared" si="17"/>
        <v>266024723.40360999</v>
      </c>
      <c r="W113" s="128">
        <f t="shared" si="17"/>
        <v>270628778.29687548</v>
      </c>
      <c r="X113" s="128">
        <f t="shared" si="17"/>
        <v>274129449.64819461</v>
      </c>
      <c r="Y113" s="128">
        <f t="shared" si="17"/>
        <v>277521069.49343228</v>
      </c>
      <c r="Z113" s="128">
        <f t="shared" si="17"/>
        <v>280898587.27992362</v>
      </c>
      <c r="AA113" s="128">
        <f t="shared" si="17"/>
        <v>284262025.46494055</v>
      </c>
      <c r="AB113" s="128">
        <f t="shared" si="17"/>
        <v>287611406.62817645</v>
      </c>
      <c r="AC113" s="128">
        <f t="shared" si="17"/>
        <v>291129487.72510117</v>
      </c>
      <c r="AD113" s="128">
        <f t="shared" si="17"/>
        <v>294638129.64042747</v>
      </c>
      <c r="AE113" s="128">
        <f t="shared" si="17"/>
        <v>298137342.19042581</v>
      </c>
      <c r="AF113" s="128">
        <f t="shared" si="17"/>
        <v>301627135.22708619</v>
      </c>
      <c r="AG113" s="128">
        <f t="shared" si="17"/>
        <v>305107518.63828403</v>
      </c>
    </row>
    <row r="114" spans="1:33" ht="15.5" x14ac:dyDescent="0.35">
      <c r="A114" s="125" t="s">
        <v>4200</v>
      </c>
      <c r="B114" s="123" t="str">
        <f t="shared" si="9"/>
        <v>Passenger HDV</v>
      </c>
      <c r="C114" s="128">
        <f t="shared" ref="C114:AG114" si="18">C102*INDEX(B$34:B$45,MATCH($A114,$A$34:$A$45,0),1)</f>
        <v>449970928.76733804</v>
      </c>
      <c r="D114" s="128">
        <f t="shared" si="18"/>
        <v>451221161.4364062</v>
      </c>
      <c r="E114" s="128">
        <f t="shared" si="18"/>
        <v>452471596.77758712</v>
      </c>
      <c r="F114" s="128">
        <f t="shared" si="18"/>
        <v>453722233.81446415</v>
      </c>
      <c r="G114" s="128">
        <f t="shared" si="18"/>
        <v>454973071.58123738</v>
      </c>
      <c r="H114" s="128">
        <f t="shared" si="18"/>
        <v>456224109.12257355</v>
      </c>
      <c r="I114" s="128">
        <f t="shared" si="18"/>
        <v>459955641.24710494</v>
      </c>
      <c r="J114" s="128">
        <f t="shared" si="18"/>
        <v>463698427.615345</v>
      </c>
      <c r="K114" s="128">
        <f t="shared" si="18"/>
        <v>467452470.0083133</v>
      </c>
      <c r="L114" s="128">
        <f t="shared" si="18"/>
        <v>471217770.19314736</v>
      </c>
      <c r="M114" s="128">
        <f t="shared" si="18"/>
        <v>474994329.92323011</v>
      </c>
      <c r="N114" s="128">
        <f t="shared" si="18"/>
        <v>484708965.67774224</v>
      </c>
      <c r="O114" s="128">
        <f t="shared" si="18"/>
        <v>494475945.92492926</v>
      </c>
      <c r="P114" s="128">
        <f t="shared" si="18"/>
        <v>504295271.18436104</v>
      </c>
      <c r="Q114" s="128">
        <f t="shared" si="18"/>
        <v>514166941.96902937</v>
      </c>
      <c r="R114" s="128">
        <f t="shared" si="18"/>
        <v>524090958.78545582</v>
      </c>
      <c r="S114" s="128">
        <f t="shared" si="18"/>
        <v>533603224.49523973</v>
      </c>
      <c r="T114" s="128">
        <f t="shared" si="18"/>
        <v>543159005.35910404</v>
      </c>
      <c r="U114" s="128">
        <f t="shared" si="18"/>
        <v>552758301.62148702</v>
      </c>
      <c r="V114" s="128">
        <f t="shared" si="18"/>
        <v>562401113.5242219</v>
      </c>
      <c r="W114" s="128">
        <f t="shared" si="18"/>
        <v>572087441.30657041</v>
      </c>
      <c r="X114" s="128">
        <f t="shared" si="18"/>
        <v>579872303.43938076</v>
      </c>
      <c r="Y114" s="128">
        <f t="shared" si="18"/>
        <v>587436359.40201855</v>
      </c>
      <c r="Z114" s="128">
        <f t="shared" si="18"/>
        <v>594980512.53177953</v>
      </c>
      <c r="AA114" s="128">
        <f t="shared" si="18"/>
        <v>602504763.23181665</v>
      </c>
      <c r="AB114" s="128">
        <f t="shared" si="18"/>
        <v>610009111.90724504</v>
      </c>
      <c r="AC114" s="128">
        <f t="shared" si="18"/>
        <v>617774007.60573053</v>
      </c>
      <c r="AD114" s="128">
        <f t="shared" si="18"/>
        <v>625526461.11334944</v>
      </c>
      <c r="AE114" s="128">
        <f t="shared" si="18"/>
        <v>633266472.43010187</v>
      </c>
      <c r="AF114" s="128">
        <f t="shared" si="18"/>
        <v>640994041.55598617</v>
      </c>
      <c r="AG114" s="128">
        <f t="shared" si="18"/>
        <v>648709168.4910059</v>
      </c>
    </row>
    <row r="115" spans="1:33" ht="15.5" x14ac:dyDescent="0.35">
      <c r="A115" s="125" t="s">
        <v>4201</v>
      </c>
      <c r="B115" s="123" t="str">
        <f t="shared" si="9"/>
        <v>Passenger HDV</v>
      </c>
      <c r="C115" s="128">
        <f t="shared" ref="C115:AG115" si="19">C103*INDEX(B$34:B$45,MATCH($A115,$A$34:$A$45,0),1)</f>
        <v>759754210.40225077</v>
      </c>
      <c r="D115" s="128">
        <f t="shared" si="19"/>
        <v>763640193.21258497</v>
      </c>
      <c r="E115" s="128">
        <f t="shared" si="19"/>
        <v>767528265.80183327</v>
      </c>
      <c r="F115" s="128">
        <f t="shared" si="19"/>
        <v>771418400.97115409</v>
      </c>
      <c r="G115" s="128">
        <f t="shared" si="19"/>
        <v>775310572.06106675</v>
      </c>
      <c r="H115" s="128">
        <f t="shared" si="19"/>
        <v>779204752.938151</v>
      </c>
      <c r="I115" s="128">
        <f t="shared" si="19"/>
        <v>787763663.96229541</v>
      </c>
      <c r="J115" s="128">
        <f t="shared" si="19"/>
        <v>796368551.82806671</v>
      </c>
      <c r="K115" s="128">
        <f t="shared" si="19"/>
        <v>805019416.71883261</v>
      </c>
      <c r="L115" s="128">
        <f t="shared" si="19"/>
        <v>813716258.81454146</v>
      </c>
      <c r="M115" s="128">
        <f t="shared" si="19"/>
        <v>822459078.29179513</v>
      </c>
      <c r="N115" s="128">
        <f t="shared" si="19"/>
        <v>840131994.23466039</v>
      </c>
      <c r="O115" s="128">
        <f t="shared" si="19"/>
        <v>857927870.01895428</v>
      </c>
      <c r="P115" s="128">
        <f t="shared" si="19"/>
        <v>875846837.55542457</v>
      </c>
      <c r="Q115" s="128">
        <f t="shared" si="19"/>
        <v>893889026.5437026</v>
      </c>
      <c r="R115" s="128">
        <f t="shared" si="19"/>
        <v>912054564.51843369</v>
      </c>
      <c r="S115" s="128">
        <f t="shared" si="19"/>
        <v>928904394.92029667</v>
      </c>
      <c r="T115" s="128">
        <f t="shared" si="19"/>
        <v>945843350.30810463</v>
      </c>
      <c r="U115" s="128">
        <f t="shared" si="19"/>
        <v>962871588.22787082</v>
      </c>
      <c r="V115" s="128">
        <f t="shared" si="19"/>
        <v>979989264.33707452</v>
      </c>
      <c r="W115" s="128">
        <f t="shared" si="19"/>
        <v>997196532.43286777</v>
      </c>
      <c r="X115" s="128">
        <f t="shared" si="19"/>
        <v>1010289119.1381128</v>
      </c>
      <c r="Y115" s="128">
        <f t="shared" si="19"/>
        <v>1022982381.8145972</v>
      </c>
      <c r="Z115" s="128">
        <f t="shared" si="19"/>
        <v>1035627303.2694954</v>
      </c>
      <c r="AA115" s="128">
        <f t="shared" si="19"/>
        <v>1048223883.5693848</v>
      </c>
      <c r="AB115" s="128">
        <f t="shared" si="19"/>
        <v>1060772122.7813172</v>
      </c>
      <c r="AC115" s="128">
        <f t="shared" si="19"/>
        <v>1074345289.7022579</v>
      </c>
      <c r="AD115" s="128">
        <f t="shared" si="19"/>
        <v>1087898696.0797536</v>
      </c>
      <c r="AE115" s="128">
        <f t="shared" si="19"/>
        <v>1101432341.9137933</v>
      </c>
      <c r="AF115" s="128">
        <f t="shared" si="19"/>
        <v>1114946227.2043841</v>
      </c>
      <c r="AG115" s="128">
        <f t="shared" si="19"/>
        <v>1128440351.9515312</v>
      </c>
    </row>
    <row r="117" spans="1:33" ht="15.5" x14ac:dyDescent="0.35">
      <c r="A117" s="127" t="s">
        <v>4258</v>
      </c>
      <c r="B117" s="126" t="s">
        <v>4256</v>
      </c>
      <c r="C117" s="126">
        <v>2020</v>
      </c>
      <c r="D117" s="126">
        <v>2021</v>
      </c>
      <c r="E117" s="126">
        <v>2022</v>
      </c>
      <c r="F117" s="126">
        <v>2023</v>
      </c>
      <c r="G117" s="126">
        <v>2024</v>
      </c>
      <c r="H117" s="126">
        <v>2025</v>
      </c>
      <c r="I117" s="126">
        <v>2026</v>
      </c>
      <c r="J117" s="126">
        <v>2027</v>
      </c>
      <c r="K117" s="126">
        <v>2028</v>
      </c>
      <c r="L117" s="126">
        <v>2029</v>
      </c>
      <c r="M117" s="126">
        <v>2030</v>
      </c>
      <c r="N117" s="126">
        <v>2031</v>
      </c>
      <c r="O117" s="126">
        <v>2032</v>
      </c>
      <c r="P117" s="126">
        <v>2033</v>
      </c>
      <c r="Q117" s="126">
        <v>2034</v>
      </c>
      <c r="R117" s="126">
        <v>2035</v>
      </c>
      <c r="S117" s="126">
        <v>2036</v>
      </c>
      <c r="T117" s="126">
        <v>2037</v>
      </c>
      <c r="U117" s="126">
        <v>2038</v>
      </c>
      <c r="V117" s="126">
        <v>2039</v>
      </c>
      <c r="W117" s="126">
        <v>2040</v>
      </c>
      <c r="X117" s="126">
        <v>2041</v>
      </c>
      <c r="Y117" s="126">
        <v>2042</v>
      </c>
      <c r="Z117" s="126">
        <v>2043</v>
      </c>
      <c r="AA117" s="126">
        <v>2044</v>
      </c>
      <c r="AB117" s="126">
        <v>2045</v>
      </c>
      <c r="AC117" s="126">
        <v>2046</v>
      </c>
      <c r="AD117" s="126">
        <v>2047</v>
      </c>
      <c r="AE117" s="126">
        <v>2048</v>
      </c>
      <c r="AF117" s="126">
        <v>2049</v>
      </c>
      <c r="AG117" s="126">
        <v>2050</v>
      </c>
    </row>
    <row r="118" spans="1:33" ht="15.5" x14ac:dyDescent="0.35">
      <c r="A118" s="125" t="s">
        <v>4191</v>
      </c>
      <c r="B118" s="123" t="str">
        <f t="shared" ref="B118:B127" si="20">INDEX($AJ$34:$AJ$45,MATCH(A118,$A$34:$A$45,0),1)</f>
        <v>Freight LDV</v>
      </c>
      <c r="C118" s="129">
        <f t="shared" ref="C118:AG118" si="21">C106/SUMIFS(C$106:C$115,$B$106:$B$115,$B118)</f>
        <v>0.49574193449175274</v>
      </c>
      <c r="D118" s="129">
        <f t="shared" si="21"/>
        <v>0.49659051818582733</v>
      </c>
      <c r="E118" s="129">
        <f t="shared" si="21"/>
        <v>0.49743009971403762</v>
      </c>
      <c r="F118" s="129">
        <f t="shared" si="21"/>
        <v>0.49826057689660092</v>
      </c>
      <c r="G118" s="129">
        <f t="shared" si="21"/>
        <v>0.49908184878108997</v>
      </c>
      <c r="H118" s="129">
        <f t="shared" si="21"/>
        <v>0.49989381567711033</v>
      </c>
      <c r="I118" s="129">
        <f t="shared" si="21"/>
        <v>0.49723014397853865</v>
      </c>
      <c r="J118" s="129">
        <f t="shared" si="21"/>
        <v>0.49458149088564013</v>
      </c>
      <c r="K118" s="129">
        <f t="shared" si="21"/>
        <v>0.49194849917690242</v>
      </c>
      <c r="L118" s="129">
        <f t="shared" si="21"/>
        <v>0.48933180616133887</v>
      </c>
      <c r="M118" s="129">
        <f t="shared" si="21"/>
        <v>0.48673204343463317</v>
      </c>
      <c r="N118" s="129">
        <f t="shared" si="21"/>
        <v>0.4877149730540678</v>
      </c>
      <c r="O118" s="129">
        <f t="shared" si="21"/>
        <v>0.48868178144450086</v>
      </c>
      <c r="P118" s="129">
        <f t="shared" si="21"/>
        <v>0.48963285867244627</v>
      </c>
      <c r="Q118" s="129">
        <f t="shared" si="21"/>
        <v>0.49056858242647194</v>
      </c>
      <c r="R118" s="129">
        <f t="shared" si="21"/>
        <v>0.49148931849932259</v>
      </c>
      <c r="S118" s="129">
        <f t="shared" si="21"/>
        <v>0.49131906616319487</v>
      </c>
      <c r="T118" s="129">
        <f t="shared" si="21"/>
        <v>0.49115076591744655</v>
      </c>
      <c r="U118" s="129">
        <f t="shared" si="21"/>
        <v>0.49098438443055242</v>
      </c>
      <c r="V118" s="129">
        <f t="shared" si="21"/>
        <v>0.49081988912567626</v>
      </c>
      <c r="W118" s="129">
        <f t="shared" si="21"/>
        <v>0.49065724815931477</v>
      </c>
      <c r="X118" s="129">
        <f t="shared" si="21"/>
        <v>0.49173997720829521</v>
      </c>
      <c r="Y118" s="129">
        <f t="shared" si="21"/>
        <v>0.49281946661358439</v>
      </c>
      <c r="Z118" s="129">
        <f t="shared" si="21"/>
        <v>0.49389565857525625</v>
      </c>
      <c r="AA118" s="129">
        <f t="shared" si="21"/>
        <v>0.49496856738746731</v>
      </c>
      <c r="AB118" s="129">
        <f t="shared" si="21"/>
        <v>0.49603820726555087</v>
      </c>
      <c r="AC118" s="129">
        <f t="shared" si="21"/>
        <v>0.49603820811845928</v>
      </c>
      <c r="AD118" s="129">
        <f t="shared" si="21"/>
        <v>0.49603821008954141</v>
      </c>
      <c r="AE118" s="129">
        <f t="shared" si="21"/>
        <v>0.49603821311535928</v>
      </c>
      <c r="AF118" s="129">
        <f t="shared" si="21"/>
        <v>0.49603821713672425</v>
      </c>
      <c r="AG118" s="129">
        <f t="shared" si="21"/>
        <v>0.49603822209834753</v>
      </c>
    </row>
    <row r="119" spans="1:33" ht="15.5" x14ac:dyDescent="0.35">
      <c r="A119" s="125" t="s">
        <v>4192</v>
      </c>
      <c r="B119" s="123" t="str">
        <f t="shared" si="20"/>
        <v>Freight LDV</v>
      </c>
      <c r="C119" s="129">
        <f t="shared" ref="C119:AG119" si="22">C107/SUMIFS(C$106:C$115,$B$106:$B$115,$B119)</f>
        <v>0.50425806550824714</v>
      </c>
      <c r="D119" s="129">
        <f t="shared" si="22"/>
        <v>0.50340948181417278</v>
      </c>
      <c r="E119" s="129">
        <f t="shared" si="22"/>
        <v>0.50256990028596238</v>
      </c>
      <c r="F119" s="129">
        <f t="shared" si="22"/>
        <v>0.50173942310339903</v>
      </c>
      <c r="G119" s="129">
        <f t="shared" si="22"/>
        <v>0.50091815121891015</v>
      </c>
      <c r="H119" s="129">
        <f t="shared" si="22"/>
        <v>0.50010618432288967</v>
      </c>
      <c r="I119" s="129">
        <f t="shared" si="22"/>
        <v>0.5027698560214614</v>
      </c>
      <c r="J119" s="129">
        <f t="shared" si="22"/>
        <v>0.50541850911435982</v>
      </c>
      <c r="K119" s="129">
        <f t="shared" si="22"/>
        <v>0.50805150082309758</v>
      </c>
      <c r="L119" s="129">
        <f t="shared" si="22"/>
        <v>0.51066819383866102</v>
      </c>
      <c r="M119" s="129">
        <f t="shared" si="22"/>
        <v>0.51326795656536683</v>
      </c>
      <c r="N119" s="129">
        <f t="shared" si="22"/>
        <v>0.51228502694593225</v>
      </c>
      <c r="O119" s="129">
        <f t="shared" si="22"/>
        <v>0.51131821855549919</v>
      </c>
      <c r="P119" s="129">
        <f t="shared" si="22"/>
        <v>0.51036714132755379</v>
      </c>
      <c r="Q119" s="129">
        <f t="shared" si="22"/>
        <v>0.50943141757352806</v>
      </c>
      <c r="R119" s="129">
        <f t="shared" si="22"/>
        <v>0.50851068150067735</v>
      </c>
      <c r="S119" s="129">
        <f t="shared" si="22"/>
        <v>0.50868093383680513</v>
      </c>
      <c r="T119" s="129">
        <f t="shared" si="22"/>
        <v>0.50884923408255356</v>
      </c>
      <c r="U119" s="129">
        <f t="shared" si="22"/>
        <v>0.50901561556944752</v>
      </c>
      <c r="V119" s="129">
        <f t="shared" si="22"/>
        <v>0.5091801108743238</v>
      </c>
      <c r="W119" s="129">
        <f t="shared" si="22"/>
        <v>0.50934275184068523</v>
      </c>
      <c r="X119" s="129">
        <f t="shared" si="22"/>
        <v>0.5082600227917049</v>
      </c>
      <c r="Y119" s="129">
        <f t="shared" si="22"/>
        <v>0.50718053338641567</v>
      </c>
      <c r="Z119" s="129">
        <f t="shared" si="22"/>
        <v>0.5061043414247437</v>
      </c>
      <c r="AA119" s="129">
        <f t="shared" si="22"/>
        <v>0.50503143261253269</v>
      </c>
      <c r="AB119" s="129">
        <f t="shared" si="22"/>
        <v>0.50396179273444908</v>
      </c>
      <c r="AC119" s="129">
        <f t="shared" si="22"/>
        <v>0.50396179188154078</v>
      </c>
      <c r="AD119" s="129">
        <f t="shared" si="22"/>
        <v>0.50396178991045848</v>
      </c>
      <c r="AE119" s="129">
        <f t="shared" si="22"/>
        <v>0.50396178688464077</v>
      </c>
      <c r="AF119" s="129">
        <f t="shared" si="22"/>
        <v>0.50396178286327586</v>
      </c>
      <c r="AG119" s="129">
        <f t="shared" si="22"/>
        <v>0.50396177790165253</v>
      </c>
    </row>
    <row r="120" spans="1:33" ht="15.5" x14ac:dyDescent="0.35">
      <c r="A120" s="125" t="s">
        <v>4193</v>
      </c>
      <c r="B120" s="123" t="str">
        <f t="shared" si="20"/>
        <v>Freight HDV</v>
      </c>
      <c r="C120" s="129">
        <f t="shared" ref="C120:AG120" si="23">C108/SUMIFS(C$106:C$115,$B$106:$B$115,$B120)</f>
        <v>0.1309032665951492</v>
      </c>
      <c r="D120" s="129">
        <f t="shared" si="23"/>
        <v>0.134955642085446</v>
      </c>
      <c r="E120" s="129">
        <f t="shared" si="23"/>
        <v>0.13905249364066702</v>
      </c>
      <c r="F120" s="129">
        <f t="shared" si="23"/>
        <v>0.1431853813208924</v>
      </c>
      <c r="G120" s="129">
        <f t="shared" si="23"/>
        <v>0.14734500291744415</v>
      </c>
      <c r="H120" s="129">
        <f t="shared" si="23"/>
        <v>0.15152118887478963</v>
      </c>
      <c r="I120" s="129">
        <f t="shared" si="23"/>
        <v>0.15523669410022445</v>
      </c>
      <c r="J120" s="129">
        <f t="shared" si="23"/>
        <v>0.15896363905377345</v>
      </c>
      <c r="K120" s="129">
        <f t="shared" si="23"/>
        <v>0.16269806196615355</v>
      </c>
      <c r="L120" s="129">
        <f t="shared" si="23"/>
        <v>0.16643585059489518</v>
      </c>
      <c r="M120" s="129">
        <f t="shared" si="23"/>
        <v>0.17017275247182767</v>
      </c>
      <c r="N120" s="129">
        <f t="shared" si="23"/>
        <v>0.17328369079314188</v>
      </c>
      <c r="O120" s="129">
        <f t="shared" si="23"/>
        <v>0.17634354391431539</v>
      </c>
      <c r="P120" s="129">
        <f t="shared" si="23"/>
        <v>0.1793524367515015</v>
      </c>
      <c r="Q120" s="129">
        <f t="shared" si="23"/>
        <v>0.18231051233930526</v>
      </c>
      <c r="R120" s="129">
        <f t="shared" si="23"/>
        <v>0.18521793139195711</v>
      </c>
      <c r="S120" s="129">
        <f t="shared" si="23"/>
        <v>0.18761357493840458</v>
      </c>
      <c r="T120" s="129">
        <f t="shared" si="23"/>
        <v>0.1899641826761248</v>
      </c>
      <c r="U120" s="129">
        <f t="shared" si="23"/>
        <v>0.19227062695995598</v>
      </c>
      <c r="V120" s="129">
        <f t="shared" si="23"/>
        <v>0.19453376279962023</v>
      </c>
      <c r="W120" s="129">
        <f t="shared" si="23"/>
        <v>0.19675442817726757</v>
      </c>
      <c r="X120" s="129">
        <f t="shared" si="23"/>
        <v>0.1987197332874831</v>
      </c>
      <c r="Y120" s="129">
        <f t="shared" si="23"/>
        <v>0.20059075154972006</v>
      </c>
      <c r="Z120" s="129">
        <f t="shared" si="23"/>
        <v>0.20242141223922069</v>
      </c>
      <c r="AA120" s="129">
        <f t="shared" si="23"/>
        <v>0.20421266531069251</v>
      </c>
      <c r="AB120" s="129">
        <f t="shared" si="23"/>
        <v>0.20596543117526739</v>
      </c>
      <c r="AC120" s="129">
        <f t="shared" si="23"/>
        <v>0.20765371256251813</v>
      </c>
      <c r="AD120" s="129">
        <f t="shared" si="23"/>
        <v>0.20930742886212308</v>
      </c>
      <c r="AE120" s="129">
        <f t="shared" si="23"/>
        <v>0.21092747383197141</v>
      </c>
      <c r="AF120" s="129">
        <f t="shared" si="23"/>
        <v>0.21251471254841123</v>
      </c>
      <c r="AG120" s="129">
        <f t="shared" si="23"/>
        <v>0.21406998251195397</v>
      </c>
    </row>
    <row r="121" spans="1:33" ht="15.5" x14ac:dyDescent="0.35">
      <c r="A121" s="125" t="s">
        <v>4194</v>
      </c>
      <c r="B121" s="123" t="str">
        <f t="shared" si="20"/>
        <v>Freight HDV</v>
      </c>
      <c r="C121" s="129">
        <f t="shared" ref="C121:AG121" si="24">C109/SUMIFS(C$106:C$115,$B$106:$B$115,$B121)</f>
        <v>0.19459673561022794</v>
      </c>
      <c r="D121" s="129">
        <f t="shared" si="24"/>
        <v>0.19341675751393353</v>
      </c>
      <c r="E121" s="129">
        <f t="shared" si="24"/>
        <v>0.1923723161231301</v>
      </c>
      <c r="F121" s="129">
        <f t="shared" si="24"/>
        <v>0.19146581397200588</v>
      </c>
      <c r="G121" s="129">
        <f t="shared" si="24"/>
        <v>0.19069892723619858</v>
      </c>
      <c r="H121" s="129">
        <f t="shared" si="24"/>
        <v>0.19007251808908215</v>
      </c>
      <c r="I121" s="129">
        <f t="shared" si="24"/>
        <v>0.18919586873218178</v>
      </c>
      <c r="J121" s="129">
        <f t="shared" si="24"/>
        <v>0.18837584654730169</v>
      </c>
      <c r="K121" s="129">
        <f t="shared" si="24"/>
        <v>0.18761407373919198</v>
      </c>
      <c r="L121" s="129">
        <f t="shared" si="24"/>
        <v>0.1869120728678188</v>
      </c>
      <c r="M121" s="129">
        <f t="shared" si="24"/>
        <v>0.18627125614572565</v>
      </c>
      <c r="N121" s="129">
        <f t="shared" si="24"/>
        <v>0.18539300214499632</v>
      </c>
      <c r="O121" s="129">
        <f t="shared" si="24"/>
        <v>0.18453616440853934</v>
      </c>
      <c r="P121" s="129">
        <f t="shared" si="24"/>
        <v>0.18370058277791981</v>
      </c>
      <c r="Q121" s="129">
        <f t="shared" si="24"/>
        <v>0.18288609116700646</v>
      </c>
      <c r="R121" s="129">
        <f t="shared" si="24"/>
        <v>0.18209251778703087</v>
      </c>
      <c r="S121" s="129">
        <f t="shared" si="24"/>
        <v>0.18157875724429232</v>
      </c>
      <c r="T121" s="129">
        <f t="shared" si="24"/>
        <v>0.1810754108170379</v>
      </c>
      <c r="U121" s="129">
        <f t="shared" si="24"/>
        <v>0.18058225768198491</v>
      </c>
      <c r="V121" s="129">
        <f t="shared" si="24"/>
        <v>0.18009908192613755</v>
      </c>
      <c r="W121" s="129">
        <f t="shared" si="24"/>
        <v>0.17962567243874411</v>
      </c>
      <c r="X121" s="129">
        <f t="shared" si="24"/>
        <v>0.17903374645536954</v>
      </c>
      <c r="Y121" s="129">
        <f t="shared" si="24"/>
        <v>0.17846527873688128</v>
      </c>
      <c r="Z121" s="129">
        <f t="shared" si="24"/>
        <v>0.17790759531621123</v>
      </c>
      <c r="AA121" s="129">
        <f t="shared" si="24"/>
        <v>0.17736044572655935</v>
      </c>
      <c r="AB121" s="129">
        <f t="shared" si="24"/>
        <v>0.17682358728766165</v>
      </c>
      <c r="AC121" s="129">
        <f t="shared" si="24"/>
        <v>0.17631519873761545</v>
      </c>
      <c r="AD121" s="129">
        <f t="shared" si="24"/>
        <v>0.1758162547231307</v>
      </c>
      <c r="AE121" s="129">
        <f t="shared" si="24"/>
        <v>0.17532652111359212</v>
      </c>
      <c r="AF121" s="129">
        <f t="shared" si="24"/>
        <v>0.17484577110888702</v>
      </c>
      <c r="AG121" s="129">
        <f t="shared" si="24"/>
        <v>0.17437378496150294</v>
      </c>
    </row>
    <row r="122" spans="1:33" ht="15.5" x14ac:dyDescent="0.35">
      <c r="A122" s="125" t="s">
        <v>4195</v>
      </c>
      <c r="B122" s="123" t="str">
        <f t="shared" si="20"/>
        <v>Freight HDV</v>
      </c>
      <c r="C122" s="129">
        <f t="shared" ref="C122:AG122" si="25">C110/SUMIFS(C$106:C$115,$B$106:$B$115,$B122)</f>
        <v>0.67014767001315834</v>
      </c>
      <c r="D122" s="129">
        <f t="shared" si="25"/>
        <v>0.66710913184500642</v>
      </c>
      <c r="E122" s="129">
        <f t="shared" si="25"/>
        <v>0.66388201907699707</v>
      </c>
      <c r="F122" s="129">
        <f t="shared" si="25"/>
        <v>0.6604720932588144</v>
      </c>
      <c r="G122" s="129">
        <f t="shared" si="25"/>
        <v>0.65688672492395583</v>
      </c>
      <c r="H122" s="129">
        <f t="shared" si="25"/>
        <v>0.65313499066802794</v>
      </c>
      <c r="I122" s="129">
        <f t="shared" si="25"/>
        <v>0.65009018362249116</v>
      </c>
      <c r="J122" s="129">
        <f t="shared" si="25"/>
        <v>0.64697312067235824</v>
      </c>
      <c r="K122" s="129">
        <f t="shared" si="25"/>
        <v>0.64378626332591482</v>
      </c>
      <c r="L122" s="129">
        <f t="shared" si="25"/>
        <v>0.64053233673234622</v>
      </c>
      <c r="M122" s="129">
        <f t="shared" si="25"/>
        <v>0.63721433015103235</v>
      </c>
      <c r="N122" s="129">
        <f t="shared" si="25"/>
        <v>0.63477808358772436</v>
      </c>
      <c r="O122" s="129">
        <f t="shared" si="25"/>
        <v>0.63237043209709598</v>
      </c>
      <c r="P122" s="129">
        <f t="shared" si="25"/>
        <v>0.62999150647584168</v>
      </c>
      <c r="Q122" s="129">
        <f t="shared" si="25"/>
        <v>0.62764142405628387</v>
      </c>
      <c r="R122" s="129">
        <f t="shared" si="25"/>
        <v>0.6253202888379662</v>
      </c>
      <c r="S122" s="129">
        <f t="shared" si="25"/>
        <v>0.62330214112608673</v>
      </c>
      <c r="T122" s="129">
        <f t="shared" si="25"/>
        <v>0.62131949076911763</v>
      </c>
      <c r="U122" s="129">
        <f t="shared" si="25"/>
        <v>0.61937168562683609</v>
      </c>
      <c r="V122" s="129">
        <f t="shared" si="25"/>
        <v>0.61745808577400663</v>
      </c>
      <c r="W122" s="129">
        <f t="shared" si="25"/>
        <v>0.61557806329810327</v>
      </c>
      <c r="X122" s="129">
        <f t="shared" si="25"/>
        <v>0.61411083095794616</v>
      </c>
      <c r="Y122" s="129">
        <f t="shared" si="25"/>
        <v>0.61271784699500542</v>
      </c>
      <c r="Z122" s="129">
        <f t="shared" si="25"/>
        <v>0.61135573780403485</v>
      </c>
      <c r="AA122" s="129">
        <f t="shared" si="25"/>
        <v>0.61002377033851218</v>
      </c>
      <c r="AB122" s="129">
        <f t="shared" si="25"/>
        <v>0.60872123436168801</v>
      </c>
      <c r="AC122" s="129">
        <f t="shared" si="25"/>
        <v>0.60747505005534963</v>
      </c>
      <c r="AD122" s="129">
        <f t="shared" si="25"/>
        <v>0.60625544820094945</v>
      </c>
      <c r="AE122" s="129">
        <f t="shared" si="25"/>
        <v>0.60506173053366608</v>
      </c>
      <c r="AF122" s="129">
        <f t="shared" si="25"/>
        <v>0.60389322139047386</v>
      </c>
      <c r="AG122" s="129">
        <f t="shared" si="25"/>
        <v>0.60274926683392283</v>
      </c>
    </row>
    <row r="123" spans="1:33" ht="15.5" x14ac:dyDescent="0.35">
      <c r="A123" s="125" t="s">
        <v>4196</v>
      </c>
      <c r="B123" s="123" t="str">
        <f t="shared" si="20"/>
        <v>Freight HDV</v>
      </c>
      <c r="C123" s="129">
        <f t="shared" ref="C123:AG123" si="26">C111/SUMIFS(C$106:C$115,$B$106:$B$115,$B123)</f>
        <v>4.3523277814644466E-3</v>
      </c>
      <c r="D123" s="129">
        <f t="shared" si="26"/>
        <v>4.5184685556140447E-3</v>
      </c>
      <c r="E123" s="129">
        <f t="shared" si="26"/>
        <v>4.6931711592057609E-3</v>
      </c>
      <c r="F123" s="129">
        <f t="shared" si="26"/>
        <v>4.8767114482873384E-3</v>
      </c>
      <c r="G123" s="129">
        <f t="shared" si="26"/>
        <v>5.0693449224016108E-3</v>
      </c>
      <c r="H123" s="129">
        <f t="shared" si="26"/>
        <v>5.2713023681002381E-3</v>
      </c>
      <c r="I123" s="129">
        <f t="shared" si="26"/>
        <v>5.477253545102612E-3</v>
      </c>
      <c r="J123" s="129">
        <f t="shared" si="26"/>
        <v>5.6873937265665697E-3</v>
      </c>
      <c r="K123" s="129">
        <f t="shared" si="26"/>
        <v>5.9016009687397038E-3</v>
      </c>
      <c r="L123" s="129">
        <f t="shared" si="26"/>
        <v>6.1197398049398196E-3</v>
      </c>
      <c r="M123" s="129">
        <f t="shared" si="26"/>
        <v>6.3416612314141684E-3</v>
      </c>
      <c r="N123" s="129">
        <f t="shared" si="26"/>
        <v>6.5452234741375584E-3</v>
      </c>
      <c r="O123" s="129">
        <f t="shared" si="26"/>
        <v>6.7498595800491818E-3</v>
      </c>
      <c r="P123" s="129">
        <f t="shared" si="26"/>
        <v>6.9554739947369354E-3</v>
      </c>
      <c r="Q123" s="129">
        <f t="shared" si="26"/>
        <v>7.161972437404204E-3</v>
      </c>
      <c r="R123" s="129">
        <f t="shared" si="26"/>
        <v>7.3692619830457049E-3</v>
      </c>
      <c r="S123" s="129">
        <f t="shared" si="26"/>
        <v>7.5055266912164376E-3</v>
      </c>
      <c r="T123" s="129">
        <f t="shared" si="26"/>
        <v>7.6409157377195884E-3</v>
      </c>
      <c r="U123" s="129">
        <f t="shared" si="26"/>
        <v>7.7754297312231883E-3</v>
      </c>
      <c r="V123" s="129">
        <f t="shared" si="26"/>
        <v>7.9090695002355365E-3</v>
      </c>
      <c r="W123" s="129">
        <f t="shared" si="26"/>
        <v>8.0418360858851966E-3</v>
      </c>
      <c r="X123" s="129">
        <f t="shared" si="26"/>
        <v>8.1356892992012105E-3</v>
      </c>
      <c r="Y123" s="129">
        <f t="shared" si="26"/>
        <v>8.2261227183933142E-3</v>
      </c>
      <c r="Z123" s="129">
        <f t="shared" si="26"/>
        <v>8.3152546405331797E-3</v>
      </c>
      <c r="AA123" s="129">
        <f t="shared" si="26"/>
        <v>8.403118624235829E-3</v>
      </c>
      <c r="AB123" s="129">
        <f t="shared" si="26"/>
        <v>8.4897471753829605E-3</v>
      </c>
      <c r="AC123" s="129">
        <f t="shared" si="26"/>
        <v>8.5560386445168342E-3</v>
      </c>
      <c r="AD123" s="129">
        <f t="shared" si="26"/>
        <v>8.620868213796826E-3</v>
      </c>
      <c r="AE123" s="129">
        <f t="shared" si="26"/>
        <v>8.6842745207704741E-3</v>
      </c>
      <c r="AF123" s="129">
        <f t="shared" si="26"/>
        <v>8.7462949522279284E-3</v>
      </c>
      <c r="AG123" s="129">
        <f t="shared" si="26"/>
        <v>8.806965692620258E-3</v>
      </c>
    </row>
    <row r="124" spans="1:33" ht="15.5" x14ac:dyDescent="0.35">
      <c r="A124" s="125" t="s">
        <v>4198</v>
      </c>
      <c r="B124" s="123" t="str">
        <f t="shared" si="20"/>
        <v>Passenger HDV</v>
      </c>
      <c r="C124" s="129">
        <f t="shared" ref="C124:AG124" si="27">C112/SUMIFS(C$106:C$115,$B$106:$B$115,$B124)</f>
        <v>0.1172221722296678</v>
      </c>
      <c r="D124" s="129">
        <f t="shared" si="27"/>
        <v>0.11670916544200399</v>
      </c>
      <c r="E124" s="129">
        <f t="shared" si="27"/>
        <v>0.11619261710031827</v>
      </c>
      <c r="F124" s="129">
        <f t="shared" si="27"/>
        <v>0.1156724415145344</v>
      </c>
      <c r="G124" s="129">
        <f t="shared" si="27"/>
        <v>0.1151485494141315</v>
      </c>
      <c r="H124" s="129">
        <f t="shared" si="27"/>
        <v>0.11462084777432932</v>
      </c>
      <c r="I124" s="129">
        <f t="shared" si="27"/>
        <v>0.11438758648828035</v>
      </c>
      <c r="J124" s="129">
        <f t="shared" si="27"/>
        <v>0.11415004035384638</v>
      </c>
      <c r="K124" s="129">
        <f t="shared" si="27"/>
        <v>0.11390810219872111</v>
      </c>
      <c r="L124" s="129">
        <f t="shared" si="27"/>
        <v>0.11366166123811815</v>
      </c>
      <c r="M124" s="129">
        <f t="shared" si="27"/>
        <v>0.11341060292159456</v>
      </c>
      <c r="N124" s="129">
        <f t="shared" si="27"/>
        <v>0.11329193949635244</v>
      </c>
      <c r="O124" s="129">
        <f t="shared" si="27"/>
        <v>0.1131680761829839</v>
      </c>
      <c r="P124" s="129">
        <f t="shared" si="27"/>
        <v>0.11303892734249787</v>
      </c>
      <c r="Q124" s="129">
        <f t="shared" si="27"/>
        <v>0.1129044052879369</v>
      </c>
      <c r="R124" s="129">
        <f t="shared" si="27"/>
        <v>0.11276442022655996</v>
      </c>
      <c r="S124" s="129">
        <f t="shared" si="27"/>
        <v>0.11302525550546788</v>
      </c>
      <c r="T124" s="129">
        <f t="shared" si="27"/>
        <v>0.11328423736971623</v>
      </c>
      <c r="U124" s="129">
        <f t="shared" si="27"/>
        <v>0.11354138187902169</v>
      </c>
      <c r="V124" s="129">
        <f t="shared" si="27"/>
        <v>0.11379670496308826</v>
      </c>
      <c r="W124" s="129">
        <f t="shared" si="27"/>
        <v>0.11405022242140281</v>
      </c>
      <c r="X124" s="129">
        <f t="shared" si="27"/>
        <v>0.11432606300813342</v>
      </c>
      <c r="Y124" s="129">
        <f t="shared" si="27"/>
        <v>0.11460264549028433</v>
      </c>
      <c r="Z124" s="129">
        <f t="shared" si="27"/>
        <v>0.11487998213314272</v>
      </c>
      <c r="AA124" s="129">
        <f t="shared" si="27"/>
        <v>0.11515807489048964</v>
      </c>
      <c r="AB124" s="129">
        <f t="shared" si="27"/>
        <v>0.11543692572759404</v>
      </c>
      <c r="AC124" s="129">
        <f t="shared" si="27"/>
        <v>0.11537051798215114</v>
      </c>
      <c r="AD124" s="129">
        <f t="shared" si="27"/>
        <v>0.11530399412932053</v>
      </c>
      <c r="AE124" s="129">
        <f t="shared" si="27"/>
        <v>0.11523735387886173</v>
      </c>
      <c r="AF124" s="129">
        <f t="shared" si="27"/>
        <v>0.11517059694069202</v>
      </c>
      <c r="AG124" s="129">
        <f t="shared" si="27"/>
        <v>0.11510372302483096</v>
      </c>
    </row>
    <row r="125" spans="1:33" ht="15.5" x14ac:dyDescent="0.35">
      <c r="A125" s="125" t="s">
        <v>4199</v>
      </c>
      <c r="B125" s="123" t="str">
        <f t="shared" si="20"/>
        <v>Passenger HDV</v>
      </c>
      <c r="C125" s="129">
        <f t="shared" ref="C125:AG125" si="28">C113/SUMIFS(C$106:C$115,$B$106:$B$115,$B125)</f>
        <v>0.14676587236243849</v>
      </c>
      <c r="D125" s="129">
        <f t="shared" si="28"/>
        <v>0.1451896955071463</v>
      </c>
      <c r="E125" s="129">
        <f t="shared" si="28"/>
        <v>0.14365318745567021</v>
      </c>
      <c r="F125" s="129">
        <f t="shared" si="28"/>
        <v>0.14215763196406472</v>
      </c>
      <c r="G125" s="129">
        <f t="shared" si="28"/>
        <v>0.14070436286848287</v>
      </c>
      <c r="H125" s="129">
        <f t="shared" si="28"/>
        <v>0.13929476659975262</v>
      </c>
      <c r="I125" s="129">
        <f t="shared" si="28"/>
        <v>0.13811061346554546</v>
      </c>
      <c r="J125" s="129">
        <f t="shared" si="28"/>
        <v>0.13696942957777639</v>
      </c>
      <c r="K125" s="129">
        <f t="shared" si="28"/>
        <v>0.13587236668280223</v>
      </c>
      <c r="L125" s="129">
        <f t="shared" si="28"/>
        <v>0.13482061534869588</v>
      </c>
      <c r="M125" s="129">
        <f t="shared" si="28"/>
        <v>0.13381540661305311</v>
      </c>
      <c r="N125" s="129">
        <f t="shared" si="28"/>
        <v>0.13307050779159563</v>
      </c>
      <c r="O125" s="129">
        <f t="shared" si="28"/>
        <v>0.13237304984160822</v>
      </c>
      <c r="P125" s="129">
        <f t="shared" si="28"/>
        <v>0.131723908273299</v>
      </c>
      <c r="Q125" s="129">
        <f t="shared" si="28"/>
        <v>0.13112397770696618</v>
      </c>
      <c r="R125" s="129">
        <f t="shared" si="28"/>
        <v>0.13057417244713532</v>
      </c>
      <c r="S125" s="129">
        <f t="shared" si="28"/>
        <v>0.1305209042955138</v>
      </c>
      <c r="T125" s="129">
        <f t="shared" si="28"/>
        <v>0.13046809980157481</v>
      </c>
      <c r="U125" s="129">
        <f t="shared" si="28"/>
        <v>0.13041575536194355</v>
      </c>
      <c r="V125" s="129">
        <f t="shared" si="28"/>
        <v>0.13036386738678754</v>
      </c>
      <c r="W125" s="129">
        <f t="shared" si="28"/>
        <v>0.13031243230045952</v>
      </c>
      <c r="X125" s="129">
        <f t="shared" si="28"/>
        <v>0.13023145289848229</v>
      </c>
      <c r="Y125" s="129">
        <f t="shared" si="28"/>
        <v>0.13015055848511334</v>
      </c>
      <c r="Z125" s="129">
        <f t="shared" si="28"/>
        <v>0.13006964674102608</v>
      </c>
      <c r="AA125" s="129">
        <f t="shared" si="28"/>
        <v>0.12998871852614866</v>
      </c>
      <c r="AB125" s="129">
        <f t="shared" si="28"/>
        <v>0.12990777471047696</v>
      </c>
      <c r="AC125" s="129">
        <f t="shared" si="28"/>
        <v>0.12985850785335587</v>
      </c>
      <c r="AD125" s="129">
        <f t="shared" si="28"/>
        <v>0.1298092436524402</v>
      </c>
      <c r="AE125" s="129">
        <f t="shared" si="28"/>
        <v>0.12975998234586247</v>
      </c>
      <c r="AF125" s="129">
        <f t="shared" si="28"/>
        <v>0.12971072417470064</v>
      </c>
      <c r="AG125" s="129">
        <f t="shared" si="28"/>
        <v>0.12966146938292097</v>
      </c>
    </row>
    <row r="126" spans="1:33" ht="15.5" x14ac:dyDescent="0.35">
      <c r="A126" s="125" t="s">
        <v>4200</v>
      </c>
      <c r="B126" s="123" t="str">
        <f t="shared" si="20"/>
        <v>Passenger HDV</v>
      </c>
      <c r="C126" s="129">
        <f t="shared" ref="C126:AG126" si="29">C114/SUMIFS(C$106:C$115,$B$106:$B$115,$B126)</f>
        <v>0.27376795970867768</v>
      </c>
      <c r="D126" s="129">
        <f t="shared" si="29"/>
        <v>0.27414391934154964</v>
      </c>
      <c r="E126" s="129">
        <f t="shared" si="29"/>
        <v>0.27450720360419772</v>
      </c>
      <c r="F126" s="129">
        <f t="shared" si="29"/>
        <v>0.27485742238084454</v>
      </c>
      <c r="G126" s="129">
        <f t="shared" si="29"/>
        <v>0.27519417002462176</v>
      </c>
      <c r="H126" s="129">
        <f t="shared" si="29"/>
        <v>0.27551702458584493</v>
      </c>
      <c r="I126" s="129">
        <f t="shared" si="29"/>
        <v>0.275556904776673</v>
      </c>
      <c r="J126" s="129">
        <f t="shared" si="29"/>
        <v>0.27558433791975057</v>
      </c>
      <c r="K126" s="129">
        <f t="shared" si="29"/>
        <v>0.27559899478157107</v>
      </c>
      <c r="L126" s="129">
        <f t="shared" si="29"/>
        <v>0.27560053504137749</v>
      </c>
      <c r="M126" s="129">
        <f t="shared" si="29"/>
        <v>0.27558860682068326</v>
      </c>
      <c r="N126" s="129">
        <f t="shared" si="29"/>
        <v>0.27572734367687168</v>
      </c>
      <c r="O126" s="129">
        <f t="shared" si="29"/>
        <v>0.27585086715396151</v>
      </c>
      <c r="P126" s="129">
        <f t="shared" si="29"/>
        <v>0.27595892351216428</v>
      </c>
      <c r="Q126" s="129">
        <f t="shared" si="29"/>
        <v>0.2760512530914912</v>
      </c>
      <c r="R126" s="129">
        <f t="shared" si="29"/>
        <v>0.27612759014093524</v>
      </c>
      <c r="S126" s="129">
        <f t="shared" si="29"/>
        <v>0.27599596949335042</v>
      </c>
      <c r="T126" s="129">
        <f t="shared" si="29"/>
        <v>0.27586439120382017</v>
      </c>
      <c r="U126" s="129">
        <f t="shared" si="29"/>
        <v>0.27573286299682837</v>
      </c>
      <c r="V126" s="129">
        <f t="shared" si="29"/>
        <v>0.27560139239546483</v>
      </c>
      <c r="W126" s="129">
        <f t="shared" si="29"/>
        <v>0.27546998672633882</v>
      </c>
      <c r="X126" s="129">
        <f t="shared" si="29"/>
        <v>0.27548157510773125</v>
      </c>
      <c r="Y126" s="129">
        <f t="shared" si="29"/>
        <v>0.27549320990363158</v>
      </c>
      <c r="Z126" s="129">
        <f t="shared" si="29"/>
        <v>0.27550478566730174</v>
      </c>
      <c r="AA126" s="129">
        <f t="shared" si="29"/>
        <v>0.27551630208187583</v>
      </c>
      <c r="AB126" s="129">
        <f t="shared" si="29"/>
        <v>0.27552775882575559</v>
      </c>
      <c r="AC126" s="129">
        <f t="shared" si="29"/>
        <v>0.27555852017992283</v>
      </c>
      <c r="AD126" s="129">
        <f t="shared" si="29"/>
        <v>0.27558930305729873</v>
      </c>
      <c r="AE126" s="129">
        <f t="shared" si="29"/>
        <v>0.27562010742777548</v>
      </c>
      <c r="AF126" s="129">
        <f t="shared" si="29"/>
        <v>0.27565093326002849</v>
      </c>
      <c r="AG126" s="129">
        <f t="shared" si="29"/>
        <v>0.27568178052155834</v>
      </c>
    </row>
    <row r="127" spans="1:33" ht="15.5" x14ac:dyDescent="0.35">
      <c r="A127" s="125" t="s">
        <v>4201</v>
      </c>
      <c r="B127" s="123" t="str">
        <f t="shared" si="20"/>
        <v>Passenger HDV</v>
      </c>
      <c r="C127" s="129">
        <f t="shared" ref="C127:AG127" si="30">C115/SUMIFS(C$106:C$115,$B$106:$B$115,$B127)</f>
        <v>0.46224399569921598</v>
      </c>
      <c r="D127" s="129">
        <f t="shared" si="30"/>
        <v>0.46395721970930009</v>
      </c>
      <c r="E127" s="129">
        <f t="shared" si="30"/>
        <v>0.46564699183981384</v>
      </c>
      <c r="F127" s="129">
        <f t="shared" si="30"/>
        <v>0.46731250414055625</v>
      </c>
      <c r="G127" s="129">
        <f t="shared" si="30"/>
        <v>0.46895291769276387</v>
      </c>
      <c r="H127" s="129">
        <f t="shared" si="30"/>
        <v>0.47056736104007313</v>
      </c>
      <c r="I127" s="129">
        <f t="shared" si="30"/>
        <v>0.47194489526950129</v>
      </c>
      <c r="J127" s="129">
        <f t="shared" si="30"/>
        <v>0.47329619214862662</v>
      </c>
      <c r="K127" s="129">
        <f t="shared" si="30"/>
        <v>0.47462053633690554</v>
      </c>
      <c r="L127" s="129">
        <f t="shared" si="30"/>
        <v>0.47591718837180841</v>
      </c>
      <c r="M127" s="129">
        <f t="shared" si="30"/>
        <v>0.47718538364466906</v>
      </c>
      <c r="N127" s="129">
        <f t="shared" si="30"/>
        <v>0.47791020903518028</v>
      </c>
      <c r="O127" s="129">
        <f t="shared" si="30"/>
        <v>0.47860800682144639</v>
      </c>
      <c r="P127" s="129">
        <f t="shared" si="30"/>
        <v>0.47927824087203891</v>
      </c>
      <c r="Q127" s="129">
        <f t="shared" si="30"/>
        <v>0.47992036391360571</v>
      </c>
      <c r="R127" s="129">
        <f t="shared" si="30"/>
        <v>0.48053381718536947</v>
      </c>
      <c r="S127" s="129">
        <f t="shared" si="30"/>
        <v>0.48045787070566787</v>
      </c>
      <c r="T127" s="129">
        <f t="shared" si="30"/>
        <v>0.48038327162488881</v>
      </c>
      <c r="U127" s="129">
        <f t="shared" si="30"/>
        <v>0.4803099997622064</v>
      </c>
      <c r="V127" s="129">
        <f t="shared" si="30"/>
        <v>0.48023803525465941</v>
      </c>
      <c r="W127" s="129">
        <f t="shared" si="30"/>
        <v>0.48016735855179882</v>
      </c>
      <c r="X127" s="129">
        <f t="shared" si="30"/>
        <v>0.47996090898565308</v>
      </c>
      <c r="Y127" s="129">
        <f t="shared" si="30"/>
        <v>0.4797535861209708</v>
      </c>
      <c r="Z127" s="129">
        <f t="shared" si="30"/>
        <v>0.47954558545852932</v>
      </c>
      <c r="AA127" s="129">
        <f t="shared" si="30"/>
        <v>0.47933690450148592</v>
      </c>
      <c r="AB127" s="129">
        <f t="shared" si="30"/>
        <v>0.47912754073617347</v>
      </c>
      <c r="AC127" s="129">
        <f t="shared" si="30"/>
        <v>0.47921245398457013</v>
      </c>
      <c r="AD127" s="129">
        <f t="shared" si="30"/>
        <v>0.47929745916094069</v>
      </c>
      <c r="AE127" s="129">
        <f t="shared" si="30"/>
        <v>0.47938255634750027</v>
      </c>
      <c r="AF127" s="129">
        <f t="shared" si="30"/>
        <v>0.47946774562457878</v>
      </c>
      <c r="AG127" s="129">
        <f t="shared" si="30"/>
        <v>0.47955302707068981</v>
      </c>
    </row>
    <row r="128" spans="1:33" ht="15.5" x14ac:dyDescent="0.35">
      <c r="A128" s="125"/>
      <c r="B128" s="126"/>
      <c r="C128" s="128"/>
      <c r="D128" s="128"/>
      <c r="E128" s="128"/>
      <c r="F128" s="128"/>
      <c r="G128" s="128"/>
      <c r="H128" s="128"/>
      <c r="I128" s="128"/>
      <c r="J128" s="128"/>
      <c r="K128" s="128"/>
      <c r="L128" s="128"/>
      <c r="M128" s="128"/>
      <c r="N128" s="128"/>
      <c r="O128" s="128"/>
      <c r="P128" s="128"/>
      <c r="Q128" s="128"/>
      <c r="R128" s="128"/>
      <c r="S128" s="128"/>
      <c r="T128" s="128"/>
      <c r="U128" s="128"/>
      <c r="V128" s="128"/>
      <c r="W128" s="128"/>
      <c r="X128" s="128"/>
      <c r="Y128" s="128"/>
      <c r="Z128" s="128"/>
      <c r="AA128" s="128"/>
      <c r="AB128" s="128"/>
      <c r="AC128" s="128"/>
      <c r="AD128" s="128"/>
      <c r="AE128" s="128"/>
      <c r="AF128" s="128"/>
      <c r="AG128" s="128"/>
    </row>
    <row r="129" spans="1:33" ht="15.5" x14ac:dyDescent="0.35">
      <c r="A129" s="127" t="s">
        <v>4259</v>
      </c>
      <c r="B129" s="126" t="s">
        <v>4256</v>
      </c>
      <c r="C129" s="126">
        <v>2020</v>
      </c>
      <c r="D129" s="126">
        <v>2021</v>
      </c>
      <c r="E129" s="126">
        <v>2022</v>
      </c>
      <c r="F129" s="126">
        <v>2023</v>
      </c>
      <c r="G129" s="126">
        <v>2024</v>
      </c>
      <c r="H129" s="126">
        <v>2025</v>
      </c>
      <c r="I129" s="126">
        <v>2026</v>
      </c>
      <c r="J129" s="126">
        <v>2027</v>
      </c>
      <c r="K129" s="126">
        <v>2028</v>
      </c>
      <c r="L129" s="126">
        <v>2029</v>
      </c>
      <c r="M129" s="126">
        <v>2030</v>
      </c>
      <c r="N129" s="126">
        <v>2031</v>
      </c>
      <c r="O129" s="126">
        <v>2032</v>
      </c>
      <c r="P129" s="126">
        <v>2033</v>
      </c>
      <c r="Q129" s="126">
        <v>2034</v>
      </c>
      <c r="R129" s="126">
        <v>2035</v>
      </c>
      <c r="S129" s="126">
        <v>2036</v>
      </c>
      <c r="T129" s="126">
        <v>2037</v>
      </c>
      <c r="U129" s="126">
        <v>2038</v>
      </c>
      <c r="V129" s="126">
        <v>2039</v>
      </c>
      <c r="W129" s="126">
        <v>2040</v>
      </c>
      <c r="X129" s="126">
        <v>2041</v>
      </c>
      <c r="Y129" s="126">
        <v>2042</v>
      </c>
      <c r="Z129" s="126">
        <v>2043</v>
      </c>
      <c r="AA129" s="126">
        <v>2044</v>
      </c>
      <c r="AB129" s="126">
        <v>2045</v>
      </c>
      <c r="AC129" s="126">
        <v>2046</v>
      </c>
      <c r="AD129" s="126">
        <v>2047</v>
      </c>
      <c r="AE129" s="126">
        <v>2048</v>
      </c>
      <c r="AF129" s="126">
        <v>2049</v>
      </c>
      <c r="AG129" s="126">
        <v>2050</v>
      </c>
    </row>
    <row r="130" spans="1:33" ht="15.5" x14ac:dyDescent="0.35">
      <c r="A130" s="125" t="s">
        <v>4191</v>
      </c>
      <c r="B130" s="123"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5" x14ac:dyDescent="0.35">
      <c r="A131" s="125" t="s">
        <v>4192</v>
      </c>
      <c r="B131" s="123"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5" x14ac:dyDescent="0.35">
      <c r="A132" s="125" t="s">
        <v>4193</v>
      </c>
      <c r="B132" s="123"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5" x14ac:dyDescent="0.35">
      <c r="A133" s="125" t="s">
        <v>4194</v>
      </c>
      <c r="B133" s="123"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5" x14ac:dyDescent="0.35">
      <c r="A134" s="125" t="s">
        <v>4195</v>
      </c>
      <c r="B134" s="123"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5" x14ac:dyDescent="0.35">
      <c r="A135" s="125" t="s">
        <v>4196</v>
      </c>
      <c r="B135" s="123"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5" x14ac:dyDescent="0.35">
      <c r="A136" s="125" t="s">
        <v>4198</v>
      </c>
      <c r="B136" s="123"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5" x14ac:dyDescent="0.35">
      <c r="A137" s="125" t="s">
        <v>4199</v>
      </c>
      <c r="B137" s="123"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5" x14ac:dyDescent="0.35">
      <c r="A138" s="125" t="s">
        <v>4200</v>
      </c>
      <c r="B138" s="123"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5" x14ac:dyDescent="0.35">
      <c r="A139" s="125" t="s">
        <v>4201</v>
      </c>
      <c r="B139" s="123"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35">
      <c r="A140" s="127"/>
    </row>
    <row r="141" spans="1:33" ht="15.5" x14ac:dyDescent="0.35">
      <c r="A141" s="127" t="s">
        <v>4260</v>
      </c>
      <c r="C141" s="126">
        <v>2020</v>
      </c>
      <c r="D141" s="126">
        <v>2021</v>
      </c>
      <c r="E141" s="126">
        <v>2022</v>
      </c>
      <c r="F141" s="126">
        <v>2023</v>
      </c>
      <c r="G141" s="126">
        <v>2024</v>
      </c>
      <c r="H141" s="126">
        <v>2025</v>
      </c>
      <c r="I141" s="126">
        <v>2026</v>
      </c>
      <c r="J141" s="126">
        <v>2027</v>
      </c>
      <c r="K141" s="126">
        <v>2028</v>
      </c>
      <c r="L141" s="126">
        <v>2029</v>
      </c>
      <c r="M141" s="126">
        <v>2030</v>
      </c>
      <c r="N141" s="126">
        <v>2031</v>
      </c>
      <c r="O141" s="126">
        <v>2032</v>
      </c>
      <c r="P141" s="126">
        <v>2033</v>
      </c>
      <c r="Q141" s="126">
        <v>2034</v>
      </c>
      <c r="R141" s="126">
        <v>2035</v>
      </c>
      <c r="S141" s="126">
        <v>2036</v>
      </c>
      <c r="T141" s="126">
        <v>2037</v>
      </c>
      <c r="U141" s="126">
        <v>2038</v>
      </c>
      <c r="V141" s="126">
        <v>2039</v>
      </c>
      <c r="W141" s="126">
        <v>2040</v>
      </c>
      <c r="X141" s="126">
        <v>2041</v>
      </c>
      <c r="Y141" s="126">
        <v>2042</v>
      </c>
      <c r="Z141" s="126">
        <v>2043</v>
      </c>
      <c r="AA141" s="126">
        <v>2044</v>
      </c>
      <c r="AB141" s="126">
        <v>2045</v>
      </c>
      <c r="AC141" s="126">
        <v>2046</v>
      </c>
      <c r="AD141" s="126">
        <v>2047</v>
      </c>
      <c r="AE141" s="126">
        <v>2048</v>
      </c>
      <c r="AF141" s="126">
        <v>2049</v>
      </c>
      <c r="AG141" s="126">
        <v>2050</v>
      </c>
    </row>
    <row r="142" spans="1:33" x14ac:dyDescent="0.35">
      <c r="A142" s="125" t="s">
        <v>4207</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35">
      <c r="A143" s="125" t="s">
        <v>4208</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35">
      <c r="A144" s="125" t="s">
        <v>4209</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5" x14ac:dyDescent="0.35">
      <c r="A146" s="127" t="s">
        <v>4261</v>
      </c>
      <c r="C146" s="126">
        <v>2020</v>
      </c>
      <c r="D146" s="126">
        <v>2021</v>
      </c>
      <c r="E146" s="126">
        <v>2022</v>
      </c>
      <c r="F146" s="126">
        <v>2023</v>
      </c>
      <c r="G146" s="126">
        <v>2024</v>
      </c>
      <c r="H146" s="126">
        <v>2025</v>
      </c>
      <c r="I146" s="126">
        <v>2026</v>
      </c>
      <c r="J146" s="126">
        <v>2027</v>
      </c>
      <c r="K146" s="126">
        <v>2028</v>
      </c>
      <c r="L146" s="126">
        <v>2029</v>
      </c>
      <c r="M146" s="126">
        <v>2030</v>
      </c>
      <c r="N146" s="126">
        <v>2031</v>
      </c>
      <c r="O146" s="126">
        <v>2032</v>
      </c>
      <c r="P146" s="126">
        <v>2033</v>
      </c>
      <c r="Q146" s="126">
        <v>2034</v>
      </c>
      <c r="R146" s="126">
        <v>2035</v>
      </c>
      <c r="S146" s="126">
        <v>2036</v>
      </c>
      <c r="T146" s="126">
        <v>2037</v>
      </c>
      <c r="U146" s="126">
        <v>2038</v>
      </c>
      <c r="V146" s="126">
        <v>2039</v>
      </c>
      <c r="W146" s="126">
        <v>2040</v>
      </c>
      <c r="X146" s="126">
        <v>2041</v>
      </c>
      <c r="Y146" s="126">
        <v>2042</v>
      </c>
      <c r="Z146" s="126">
        <v>2043</v>
      </c>
      <c r="AA146" s="126">
        <v>2044</v>
      </c>
      <c r="AB146" s="126">
        <v>2045</v>
      </c>
      <c r="AC146" s="126">
        <v>2046</v>
      </c>
      <c r="AD146" s="126">
        <v>2047</v>
      </c>
      <c r="AE146" s="126">
        <v>2048</v>
      </c>
      <c r="AF146" s="126">
        <v>2049</v>
      </c>
      <c r="AG146" s="126">
        <v>2050</v>
      </c>
    </row>
    <row r="147" spans="1:33" x14ac:dyDescent="0.35">
      <c r="A147" s="125" t="s">
        <v>4207</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35">
      <c r="A148" s="125" t="s">
        <v>4208</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35">
      <c r="A149" s="125" t="s">
        <v>4209</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D10" sqref="D10"/>
    </sheetView>
  </sheetViews>
  <sheetFormatPr defaultColWidth="9.1796875" defaultRowHeight="14.5" x14ac:dyDescent="0.35"/>
  <cols>
    <col min="1" max="1" width="28.7265625" bestFit="1" customWidth="1"/>
    <col min="4" max="4" width="11" bestFit="1" customWidth="1"/>
    <col min="5" max="5" width="13.7265625" bestFit="1" customWidth="1"/>
  </cols>
  <sheetData>
    <row r="1" spans="1:15" x14ac:dyDescent="0.35">
      <c r="A1" s="38" t="s">
        <v>4262</v>
      </c>
      <c r="B1" s="35"/>
      <c r="C1" s="35"/>
      <c r="D1" s="35"/>
      <c r="E1" s="35"/>
      <c r="F1" s="35"/>
      <c r="G1" s="35"/>
      <c r="H1" s="35"/>
      <c r="I1" s="35"/>
      <c r="J1" s="35"/>
      <c r="K1" s="35"/>
      <c r="L1" s="35"/>
      <c r="M1" s="35"/>
      <c r="N1" s="35"/>
      <c r="O1" s="35"/>
    </row>
    <row r="2" spans="1:15" ht="15.5" x14ac:dyDescent="0.35">
      <c r="A2" s="2" t="s">
        <v>4113</v>
      </c>
      <c r="B2" s="165"/>
      <c r="C2" s="165"/>
      <c r="D2" s="165"/>
      <c r="E2" s="165"/>
      <c r="F2" s="165"/>
      <c r="G2" s="165"/>
      <c r="H2" s="165"/>
      <c r="I2" s="165"/>
      <c r="J2" s="165"/>
      <c r="K2" s="165"/>
      <c r="L2" s="165"/>
      <c r="M2" s="165"/>
      <c r="N2" s="165"/>
      <c r="O2" s="165"/>
    </row>
    <row r="3" spans="1:15" ht="15.5" x14ac:dyDescent="0.35">
      <c r="A3" s="123"/>
      <c r="B3" s="122">
        <v>2022</v>
      </c>
      <c r="C3" s="122">
        <v>2023</v>
      </c>
      <c r="D3" s="122">
        <v>2024</v>
      </c>
      <c r="E3" s="122">
        <v>2025</v>
      </c>
      <c r="F3" s="122">
        <v>2026</v>
      </c>
      <c r="G3" s="122">
        <v>2027</v>
      </c>
      <c r="H3" s="122">
        <v>2028</v>
      </c>
      <c r="I3" s="122">
        <v>2029</v>
      </c>
      <c r="J3" s="122">
        <v>2030</v>
      </c>
      <c r="K3" s="122">
        <v>2031</v>
      </c>
      <c r="L3" s="122">
        <v>2032</v>
      </c>
      <c r="M3" s="122">
        <v>2033</v>
      </c>
      <c r="N3" s="122">
        <v>2034</v>
      </c>
      <c r="O3" s="122">
        <v>2035</v>
      </c>
    </row>
    <row r="4" spans="1:15" x14ac:dyDescent="0.35">
      <c r="A4" s="121" t="s">
        <v>4114</v>
      </c>
      <c r="B4" s="120">
        <v>5494</v>
      </c>
      <c r="C4" s="120">
        <v>5073.875</v>
      </c>
      <c r="D4" s="120">
        <v>4653.75</v>
      </c>
      <c r="E4" s="120">
        <v>4233.625</v>
      </c>
      <c r="F4" s="120">
        <v>3813.5</v>
      </c>
      <c r="G4" s="120">
        <v>3393.375</v>
      </c>
      <c r="H4" s="120">
        <v>2973.25</v>
      </c>
      <c r="I4" s="120">
        <v>2553.125</v>
      </c>
      <c r="J4" s="120">
        <v>2133</v>
      </c>
      <c r="K4" s="120">
        <v>2064.8601513122098</v>
      </c>
      <c r="L4" s="120">
        <v>1996.7203026244199</v>
      </c>
      <c r="M4" s="120">
        <v>1928.58045393663</v>
      </c>
      <c r="N4" s="120">
        <v>1860.44060524884</v>
      </c>
      <c r="O4" s="120">
        <v>1792.3007565610501</v>
      </c>
    </row>
    <row r="5" spans="1:15" x14ac:dyDescent="0.35">
      <c r="A5" s="121" t="s">
        <v>4115</v>
      </c>
      <c r="B5" s="120">
        <v>7224</v>
      </c>
      <c r="C5" s="120">
        <v>6682</v>
      </c>
      <c r="D5" s="120">
        <v>6140</v>
      </c>
      <c r="E5" s="120">
        <v>5598</v>
      </c>
      <c r="F5" s="120">
        <v>5056</v>
      </c>
      <c r="G5" s="120">
        <v>4514</v>
      </c>
      <c r="H5" s="120">
        <v>3972</v>
      </c>
      <c r="I5" s="120">
        <v>3430</v>
      </c>
      <c r="J5" s="120">
        <v>2888</v>
      </c>
      <c r="K5" s="120">
        <v>2795.6911343475913</v>
      </c>
      <c r="L5" s="120">
        <v>2703.3822686951826</v>
      </c>
      <c r="M5" s="120">
        <v>2611.0734030427739</v>
      </c>
      <c r="N5" s="120">
        <v>2518.7645373903651</v>
      </c>
      <c r="O5" s="120">
        <v>2426.4556717379564</v>
      </c>
    </row>
    <row r="6" spans="1:15" x14ac:dyDescent="0.35">
      <c r="A6" s="121" t="s">
        <v>4116</v>
      </c>
      <c r="B6" s="120">
        <v>9000</v>
      </c>
      <c r="C6" s="120">
        <v>8337.5</v>
      </c>
      <c r="D6" s="120">
        <v>7675</v>
      </c>
      <c r="E6" s="120">
        <v>7012.5</v>
      </c>
      <c r="F6" s="120">
        <v>6350</v>
      </c>
      <c r="G6" s="120">
        <v>5687.5</v>
      </c>
      <c r="H6" s="120">
        <v>5025</v>
      </c>
      <c r="I6" s="120">
        <v>4362.5</v>
      </c>
      <c r="J6" s="120">
        <v>3700</v>
      </c>
      <c r="K6" s="120">
        <v>3579.7764028439256</v>
      </c>
      <c r="L6" s="120">
        <v>3459.5528056878511</v>
      </c>
      <c r="M6" s="120">
        <v>3339.3292085317767</v>
      </c>
      <c r="N6" s="120">
        <v>3219.1056113757022</v>
      </c>
      <c r="O6" s="120">
        <v>3098.8820142196269</v>
      </c>
    </row>
    <row r="7" spans="1:15" x14ac:dyDescent="0.35">
      <c r="A7" s="121" t="s">
        <v>4117</v>
      </c>
      <c r="B7" s="120">
        <v>10736</v>
      </c>
      <c r="C7" s="120">
        <v>9962</v>
      </c>
      <c r="D7" s="120">
        <v>9188</v>
      </c>
      <c r="E7" s="120">
        <v>8414</v>
      </c>
      <c r="F7" s="120">
        <v>7640</v>
      </c>
      <c r="G7" s="120">
        <v>6866</v>
      </c>
      <c r="H7" s="120">
        <v>6092</v>
      </c>
      <c r="I7" s="120">
        <v>5318</v>
      </c>
      <c r="J7" s="120">
        <v>4544</v>
      </c>
      <c r="K7" s="120">
        <v>4398.0832076110801</v>
      </c>
      <c r="L7" s="120">
        <v>4252.1664152221601</v>
      </c>
      <c r="M7" s="120">
        <v>4106.2496228332402</v>
      </c>
      <c r="N7" s="120">
        <v>3960.3328304443198</v>
      </c>
      <c r="O7" s="120">
        <v>3814.4160380553985</v>
      </c>
    </row>
    <row r="8" spans="1:15" x14ac:dyDescent="0.35">
      <c r="A8" s="121" t="s">
        <v>4118</v>
      </c>
      <c r="B8" s="120">
        <v>12495</v>
      </c>
      <c r="C8" s="120">
        <v>11615.625</v>
      </c>
      <c r="D8" s="120">
        <v>10736.25</v>
      </c>
      <c r="E8" s="120">
        <v>9856.875</v>
      </c>
      <c r="F8" s="120">
        <v>8977.5</v>
      </c>
      <c r="G8" s="120">
        <v>8098.125</v>
      </c>
      <c r="H8" s="120">
        <v>7218.75</v>
      </c>
      <c r="I8" s="120">
        <v>6339.375</v>
      </c>
      <c r="J8" s="120">
        <v>5460</v>
      </c>
      <c r="K8" s="120">
        <v>5283.4466240291495</v>
      </c>
      <c r="L8" s="120">
        <v>5106.8932480582989</v>
      </c>
      <c r="M8" s="120">
        <v>4930.3398720874484</v>
      </c>
      <c r="N8" s="120">
        <v>4753.7864961165978</v>
      </c>
      <c r="O8" s="120">
        <v>4577.2331201457464</v>
      </c>
    </row>
    <row r="9" spans="1:15" x14ac:dyDescent="0.35">
      <c r="A9" s="121" t="s">
        <v>4119</v>
      </c>
      <c r="B9" s="120">
        <v>14391</v>
      </c>
      <c r="C9" s="120">
        <v>13391.125</v>
      </c>
      <c r="D9" s="120">
        <v>12391.25</v>
      </c>
      <c r="E9" s="120">
        <v>11391.375</v>
      </c>
      <c r="F9" s="120">
        <v>10391.5</v>
      </c>
      <c r="G9" s="120">
        <v>9391.625</v>
      </c>
      <c r="H9" s="120">
        <v>8391.75</v>
      </c>
      <c r="I9" s="120">
        <v>7391.875</v>
      </c>
      <c r="J9" s="120">
        <v>6392</v>
      </c>
      <c r="K9" s="120">
        <v>6189.2175010501578</v>
      </c>
      <c r="L9" s="120">
        <v>5986.4350021003156</v>
      </c>
      <c r="M9" s="120">
        <v>5783.6525031504734</v>
      </c>
      <c r="N9" s="120">
        <v>5580.8700042006312</v>
      </c>
      <c r="O9" s="120">
        <v>5378.0875052507899</v>
      </c>
    </row>
    <row r="10" spans="1:15" x14ac:dyDescent="0.35">
      <c r="A10" s="121" t="s">
        <v>4120</v>
      </c>
      <c r="B10" s="120">
        <v>6550</v>
      </c>
      <c r="C10" s="120">
        <v>6014</v>
      </c>
      <c r="D10" s="120">
        <v>5478</v>
      </c>
      <c r="E10" s="120">
        <v>4942</v>
      </c>
      <c r="F10" s="120">
        <v>4406</v>
      </c>
      <c r="G10" s="120">
        <v>3870</v>
      </c>
      <c r="H10" s="120">
        <v>3334</v>
      </c>
      <c r="I10" s="120">
        <v>2798</v>
      </c>
      <c r="J10" s="120">
        <v>2262</v>
      </c>
      <c r="K10" s="120">
        <v>2187.8135011845638</v>
      </c>
      <c r="L10" s="120">
        <v>2113.6270023691277</v>
      </c>
      <c r="M10" s="120">
        <v>2039.4405035536913</v>
      </c>
      <c r="N10" s="120">
        <v>1965.2540047382549</v>
      </c>
      <c r="O10" s="120">
        <v>1891.0675059228183</v>
      </c>
    </row>
    <row r="11" spans="1:15" x14ac:dyDescent="0.35">
      <c r="A11" s="121" t="s">
        <v>4121</v>
      </c>
      <c r="B11" s="120">
        <v>8442</v>
      </c>
      <c r="C11" s="120">
        <v>7771.125</v>
      </c>
      <c r="D11" s="120">
        <v>7100.25</v>
      </c>
      <c r="E11" s="120">
        <v>6429.375</v>
      </c>
      <c r="F11" s="120">
        <v>5758.5</v>
      </c>
      <c r="G11" s="120">
        <v>5087.625</v>
      </c>
      <c r="H11" s="120">
        <v>4416.75</v>
      </c>
      <c r="I11" s="120">
        <v>3745.875</v>
      </c>
      <c r="J11" s="120">
        <v>3075</v>
      </c>
      <c r="K11" s="120">
        <v>2971.4217238819961</v>
      </c>
      <c r="L11" s="120">
        <v>2867.8434477639921</v>
      </c>
      <c r="M11" s="120">
        <v>2764.2651716459882</v>
      </c>
      <c r="N11" s="120">
        <v>2660.6868955279842</v>
      </c>
      <c r="O11" s="120">
        <v>2557.1086194099807</v>
      </c>
    </row>
    <row r="12" spans="1:15" x14ac:dyDescent="0.35">
      <c r="A12" s="121" t="s">
        <v>4122</v>
      </c>
      <c r="B12" s="120">
        <v>10492</v>
      </c>
      <c r="C12" s="120">
        <v>9664.125</v>
      </c>
      <c r="D12" s="120">
        <v>8836.25</v>
      </c>
      <c r="E12" s="120">
        <v>8008.375</v>
      </c>
      <c r="F12" s="120">
        <v>7180.5</v>
      </c>
      <c r="G12" s="120">
        <v>6352.625</v>
      </c>
      <c r="H12" s="120">
        <v>5524.75</v>
      </c>
      <c r="I12" s="120">
        <v>4696.875</v>
      </c>
      <c r="J12" s="120">
        <v>3869</v>
      </c>
      <c r="K12" s="120">
        <v>3747.5959196358981</v>
      </c>
      <c r="L12" s="120">
        <v>3626.1918392717962</v>
      </c>
      <c r="M12" s="120">
        <v>3504.7877589076943</v>
      </c>
      <c r="N12" s="120">
        <v>3383.3836785435924</v>
      </c>
      <c r="O12" s="120">
        <v>3261.9795981794914</v>
      </c>
    </row>
    <row r="13" spans="1:15" x14ac:dyDescent="0.35">
      <c r="A13" s="121" t="s">
        <v>4123</v>
      </c>
      <c r="B13" s="120">
        <v>12495</v>
      </c>
      <c r="C13" s="120">
        <v>11527.75</v>
      </c>
      <c r="D13" s="120">
        <v>10560.5</v>
      </c>
      <c r="E13" s="120">
        <v>9593.25</v>
      </c>
      <c r="F13" s="120">
        <v>8626</v>
      </c>
      <c r="G13" s="120">
        <v>7658.75</v>
      </c>
      <c r="H13" s="120">
        <v>6691.5</v>
      </c>
      <c r="I13" s="120">
        <v>5724.25</v>
      </c>
      <c r="J13" s="120">
        <v>4757</v>
      </c>
      <c r="K13" s="120">
        <v>4607.7327893296269</v>
      </c>
      <c r="L13" s="120">
        <v>4458.4655786592539</v>
      </c>
      <c r="M13" s="120">
        <v>4309.1983679888808</v>
      </c>
      <c r="N13" s="120">
        <v>4159.9311573185078</v>
      </c>
      <c r="O13" s="120">
        <v>4010.6639466481342</v>
      </c>
    </row>
    <row r="14" spans="1:15" x14ac:dyDescent="0.35">
      <c r="A14" s="121" t="s">
        <v>4124</v>
      </c>
      <c r="B14" s="120">
        <v>14625</v>
      </c>
      <c r="C14" s="120">
        <v>13512.75</v>
      </c>
      <c r="D14" s="120">
        <v>12400.5</v>
      </c>
      <c r="E14" s="120">
        <v>11288.25</v>
      </c>
      <c r="F14" s="120">
        <v>10176</v>
      </c>
      <c r="G14" s="120">
        <v>9063.75</v>
      </c>
      <c r="H14" s="120">
        <v>7951.5</v>
      </c>
      <c r="I14" s="120">
        <v>6839.25</v>
      </c>
      <c r="J14" s="120">
        <v>5727</v>
      </c>
      <c r="K14" s="120">
        <v>5543.0849952121271</v>
      </c>
      <c r="L14" s="120">
        <v>5359.1699904242541</v>
      </c>
      <c r="M14" s="120">
        <v>5175.2549856363812</v>
      </c>
      <c r="N14" s="120">
        <v>4991.3399808485083</v>
      </c>
      <c r="O14" s="120">
        <v>4807.4249760606353</v>
      </c>
    </row>
    <row r="15" spans="1:15" x14ac:dyDescent="0.35">
      <c r="A15" s="121" t="s">
        <v>4125</v>
      </c>
      <c r="B15" s="120">
        <v>16965</v>
      </c>
      <c r="C15" s="120">
        <v>15681.875</v>
      </c>
      <c r="D15" s="120">
        <v>14398.75</v>
      </c>
      <c r="E15" s="120">
        <v>13115.625</v>
      </c>
      <c r="F15" s="120">
        <v>11832.5</v>
      </c>
      <c r="G15" s="120">
        <v>10549.375</v>
      </c>
      <c r="H15" s="120">
        <v>9266.25</v>
      </c>
      <c r="I15" s="120">
        <v>7983.125</v>
      </c>
      <c r="J15" s="120">
        <v>6700</v>
      </c>
      <c r="K15" s="120">
        <v>6488.5901718091845</v>
      </c>
      <c r="L15" s="120">
        <v>6277.1803436183691</v>
      </c>
      <c r="M15" s="120">
        <v>6065.7705154275536</v>
      </c>
      <c r="N15" s="120">
        <v>5854.3606872367382</v>
      </c>
      <c r="O15" s="120">
        <v>5642.9508590459236</v>
      </c>
    </row>
    <row r="16" spans="1:15" x14ac:dyDescent="0.35">
      <c r="A16" s="121" t="s">
        <v>4126</v>
      </c>
      <c r="B16" s="120">
        <v>7353</v>
      </c>
      <c r="C16" s="120">
        <v>6770.75</v>
      </c>
      <c r="D16" s="120">
        <v>6188.5</v>
      </c>
      <c r="E16" s="120">
        <v>5606.25</v>
      </c>
      <c r="F16" s="120">
        <v>5024</v>
      </c>
      <c r="G16" s="120">
        <v>4441.75</v>
      </c>
      <c r="H16" s="120">
        <v>3859.5</v>
      </c>
      <c r="I16" s="120">
        <v>3277.25</v>
      </c>
      <c r="J16" s="120">
        <v>2695</v>
      </c>
      <c r="K16" s="120">
        <v>2605.1039298678716</v>
      </c>
      <c r="L16" s="120">
        <v>2515.2078597357431</v>
      </c>
      <c r="M16" s="120">
        <v>2425.3117896036147</v>
      </c>
      <c r="N16" s="120">
        <v>2335.4157194714862</v>
      </c>
      <c r="O16" s="120">
        <v>2245.5196493393578</v>
      </c>
    </row>
    <row r="17" spans="1:15" x14ac:dyDescent="0.35">
      <c r="A17" s="121" t="s">
        <v>4127</v>
      </c>
      <c r="B17" s="120">
        <v>9548</v>
      </c>
      <c r="C17" s="120">
        <v>8807.75</v>
      </c>
      <c r="D17" s="120">
        <v>8067.5</v>
      </c>
      <c r="E17" s="120">
        <v>7327.25</v>
      </c>
      <c r="F17" s="120">
        <v>6587</v>
      </c>
      <c r="G17" s="120">
        <v>5846.75</v>
      </c>
      <c r="H17" s="120">
        <v>5106.5</v>
      </c>
      <c r="I17" s="120">
        <v>4366.25</v>
      </c>
      <c r="J17" s="120">
        <v>3626</v>
      </c>
      <c r="K17" s="120">
        <v>3506.8927755470963</v>
      </c>
      <c r="L17" s="120">
        <v>3387.7855510941927</v>
      </c>
      <c r="M17" s="120">
        <v>3268.678326641289</v>
      </c>
      <c r="N17" s="120">
        <v>3149.5711021883853</v>
      </c>
      <c r="O17" s="120">
        <v>3030.4638777354808</v>
      </c>
    </row>
    <row r="18" spans="1:15" x14ac:dyDescent="0.35">
      <c r="A18" s="121" t="s">
        <v>4128</v>
      </c>
      <c r="B18" s="120">
        <v>11760</v>
      </c>
      <c r="C18" s="120">
        <v>10858</v>
      </c>
      <c r="D18" s="120">
        <v>9956</v>
      </c>
      <c r="E18" s="120">
        <v>9054</v>
      </c>
      <c r="F18" s="120">
        <v>8152</v>
      </c>
      <c r="G18" s="120">
        <v>7250</v>
      </c>
      <c r="H18" s="120">
        <v>6348</v>
      </c>
      <c r="I18" s="120">
        <v>5446</v>
      </c>
      <c r="J18" s="120">
        <v>4544</v>
      </c>
      <c r="K18" s="120">
        <v>4406.9477498992128</v>
      </c>
      <c r="L18" s="120">
        <v>4269.8954997984256</v>
      </c>
      <c r="M18" s="120">
        <v>4132.8432496976384</v>
      </c>
      <c r="N18" s="120">
        <v>3995.7909995968516</v>
      </c>
      <c r="O18" s="120">
        <v>3858.7387494960662</v>
      </c>
    </row>
    <row r="19" spans="1:15" x14ac:dyDescent="0.35">
      <c r="A19" s="121" t="s">
        <v>4129</v>
      </c>
      <c r="B19" s="120">
        <v>13923</v>
      </c>
      <c r="C19" s="120">
        <v>12889.875</v>
      </c>
      <c r="D19" s="120">
        <v>11856.75</v>
      </c>
      <c r="E19" s="120">
        <v>10823.625</v>
      </c>
      <c r="F19" s="120">
        <v>9790.5</v>
      </c>
      <c r="G19" s="120">
        <v>8757.375</v>
      </c>
      <c r="H19" s="120">
        <v>7724.25</v>
      </c>
      <c r="I19" s="120">
        <v>6691.125</v>
      </c>
      <c r="J19" s="120">
        <v>5658</v>
      </c>
      <c r="K19" s="120">
        <v>5473.6175483033967</v>
      </c>
      <c r="L19" s="120">
        <v>5289.2350966067934</v>
      </c>
      <c r="M19" s="120">
        <v>5104.8526449101901</v>
      </c>
      <c r="N19" s="120">
        <v>4920.4701932135868</v>
      </c>
      <c r="O19" s="120">
        <v>4736.0877415169834</v>
      </c>
    </row>
    <row r="20" spans="1:15" x14ac:dyDescent="0.35">
      <c r="A20" s="121" t="s">
        <v>4130</v>
      </c>
      <c r="B20" s="120">
        <v>16497</v>
      </c>
      <c r="C20" s="120">
        <v>15272.375</v>
      </c>
      <c r="D20" s="120">
        <v>14047.75</v>
      </c>
      <c r="E20" s="120">
        <v>12823.125</v>
      </c>
      <c r="F20" s="120">
        <v>11598.5</v>
      </c>
      <c r="G20" s="120">
        <v>10373.875</v>
      </c>
      <c r="H20" s="120">
        <v>9149.25</v>
      </c>
      <c r="I20" s="120">
        <v>7924.625</v>
      </c>
      <c r="J20" s="120">
        <v>6700</v>
      </c>
      <c r="K20" s="120">
        <v>6493.4697174846342</v>
      </c>
      <c r="L20" s="120">
        <v>6286.9394349692684</v>
      </c>
      <c r="M20" s="120">
        <v>6080.4091524539026</v>
      </c>
      <c r="N20" s="120">
        <v>5873.8788699385368</v>
      </c>
      <c r="O20" s="120">
        <v>5667.348587423171</v>
      </c>
    </row>
    <row r="21" spans="1:15" x14ac:dyDescent="0.35">
      <c r="A21" s="121" t="s">
        <v>4131</v>
      </c>
      <c r="B21" s="120">
        <v>19188</v>
      </c>
      <c r="C21" s="120">
        <v>17779.5</v>
      </c>
      <c r="D21" s="120">
        <v>16371</v>
      </c>
      <c r="E21" s="120">
        <v>14962.5</v>
      </c>
      <c r="F21" s="120">
        <v>13554</v>
      </c>
      <c r="G21" s="120">
        <v>12145.5</v>
      </c>
      <c r="H21" s="120">
        <v>10737</v>
      </c>
      <c r="I21" s="120">
        <v>9328.5</v>
      </c>
      <c r="J21" s="120">
        <v>7920</v>
      </c>
      <c r="K21" s="120">
        <v>7666.6435527275207</v>
      </c>
      <c r="L21" s="120">
        <v>7413.2871054550415</v>
      </c>
      <c r="M21" s="120">
        <v>7159.9306581825622</v>
      </c>
      <c r="N21" s="120">
        <v>6906.5742109100829</v>
      </c>
      <c r="O21" s="120">
        <v>6653.2177636376027</v>
      </c>
    </row>
    <row r="22" spans="1:15" x14ac:dyDescent="0.35">
      <c r="A22" s="121" t="s">
        <v>4132</v>
      </c>
      <c r="B22" s="120">
        <v>8820</v>
      </c>
      <c r="C22" s="120">
        <v>8139.375</v>
      </c>
      <c r="D22" s="120">
        <v>7458.75</v>
      </c>
      <c r="E22" s="120">
        <v>6778.125</v>
      </c>
      <c r="F22" s="120">
        <v>6097.5</v>
      </c>
      <c r="G22" s="120">
        <v>5416.875</v>
      </c>
      <c r="H22" s="120">
        <v>4736.25</v>
      </c>
      <c r="I22" s="120">
        <v>4055.625</v>
      </c>
      <c r="J22" s="120">
        <v>3375</v>
      </c>
      <c r="K22" s="120">
        <v>3256.7162378164066</v>
      </c>
      <c r="L22" s="120">
        <v>3138.4324756328133</v>
      </c>
      <c r="M22" s="120">
        <v>3020.1487134492199</v>
      </c>
      <c r="N22" s="120">
        <v>2901.8649512656266</v>
      </c>
      <c r="O22" s="120">
        <v>2783.5811890820323</v>
      </c>
    </row>
    <row r="23" spans="1:15" x14ac:dyDescent="0.35">
      <c r="A23" s="121" t="s">
        <v>4133</v>
      </c>
      <c r="B23" s="120">
        <v>11374</v>
      </c>
      <c r="C23" s="120">
        <v>10519.25</v>
      </c>
      <c r="D23" s="120">
        <v>9664.5</v>
      </c>
      <c r="E23" s="120">
        <v>8809.75</v>
      </c>
      <c r="F23" s="120">
        <v>7955</v>
      </c>
      <c r="G23" s="120">
        <v>7100.25</v>
      </c>
      <c r="H23" s="120">
        <v>6245.5</v>
      </c>
      <c r="I23" s="120">
        <v>5390.75</v>
      </c>
      <c r="J23" s="120">
        <v>4536</v>
      </c>
      <c r="K23" s="120">
        <v>4379.396803879833</v>
      </c>
      <c r="L23" s="120">
        <v>4222.793607759666</v>
      </c>
      <c r="M23" s="120">
        <v>4066.1904116394994</v>
      </c>
      <c r="N23" s="120">
        <v>3909.5872155193329</v>
      </c>
      <c r="O23" s="120">
        <v>3752.9840193991668</v>
      </c>
    </row>
    <row r="24" spans="1:15" x14ac:dyDescent="0.35">
      <c r="A24" s="121" t="s">
        <v>4134</v>
      </c>
      <c r="B24" s="120">
        <v>13923</v>
      </c>
      <c r="C24" s="120">
        <v>12889.875</v>
      </c>
      <c r="D24" s="120">
        <v>11856.75</v>
      </c>
      <c r="E24" s="120">
        <v>10823.625</v>
      </c>
      <c r="F24" s="120">
        <v>9790.5</v>
      </c>
      <c r="G24" s="120">
        <v>8757.375</v>
      </c>
      <c r="H24" s="120">
        <v>7724.25</v>
      </c>
      <c r="I24" s="120">
        <v>6691.125</v>
      </c>
      <c r="J24" s="120">
        <v>5658</v>
      </c>
      <c r="K24" s="120">
        <v>5481.3656857271635</v>
      </c>
      <c r="L24" s="120">
        <v>5304.731371454327</v>
      </c>
      <c r="M24" s="120">
        <v>5128.0970571814905</v>
      </c>
      <c r="N24" s="120">
        <v>4951.462742908654</v>
      </c>
      <c r="O24" s="120">
        <v>4774.8284286358166</v>
      </c>
    </row>
    <row r="25" spans="1:15" x14ac:dyDescent="0.35">
      <c r="A25" s="121" t="s">
        <v>4135</v>
      </c>
      <c r="B25" s="120">
        <v>16848</v>
      </c>
      <c r="C25" s="120">
        <v>15613</v>
      </c>
      <c r="D25" s="120">
        <v>14378</v>
      </c>
      <c r="E25" s="120">
        <v>13143</v>
      </c>
      <c r="F25" s="120">
        <v>11908</v>
      </c>
      <c r="G25" s="120">
        <v>10673</v>
      </c>
      <c r="H25" s="120">
        <v>9438</v>
      </c>
      <c r="I25" s="120">
        <v>8203</v>
      </c>
      <c r="J25" s="120">
        <v>6968</v>
      </c>
      <c r="K25" s="120">
        <v>6745.6436009869576</v>
      </c>
      <c r="L25" s="120">
        <v>6523.2872019739152</v>
      </c>
      <c r="M25" s="120">
        <v>6300.9308029608728</v>
      </c>
      <c r="N25" s="120">
        <v>6078.5744039478304</v>
      </c>
      <c r="O25" s="120">
        <v>5856.2180049347899</v>
      </c>
    </row>
    <row r="26" spans="1:15" x14ac:dyDescent="0.35">
      <c r="A26" s="121" t="s">
        <v>4136</v>
      </c>
      <c r="B26" s="120">
        <v>19890</v>
      </c>
      <c r="C26" s="120">
        <v>18459.75</v>
      </c>
      <c r="D26" s="120">
        <v>17029.5</v>
      </c>
      <c r="E26" s="120">
        <v>15599.25</v>
      </c>
      <c r="F26" s="120">
        <v>14169</v>
      </c>
      <c r="G26" s="120">
        <v>12738.75</v>
      </c>
      <c r="H26" s="120">
        <v>11308.5</v>
      </c>
      <c r="I26" s="120">
        <v>9878.25</v>
      </c>
      <c r="J26" s="120">
        <v>8448</v>
      </c>
      <c r="K26" s="120">
        <v>8173.0321552131481</v>
      </c>
      <c r="L26" s="120">
        <v>7898.0643104262963</v>
      </c>
      <c r="M26" s="120">
        <v>7623.0964656394444</v>
      </c>
      <c r="N26" s="120">
        <v>7348.1286208525926</v>
      </c>
      <c r="O26" s="120">
        <v>7073.1607760657407</v>
      </c>
    </row>
    <row r="27" spans="1:15" x14ac:dyDescent="0.35">
      <c r="A27" s="121" t="s">
        <v>4137</v>
      </c>
      <c r="B27" s="120">
        <v>23049</v>
      </c>
      <c r="C27" s="120">
        <v>21438.375</v>
      </c>
      <c r="D27" s="120">
        <v>19827.75</v>
      </c>
      <c r="E27" s="120">
        <v>18217.125</v>
      </c>
      <c r="F27" s="120">
        <v>16606.5</v>
      </c>
      <c r="G27" s="120">
        <v>14995.875</v>
      </c>
      <c r="H27" s="120">
        <v>13385.25</v>
      </c>
      <c r="I27" s="120">
        <v>11774.625</v>
      </c>
      <c r="J27" s="120">
        <v>10164</v>
      </c>
      <c r="K27" s="120">
        <v>9830.4027787679097</v>
      </c>
      <c r="L27" s="120">
        <v>9496.8055575358194</v>
      </c>
      <c r="M27" s="120">
        <v>9163.2083363037291</v>
      </c>
      <c r="N27" s="120">
        <v>8829.6111150716388</v>
      </c>
      <c r="O27" s="120">
        <v>8496.0138938395521</v>
      </c>
    </row>
    <row r="28" spans="1:15" ht="15.5" x14ac:dyDescent="0.35">
      <c r="A28" s="123"/>
      <c r="B28" s="123"/>
      <c r="C28" s="123"/>
      <c r="D28" s="123"/>
      <c r="E28" s="123"/>
      <c r="F28" s="123"/>
      <c r="G28" s="123"/>
      <c r="H28" s="123"/>
      <c r="I28" s="123"/>
      <c r="J28" s="123"/>
      <c r="K28" s="123"/>
      <c r="L28" s="123"/>
      <c r="M28" s="123"/>
      <c r="N28" s="123"/>
      <c r="O28" s="123"/>
    </row>
    <row r="29" spans="1:15" ht="15.5" x14ac:dyDescent="0.35">
      <c r="A29" s="2" t="s">
        <v>4138</v>
      </c>
      <c r="B29" s="165"/>
      <c r="C29" s="165"/>
      <c r="D29" s="165"/>
      <c r="E29" s="165"/>
      <c r="F29" s="165"/>
      <c r="G29" s="165"/>
      <c r="H29" s="165"/>
      <c r="I29" s="165"/>
      <c r="J29" s="165"/>
      <c r="K29" s="165"/>
      <c r="L29" s="165"/>
      <c r="M29" s="165"/>
      <c r="N29" s="165"/>
      <c r="O29" s="165"/>
    </row>
    <row r="30" spans="1:15" ht="15.5" x14ac:dyDescent="0.35">
      <c r="A30" s="123"/>
      <c r="B30" s="122">
        <v>2022</v>
      </c>
      <c r="C30" s="122">
        <v>2023</v>
      </c>
      <c r="D30" s="122">
        <v>2024</v>
      </c>
      <c r="E30" s="122">
        <v>2025</v>
      </c>
      <c r="F30" s="122">
        <v>2026</v>
      </c>
      <c r="G30" s="122">
        <v>2027</v>
      </c>
      <c r="H30" s="122">
        <v>2028</v>
      </c>
      <c r="I30" s="122">
        <v>2029</v>
      </c>
      <c r="J30" s="122">
        <v>2030</v>
      </c>
      <c r="K30" s="122">
        <v>2031</v>
      </c>
      <c r="L30" s="122">
        <v>2032</v>
      </c>
      <c r="M30" s="122">
        <v>2033</v>
      </c>
      <c r="N30" s="122">
        <v>2034</v>
      </c>
      <c r="O30" s="122">
        <v>2035</v>
      </c>
    </row>
    <row r="31" spans="1:15" x14ac:dyDescent="0.35">
      <c r="A31" s="121" t="s">
        <v>4139</v>
      </c>
      <c r="B31" s="120">
        <f>'ICCT LDV Data'!C86*'ICCT LDV Data'!C92</f>
        <v>1320</v>
      </c>
      <c r="C31" s="120">
        <f t="shared" ref="C31:I40" si="0">($J31-$B31)/COUNT($C$3:$J$3)+B31</f>
        <v>1227.75</v>
      </c>
      <c r="D31" s="120">
        <f t="shared" si="0"/>
        <v>1135.5</v>
      </c>
      <c r="E31" s="120">
        <f t="shared" si="0"/>
        <v>1043.25</v>
      </c>
      <c r="F31" s="120">
        <f t="shared" si="0"/>
        <v>951</v>
      </c>
      <c r="G31" s="120">
        <f t="shared" si="0"/>
        <v>858.75</v>
      </c>
      <c r="H31" s="120">
        <f t="shared" si="0"/>
        <v>766.5</v>
      </c>
      <c r="I31" s="120">
        <f t="shared" si="0"/>
        <v>674.25</v>
      </c>
      <c r="J31" s="120">
        <f>'ICCT LDV Data'!G86*'ICCT LDV Data'!G92</f>
        <v>582</v>
      </c>
      <c r="K31" s="120">
        <f t="shared" ref="K31:N54" si="1">($O31-$J31)/COUNT($K$3:$O$3)+J31</f>
        <v>557.55306397010463</v>
      </c>
      <c r="L31" s="120">
        <f t="shared" si="1"/>
        <v>533.10612794020926</v>
      </c>
      <c r="M31" s="120">
        <f t="shared" si="1"/>
        <v>508.65919191031395</v>
      </c>
      <c r="N31" s="120">
        <f t="shared" si="1"/>
        <v>484.21225588041864</v>
      </c>
      <c r="O31" s="120">
        <f>'ICCT LDV Data'!K86*'ICCT LDV Data'!K92</f>
        <v>459.76531985052338</v>
      </c>
    </row>
    <row r="32" spans="1:15" x14ac:dyDescent="0.35">
      <c r="A32" s="121" t="s">
        <v>4140</v>
      </c>
      <c r="B32" s="120">
        <f>'ICCT LDV Data'!C87*'ICCT LDV Data'!C93</f>
        <v>1980</v>
      </c>
      <c r="C32" s="120">
        <f t="shared" si="0"/>
        <v>1829.5</v>
      </c>
      <c r="D32" s="120">
        <f t="shared" si="0"/>
        <v>1679</v>
      </c>
      <c r="E32" s="120">
        <f t="shared" si="0"/>
        <v>1528.5</v>
      </c>
      <c r="F32" s="120">
        <f t="shared" si="0"/>
        <v>1378</v>
      </c>
      <c r="G32" s="120">
        <f t="shared" si="0"/>
        <v>1227.5</v>
      </c>
      <c r="H32" s="120">
        <f t="shared" si="0"/>
        <v>1077</v>
      </c>
      <c r="I32" s="120">
        <f t="shared" si="0"/>
        <v>926.5</v>
      </c>
      <c r="J32" s="120">
        <f>'ICCT LDV Data'!G87*'ICCT LDV Data'!G93</f>
        <v>776</v>
      </c>
      <c r="K32" s="120">
        <f t="shared" si="1"/>
        <v>759.33840750571267</v>
      </c>
      <c r="L32" s="120">
        <f t="shared" si="1"/>
        <v>742.67681501142533</v>
      </c>
      <c r="M32" s="120">
        <f t="shared" si="1"/>
        <v>726.015222517138</v>
      </c>
      <c r="N32" s="120">
        <f t="shared" si="1"/>
        <v>709.35363002285067</v>
      </c>
      <c r="O32" s="120">
        <f>'ICCT LDV Data'!K87*'ICCT LDV Data'!K93</f>
        <v>692.69203752856345</v>
      </c>
    </row>
    <row r="33" spans="1:15" x14ac:dyDescent="0.35">
      <c r="A33" s="121" t="s">
        <v>4141</v>
      </c>
      <c r="B33" s="120">
        <f>'ICCT LDV Data'!C88*'ICCT LDV Data'!C94</f>
        <v>2805</v>
      </c>
      <c r="C33" s="120">
        <f t="shared" si="0"/>
        <v>2587.75</v>
      </c>
      <c r="D33" s="120">
        <f t="shared" si="0"/>
        <v>2370.5</v>
      </c>
      <c r="E33" s="120">
        <f t="shared" si="0"/>
        <v>2153.25</v>
      </c>
      <c r="F33" s="120">
        <f t="shared" si="0"/>
        <v>1936</v>
      </c>
      <c r="G33" s="120">
        <f t="shared" si="0"/>
        <v>1718.75</v>
      </c>
      <c r="H33" s="120">
        <f t="shared" si="0"/>
        <v>1501.5</v>
      </c>
      <c r="I33" s="120">
        <f t="shared" si="0"/>
        <v>1284.25</v>
      </c>
      <c r="J33" s="120">
        <f>'ICCT LDV Data'!G88*'ICCT LDV Data'!G94</f>
        <v>1067</v>
      </c>
      <c r="K33" s="120">
        <f t="shared" si="1"/>
        <v>1039.1332084102655</v>
      </c>
      <c r="L33" s="120">
        <f t="shared" si="1"/>
        <v>1011.2664168205312</v>
      </c>
      <c r="M33" s="120">
        <f t="shared" si="1"/>
        <v>983.3996252307968</v>
      </c>
      <c r="N33" s="120">
        <f t="shared" si="1"/>
        <v>955.53283364106244</v>
      </c>
      <c r="O33" s="120">
        <f>'ICCT LDV Data'!K88*'ICCT LDV Data'!K94</f>
        <v>927.66604205132819</v>
      </c>
    </row>
    <row r="34" spans="1:15" x14ac:dyDescent="0.35">
      <c r="A34" s="121" t="s">
        <v>4142</v>
      </c>
      <c r="B34" s="120">
        <f>'ICCT LDV Data'!C89*'ICCT LDV Data'!C95</f>
        <v>3465</v>
      </c>
      <c r="C34" s="120">
        <f t="shared" si="0"/>
        <v>3201.625</v>
      </c>
      <c r="D34" s="120">
        <f t="shared" si="0"/>
        <v>2938.25</v>
      </c>
      <c r="E34" s="120">
        <f t="shared" si="0"/>
        <v>2674.875</v>
      </c>
      <c r="F34" s="120">
        <f t="shared" si="0"/>
        <v>2411.5</v>
      </c>
      <c r="G34" s="120">
        <f t="shared" si="0"/>
        <v>2148.125</v>
      </c>
      <c r="H34" s="120">
        <f t="shared" si="0"/>
        <v>1884.75</v>
      </c>
      <c r="I34" s="120">
        <f t="shared" si="0"/>
        <v>1621.375</v>
      </c>
      <c r="J34" s="120">
        <f>'ICCT LDV Data'!G89*'ICCT LDV Data'!G95</f>
        <v>1358</v>
      </c>
      <c r="K34" s="120">
        <f t="shared" si="1"/>
        <v>1319.3401737040929</v>
      </c>
      <c r="L34" s="120">
        <f t="shared" si="1"/>
        <v>1280.6803474081858</v>
      </c>
      <c r="M34" s="120">
        <f t="shared" si="1"/>
        <v>1242.0205211122786</v>
      </c>
      <c r="N34" s="120">
        <f t="shared" si="1"/>
        <v>1203.3606948163715</v>
      </c>
      <c r="O34" s="120">
        <f>'ICCT LDV Data'!K89*'ICCT LDV Data'!K95</f>
        <v>1164.7008685204648</v>
      </c>
    </row>
    <row r="35" spans="1:15" x14ac:dyDescent="0.35">
      <c r="A35" s="121" t="s">
        <v>4143</v>
      </c>
      <c r="B35" s="120">
        <f>'ICCT LDV Data'!C90*'ICCT LDV Data'!C96</f>
        <v>4125</v>
      </c>
      <c r="C35" s="120">
        <f t="shared" si="0"/>
        <v>3815.5</v>
      </c>
      <c r="D35" s="120">
        <f t="shared" si="0"/>
        <v>3506</v>
      </c>
      <c r="E35" s="120">
        <f t="shared" si="0"/>
        <v>3196.5</v>
      </c>
      <c r="F35" s="120">
        <f t="shared" si="0"/>
        <v>2887</v>
      </c>
      <c r="G35" s="120">
        <f t="shared" si="0"/>
        <v>2577.5</v>
      </c>
      <c r="H35" s="120">
        <f t="shared" si="0"/>
        <v>2268</v>
      </c>
      <c r="I35" s="120">
        <f t="shared" si="0"/>
        <v>1958.5</v>
      </c>
      <c r="J35" s="120">
        <f>'ICCT LDV Data'!G90*'ICCT LDV Data'!G96</f>
        <v>1649</v>
      </c>
      <c r="K35" s="120">
        <f t="shared" si="1"/>
        <v>1599.962026327353</v>
      </c>
      <c r="L35" s="120">
        <f t="shared" si="1"/>
        <v>1550.924052654706</v>
      </c>
      <c r="M35" s="120">
        <f t="shared" si="1"/>
        <v>1501.886078982059</v>
      </c>
      <c r="N35" s="120">
        <f t="shared" si="1"/>
        <v>1452.8481053094119</v>
      </c>
      <c r="O35" s="120">
        <f>'ICCT LDV Data'!K90*'ICCT LDV Data'!K96</f>
        <v>1403.8101316367654</v>
      </c>
    </row>
    <row r="36" spans="1:15" x14ac:dyDescent="0.35">
      <c r="A36" s="121" t="s">
        <v>4144</v>
      </c>
      <c r="B36" s="120">
        <f>'ICCT LDV Data'!C91*'ICCT LDV Data'!C97</f>
        <v>4950</v>
      </c>
      <c r="C36" s="120">
        <f t="shared" si="0"/>
        <v>4573.75</v>
      </c>
      <c r="D36" s="120">
        <f t="shared" si="0"/>
        <v>4197.5</v>
      </c>
      <c r="E36" s="120">
        <f t="shared" si="0"/>
        <v>3821.25</v>
      </c>
      <c r="F36" s="120">
        <f t="shared" si="0"/>
        <v>3445</v>
      </c>
      <c r="G36" s="120">
        <f t="shared" si="0"/>
        <v>3068.75</v>
      </c>
      <c r="H36" s="120">
        <f t="shared" si="0"/>
        <v>2692.5</v>
      </c>
      <c r="I36" s="120">
        <f t="shared" si="0"/>
        <v>2316.25</v>
      </c>
      <c r="J36" s="120">
        <f>'ICCT LDV Data'!G91*'ICCT LDV Data'!G97</f>
        <v>1940</v>
      </c>
      <c r="K36" s="120">
        <f t="shared" si="1"/>
        <v>1881.0015052278311</v>
      </c>
      <c r="L36" s="120">
        <f t="shared" si="1"/>
        <v>1822.0030104556622</v>
      </c>
      <c r="M36" s="120">
        <f t="shared" si="1"/>
        <v>1763.0045156834933</v>
      </c>
      <c r="N36" s="120">
        <f t="shared" si="1"/>
        <v>1704.0060209113244</v>
      </c>
      <c r="O36" s="120">
        <f>'ICCT LDV Data'!K91*'ICCT LDV Data'!K97</f>
        <v>1645.0075261391557</v>
      </c>
    </row>
    <row r="37" spans="1:15" x14ac:dyDescent="0.35">
      <c r="A37" s="121" t="s">
        <v>4145</v>
      </c>
      <c r="B37" s="120">
        <f>'ICCT LDV Data'!D86*'ICCT LDV Data'!D92</f>
        <v>1485</v>
      </c>
      <c r="C37" s="120">
        <f t="shared" si="0"/>
        <v>1384.25</v>
      </c>
      <c r="D37" s="120">
        <f t="shared" si="0"/>
        <v>1283.5</v>
      </c>
      <c r="E37" s="120">
        <f t="shared" si="0"/>
        <v>1182.75</v>
      </c>
      <c r="F37" s="120">
        <f t="shared" si="0"/>
        <v>1082</v>
      </c>
      <c r="G37" s="120">
        <f t="shared" si="0"/>
        <v>981.25</v>
      </c>
      <c r="H37" s="120">
        <f t="shared" si="0"/>
        <v>880.5</v>
      </c>
      <c r="I37" s="120">
        <f t="shared" si="0"/>
        <v>779.75</v>
      </c>
      <c r="J37" s="120">
        <f>'ICCT LDV Data'!H86*'ICCT LDV Data'!H92</f>
        <v>679</v>
      </c>
      <c r="K37" s="120">
        <f t="shared" si="1"/>
        <v>659.08324615928029</v>
      </c>
      <c r="L37" s="120">
        <f t="shared" si="1"/>
        <v>639.16649231856059</v>
      </c>
      <c r="M37" s="120">
        <f t="shared" si="1"/>
        <v>619.24973847784088</v>
      </c>
      <c r="N37" s="120">
        <f t="shared" si="1"/>
        <v>599.33298463712117</v>
      </c>
      <c r="O37" s="120">
        <f>'ICCT LDV Data'!L86*'ICCT LDV Data'!L92</f>
        <v>579.41623079640124</v>
      </c>
    </row>
    <row r="38" spans="1:15" x14ac:dyDescent="0.35">
      <c r="A38" s="121" t="s">
        <v>4146</v>
      </c>
      <c r="B38" s="120">
        <f>'ICCT LDV Data'!D87*'ICCT LDV Data'!D93</f>
        <v>2310</v>
      </c>
      <c r="C38" s="120">
        <f t="shared" si="0"/>
        <v>2154.625</v>
      </c>
      <c r="D38" s="120">
        <f t="shared" si="0"/>
        <v>1999.25</v>
      </c>
      <c r="E38" s="120">
        <f t="shared" si="0"/>
        <v>1843.875</v>
      </c>
      <c r="F38" s="120">
        <f t="shared" si="0"/>
        <v>1688.5</v>
      </c>
      <c r="G38" s="120">
        <f t="shared" si="0"/>
        <v>1533.125</v>
      </c>
      <c r="H38" s="120">
        <f t="shared" si="0"/>
        <v>1377.75</v>
      </c>
      <c r="I38" s="120">
        <f t="shared" si="0"/>
        <v>1222.375</v>
      </c>
      <c r="J38" s="120">
        <f>'ICCT LDV Data'!H87*'ICCT LDV Data'!H93</f>
        <v>1067</v>
      </c>
      <c r="K38" s="120">
        <f t="shared" si="1"/>
        <v>1028.1921200050351</v>
      </c>
      <c r="L38" s="120">
        <f t="shared" si="1"/>
        <v>989.38424001007013</v>
      </c>
      <c r="M38" s="120">
        <f t="shared" si="1"/>
        <v>950.57636001510514</v>
      </c>
      <c r="N38" s="120">
        <f t="shared" si="1"/>
        <v>911.76848002014015</v>
      </c>
      <c r="O38" s="120">
        <f>'ICCT LDV Data'!L87*'ICCT LDV Data'!L93</f>
        <v>872.96060002517515</v>
      </c>
    </row>
    <row r="39" spans="1:15" x14ac:dyDescent="0.35">
      <c r="A39" s="121" t="s">
        <v>4147</v>
      </c>
      <c r="B39" s="120">
        <f>'ICCT LDV Data'!D88*'ICCT LDV Data'!D94</f>
        <v>2970</v>
      </c>
      <c r="C39" s="120">
        <f t="shared" si="0"/>
        <v>2768.5</v>
      </c>
      <c r="D39" s="120">
        <f t="shared" si="0"/>
        <v>2567</v>
      </c>
      <c r="E39" s="120">
        <f t="shared" si="0"/>
        <v>2365.5</v>
      </c>
      <c r="F39" s="120">
        <f t="shared" si="0"/>
        <v>2164</v>
      </c>
      <c r="G39" s="120">
        <f t="shared" si="0"/>
        <v>1962.5</v>
      </c>
      <c r="H39" s="120">
        <f t="shared" si="0"/>
        <v>1761</v>
      </c>
      <c r="I39" s="120">
        <f t="shared" si="0"/>
        <v>1559.5</v>
      </c>
      <c r="J39" s="120">
        <f>'ICCT LDV Data'!H88*'ICCT LDV Data'!H94</f>
        <v>1358</v>
      </c>
      <c r="K39" s="120">
        <f t="shared" si="1"/>
        <v>1320.2170098162023</v>
      </c>
      <c r="L39" s="120">
        <f t="shared" si="1"/>
        <v>1282.4340196324047</v>
      </c>
      <c r="M39" s="120">
        <f t="shared" si="1"/>
        <v>1244.651029448607</v>
      </c>
      <c r="N39" s="120">
        <f t="shared" si="1"/>
        <v>1206.8680392648093</v>
      </c>
      <c r="O39" s="120">
        <f>'ICCT LDV Data'!L88*'ICCT LDV Data'!L94</f>
        <v>1169.0850490810121</v>
      </c>
    </row>
    <row r="40" spans="1:15" x14ac:dyDescent="0.35">
      <c r="A40" s="121" t="s">
        <v>4148</v>
      </c>
      <c r="B40" s="120">
        <f>'ICCT LDV Data'!D89*'ICCT LDV Data'!D95</f>
        <v>3795</v>
      </c>
      <c r="C40" s="120">
        <f t="shared" si="0"/>
        <v>3538.875</v>
      </c>
      <c r="D40" s="120">
        <f t="shared" si="0"/>
        <v>3282.75</v>
      </c>
      <c r="E40" s="120">
        <f t="shared" si="0"/>
        <v>3026.625</v>
      </c>
      <c r="F40" s="120">
        <f t="shared" si="0"/>
        <v>2770.5</v>
      </c>
      <c r="G40" s="120">
        <f t="shared" si="0"/>
        <v>2514.375</v>
      </c>
      <c r="H40" s="120">
        <f t="shared" si="0"/>
        <v>2258.25</v>
      </c>
      <c r="I40" s="120">
        <f t="shared" si="0"/>
        <v>2002.125</v>
      </c>
      <c r="J40" s="120">
        <f>'ICCT LDV Data'!H89*'ICCT LDV Data'!H95</f>
        <v>1746</v>
      </c>
      <c r="K40" s="120">
        <f t="shared" si="1"/>
        <v>1690.3613270974092</v>
      </c>
      <c r="L40" s="120">
        <f t="shared" si="1"/>
        <v>1634.7226541948185</v>
      </c>
      <c r="M40" s="120">
        <f t="shared" si="1"/>
        <v>1579.0839812922277</v>
      </c>
      <c r="N40" s="120">
        <f t="shared" si="1"/>
        <v>1523.4453083896369</v>
      </c>
      <c r="O40" s="120">
        <f>'ICCT LDV Data'!L89*'ICCT LDV Data'!L95</f>
        <v>1467.8066354870466</v>
      </c>
    </row>
    <row r="41" spans="1:15" x14ac:dyDescent="0.35">
      <c r="A41" s="121" t="s">
        <v>4149</v>
      </c>
      <c r="B41" s="120">
        <f>'ICCT LDV Data'!D90*'ICCT LDV Data'!D96</f>
        <v>4620</v>
      </c>
      <c r="C41" s="120">
        <f t="shared" ref="C41:I50" si="2">($J41-$B41)/COUNT($C$3:$J$3)+B41</f>
        <v>4309.25</v>
      </c>
      <c r="D41" s="120">
        <f t="shared" si="2"/>
        <v>3998.5</v>
      </c>
      <c r="E41" s="120">
        <f t="shared" si="2"/>
        <v>3687.75</v>
      </c>
      <c r="F41" s="120">
        <f t="shared" si="2"/>
        <v>3377</v>
      </c>
      <c r="G41" s="120">
        <f t="shared" si="2"/>
        <v>3066.25</v>
      </c>
      <c r="H41" s="120">
        <f t="shared" si="2"/>
        <v>2755.5</v>
      </c>
      <c r="I41" s="120">
        <f t="shared" si="2"/>
        <v>2444.75</v>
      </c>
      <c r="J41" s="120">
        <f>'ICCT LDV Data'!H90*'ICCT LDV Data'!H96</f>
        <v>2134</v>
      </c>
      <c r="K41" s="120">
        <f t="shared" si="1"/>
        <v>2061.0285034161429</v>
      </c>
      <c r="L41" s="120">
        <f t="shared" si="1"/>
        <v>1988.0570068322857</v>
      </c>
      <c r="M41" s="120">
        <f t="shared" si="1"/>
        <v>1915.0855102484284</v>
      </c>
      <c r="N41" s="120">
        <f t="shared" si="1"/>
        <v>1842.1140136645711</v>
      </c>
      <c r="O41" s="120">
        <f>'ICCT LDV Data'!L90*'ICCT LDV Data'!L96</f>
        <v>1769.1425170807138</v>
      </c>
    </row>
    <row r="42" spans="1:15" x14ac:dyDescent="0.35">
      <c r="A42" s="121" t="s">
        <v>4150</v>
      </c>
      <c r="B42" s="120">
        <f>'ICCT LDV Data'!D91*'ICCT LDV Data'!D97</f>
        <v>5445</v>
      </c>
      <c r="C42" s="120">
        <f t="shared" si="2"/>
        <v>5067.5</v>
      </c>
      <c r="D42" s="120">
        <f t="shared" si="2"/>
        <v>4690</v>
      </c>
      <c r="E42" s="120">
        <f t="shared" si="2"/>
        <v>4312.5</v>
      </c>
      <c r="F42" s="120">
        <f t="shared" si="2"/>
        <v>3935</v>
      </c>
      <c r="G42" s="120">
        <f t="shared" si="2"/>
        <v>3557.5</v>
      </c>
      <c r="H42" s="120">
        <f t="shared" si="2"/>
        <v>3180</v>
      </c>
      <c r="I42" s="120">
        <f t="shared" si="2"/>
        <v>2802.5</v>
      </c>
      <c r="J42" s="120">
        <f>'ICCT LDV Data'!H91*'ICCT LDV Data'!H97</f>
        <v>2425</v>
      </c>
      <c r="K42" s="120">
        <f t="shared" si="1"/>
        <v>2354.6219905133967</v>
      </c>
      <c r="L42" s="120">
        <f t="shared" si="1"/>
        <v>2284.2439810267933</v>
      </c>
      <c r="M42" s="120">
        <f t="shared" si="1"/>
        <v>2213.86597154019</v>
      </c>
      <c r="N42" s="120">
        <f t="shared" si="1"/>
        <v>2143.4879620535867</v>
      </c>
      <c r="O42" s="120">
        <f>'ICCT LDV Data'!L91*'ICCT LDV Data'!L97</f>
        <v>2073.1099525669829</v>
      </c>
    </row>
    <row r="43" spans="1:15" x14ac:dyDescent="0.35">
      <c r="A43" s="121" t="s">
        <v>4151</v>
      </c>
      <c r="B43" s="120">
        <f>'ICCT LDV Data'!E86*'ICCT LDV Data'!E92</f>
        <v>1980</v>
      </c>
      <c r="C43" s="120">
        <f t="shared" si="2"/>
        <v>1829.5</v>
      </c>
      <c r="D43" s="120">
        <f t="shared" si="2"/>
        <v>1679</v>
      </c>
      <c r="E43" s="120">
        <f t="shared" si="2"/>
        <v>1528.5</v>
      </c>
      <c r="F43" s="120">
        <f t="shared" si="2"/>
        <v>1378</v>
      </c>
      <c r="G43" s="120">
        <f t="shared" si="2"/>
        <v>1227.5</v>
      </c>
      <c r="H43" s="120">
        <f t="shared" si="2"/>
        <v>1077</v>
      </c>
      <c r="I43" s="120">
        <f t="shared" si="2"/>
        <v>926.5</v>
      </c>
      <c r="J43" s="120">
        <f>'ICCT LDV Data'!I86*'ICCT LDV Data'!I92</f>
        <v>776</v>
      </c>
      <c r="K43" s="120">
        <f t="shared" si="1"/>
        <v>746.61612713363479</v>
      </c>
      <c r="L43" s="120">
        <f t="shared" si="1"/>
        <v>717.23225426726958</v>
      </c>
      <c r="M43" s="120">
        <f t="shared" si="1"/>
        <v>687.84838140090437</v>
      </c>
      <c r="N43" s="120">
        <f t="shared" si="1"/>
        <v>658.46450853453916</v>
      </c>
      <c r="O43" s="120">
        <f>'ICCT LDV Data'!M86*'ICCT LDV Data'!M92</f>
        <v>629.08063566817407</v>
      </c>
    </row>
    <row r="44" spans="1:15" x14ac:dyDescent="0.35">
      <c r="A44" s="121" t="s">
        <v>4152</v>
      </c>
      <c r="B44" s="120">
        <f>'ICCT LDV Data'!E87*'ICCT LDV Data'!E93</f>
        <v>2970</v>
      </c>
      <c r="C44" s="120">
        <f t="shared" si="2"/>
        <v>2744.25</v>
      </c>
      <c r="D44" s="120">
        <f t="shared" si="2"/>
        <v>2518.5</v>
      </c>
      <c r="E44" s="120">
        <f t="shared" si="2"/>
        <v>2292.75</v>
      </c>
      <c r="F44" s="120">
        <f t="shared" si="2"/>
        <v>2067</v>
      </c>
      <c r="G44" s="120">
        <f t="shared" si="2"/>
        <v>1841.25</v>
      </c>
      <c r="H44" s="120">
        <f t="shared" si="2"/>
        <v>1615.5</v>
      </c>
      <c r="I44" s="120">
        <f t="shared" si="2"/>
        <v>1389.75</v>
      </c>
      <c r="J44" s="120">
        <f>'ICCT LDV Data'!I87*'ICCT LDV Data'!I93</f>
        <v>1164</v>
      </c>
      <c r="K44" s="120">
        <f t="shared" si="1"/>
        <v>1120.7572060252057</v>
      </c>
      <c r="L44" s="120">
        <f t="shared" si="1"/>
        <v>1077.5144120504115</v>
      </c>
      <c r="M44" s="120">
        <f t="shared" si="1"/>
        <v>1034.2716180756172</v>
      </c>
      <c r="N44" s="120">
        <f t="shared" si="1"/>
        <v>991.02882410082293</v>
      </c>
      <c r="O44" s="120">
        <f>'ICCT LDV Data'!M87*'ICCT LDV Data'!M93</f>
        <v>947.78603012602889</v>
      </c>
    </row>
    <row r="45" spans="1:15" x14ac:dyDescent="0.35">
      <c r="A45" s="121" t="s">
        <v>4153</v>
      </c>
      <c r="B45" s="120">
        <f>'ICCT LDV Data'!E88*'ICCT LDV Data'!E94</f>
        <v>3960</v>
      </c>
      <c r="C45" s="120">
        <f t="shared" si="2"/>
        <v>3659</v>
      </c>
      <c r="D45" s="120">
        <f t="shared" si="2"/>
        <v>3358</v>
      </c>
      <c r="E45" s="120">
        <f t="shared" si="2"/>
        <v>3057</v>
      </c>
      <c r="F45" s="120">
        <f t="shared" si="2"/>
        <v>2756</v>
      </c>
      <c r="G45" s="120">
        <f t="shared" si="2"/>
        <v>2455</v>
      </c>
      <c r="H45" s="120">
        <f t="shared" si="2"/>
        <v>2154</v>
      </c>
      <c r="I45" s="120">
        <f t="shared" si="2"/>
        <v>1853</v>
      </c>
      <c r="J45" s="120">
        <f>'ICCT LDV Data'!I88*'ICCT LDV Data'!I94</f>
        <v>1552</v>
      </c>
      <c r="K45" s="120">
        <f t="shared" si="1"/>
        <v>1495.4585309614733</v>
      </c>
      <c r="L45" s="120">
        <f t="shared" si="1"/>
        <v>1438.9170619229467</v>
      </c>
      <c r="M45" s="120">
        <f t="shared" si="1"/>
        <v>1382.37559288442</v>
      </c>
      <c r="N45" s="120">
        <f t="shared" si="1"/>
        <v>1325.8341238458934</v>
      </c>
      <c r="O45" s="120">
        <f>'ICCT LDV Data'!M88*'ICCT LDV Data'!M94</f>
        <v>1269.2926548073667</v>
      </c>
    </row>
    <row r="46" spans="1:15" x14ac:dyDescent="0.35">
      <c r="A46" s="121" t="s">
        <v>4154</v>
      </c>
      <c r="B46" s="120">
        <f>'ICCT LDV Data'!E89*'ICCT LDV Data'!E95</f>
        <v>4950</v>
      </c>
      <c r="C46" s="120">
        <f t="shared" si="2"/>
        <v>4573.75</v>
      </c>
      <c r="D46" s="120">
        <f t="shared" si="2"/>
        <v>4197.5</v>
      </c>
      <c r="E46" s="120">
        <f t="shared" si="2"/>
        <v>3821.25</v>
      </c>
      <c r="F46" s="120">
        <f t="shared" si="2"/>
        <v>3445</v>
      </c>
      <c r="G46" s="120">
        <f t="shared" si="2"/>
        <v>3068.75</v>
      </c>
      <c r="H46" s="120">
        <f t="shared" si="2"/>
        <v>2692.5</v>
      </c>
      <c r="I46" s="120">
        <f t="shared" si="2"/>
        <v>2316.25</v>
      </c>
      <c r="J46" s="120">
        <f>'ICCT LDV Data'!I89*'ICCT LDV Data'!I95</f>
        <v>1940</v>
      </c>
      <c r="K46" s="120">
        <f t="shared" si="1"/>
        <v>1870.7238058626681</v>
      </c>
      <c r="L46" s="120">
        <f t="shared" si="1"/>
        <v>1801.4476117253362</v>
      </c>
      <c r="M46" s="120">
        <f t="shared" si="1"/>
        <v>1732.1714175880043</v>
      </c>
      <c r="N46" s="120">
        <f t="shared" si="1"/>
        <v>1662.8952234506723</v>
      </c>
      <c r="O46" s="120">
        <f>'ICCT LDV Data'!M89*'ICCT LDV Data'!M95</f>
        <v>1593.6190293133404</v>
      </c>
    </row>
    <row r="47" spans="1:15" x14ac:dyDescent="0.35">
      <c r="A47" s="121" t="s">
        <v>4155</v>
      </c>
      <c r="B47" s="120">
        <f>'ICCT LDV Data'!E90*'ICCT LDV Data'!E96</f>
        <v>5940</v>
      </c>
      <c r="C47" s="120">
        <f t="shared" si="2"/>
        <v>5488.5</v>
      </c>
      <c r="D47" s="120">
        <f t="shared" si="2"/>
        <v>5037</v>
      </c>
      <c r="E47" s="120">
        <f t="shared" si="2"/>
        <v>4585.5</v>
      </c>
      <c r="F47" s="120">
        <f t="shared" si="2"/>
        <v>4134</v>
      </c>
      <c r="G47" s="120">
        <f t="shared" si="2"/>
        <v>3682.5</v>
      </c>
      <c r="H47" s="120">
        <f t="shared" si="2"/>
        <v>3231</v>
      </c>
      <c r="I47" s="120">
        <f t="shared" si="2"/>
        <v>2779.5</v>
      </c>
      <c r="J47" s="120">
        <f>'ICCT LDV Data'!I90*'ICCT LDV Data'!I96</f>
        <v>2328</v>
      </c>
      <c r="K47" s="120">
        <f t="shared" si="1"/>
        <v>2246.5567564315602</v>
      </c>
      <c r="L47" s="120">
        <f t="shared" si="1"/>
        <v>2165.1135128631204</v>
      </c>
      <c r="M47" s="120">
        <f t="shared" si="1"/>
        <v>2083.6702692946806</v>
      </c>
      <c r="N47" s="120">
        <f t="shared" si="1"/>
        <v>2002.2270257262408</v>
      </c>
      <c r="O47" s="120">
        <f>'ICCT LDV Data'!M90*'ICCT LDV Data'!M96</f>
        <v>1920.7837821578014</v>
      </c>
    </row>
    <row r="48" spans="1:15" x14ac:dyDescent="0.35">
      <c r="A48" s="121" t="s">
        <v>4156</v>
      </c>
      <c r="B48" s="120">
        <f>'ICCT LDV Data'!E91*'ICCT LDV Data'!E97</f>
        <v>6930</v>
      </c>
      <c r="C48" s="120">
        <f t="shared" si="2"/>
        <v>6403.25</v>
      </c>
      <c r="D48" s="120">
        <f t="shared" si="2"/>
        <v>5876.5</v>
      </c>
      <c r="E48" s="120">
        <f t="shared" si="2"/>
        <v>5349.75</v>
      </c>
      <c r="F48" s="120">
        <f t="shared" si="2"/>
        <v>4823</v>
      </c>
      <c r="G48" s="120">
        <f t="shared" si="2"/>
        <v>4296.25</v>
      </c>
      <c r="H48" s="120">
        <f t="shared" si="2"/>
        <v>3769.5</v>
      </c>
      <c r="I48" s="120">
        <f t="shared" si="2"/>
        <v>3242.75</v>
      </c>
      <c r="J48" s="120">
        <f>'ICCT LDV Data'!I91*'ICCT LDV Data'!I97</f>
        <v>2716</v>
      </c>
      <c r="K48" s="120">
        <f t="shared" si="1"/>
        <v>2622.9611302735898</v>
      </c>
      <c r="L48" s="120">
        <f t="shared" si="1"/>
        <v>2529.9222605471796</v>
      </c>
      <c r="M48" s="120">
        <f t="shared" si="1"/>
        <v>2436.8833908207694</v>
      </c>
      <c r="N48" s="120">
        <f t="shared" si="1"/>
        <v>2343.8445210943592</v>
      </c>
      <c r="O48" s="120">
        <f>'ICCT LDV Data'!M91*'ICCT LDV Data'!M97</f>
        <v>2250.8056513679494</v>
      </c>
    </row>
    <row r="49" spans="1:15" x14ac:dyDescent="0.35">
      <c r="A49" s="121" t="s">
        <v>4157</v>
      </c>
      <c r="B49" s="120">
        <f>'ICCT LDV Data'!F86*'ICCT LDV Data'!F92</f>
        <v>2310</v>
      </c>
      <c r="C49" s="120">
        <f t="shared" si="2"/>
        <v>2142.5</v>
      </c>
      <c r="D49" s="120">
        <f t="shared" si="2"/>
        <v>1975</v>
      </c>
      <c r="E49" s="120">
        <f t="shared" si="2"/>
        <v>1807.5</v>
      </c>
      <c r="F49" s="120">
        <f t="shared" si="2"/>
        <v>1640</v>
      </c>
      <c r="G49" s="120">
        <f t="shared" si="2"/>
        <v>1472.5</v>
      </c>
      <c r="H49" s="120">
        <f t="shared" si="2"/>
        <v>1305</v>
      </c>
      <c r="I49" s="120">
        <f t="shared" si="2"/>
        <v>1137.5</v>
      </c>
      <c r="J49" s="120">
        <f>'ICCT LDV Data'!J86*'ICCT LDV Data'!J92</f>
        <v>970</v>
      </c>
      <c r="K49" s="120">
        <f t="shared" si="1"/>
        <v>931.95833623692704</v>
      </c>
      <c r="L49" s="120">
        <f t="shared" si="1"/>
        <v>893.91667247385408</v>
      </c>
      <c r="M49" s="120">
        <f t="shared" si="1"/>
        <v>855.87500871078112</v>
      </c>
      <c r="N49" s="120">
        <f t="shared" si="1"/>
        <v>817.83334494770816</v>
      </c>
      <c r="O49" s="120">
        <f>'ICCT LDV Data'!N86*'ICCT LDV Data'!N92</f>
        <v>779.79168118463531</v>
      </c>
    </row>
    <row r="50" spans="1:15" x14ac:dyDescent="0.35">
      <c r="A50" s="121" t="s">
        <v>4158</v>
      </c>
      <c r="B50" s="120">
        <f>'ICCT LDV Data'!F87*'ICCT LDV Data'!F93</f>
        <v>3630</v>
      </c>
      <c r="C50" s="120">
        <f t="shared" si="2"/>
        <v>3346</v>
      </c>
      <c r="D50" s="120">
        <f t="shared" si="2"/>
        <v>3062</v>
      </c>
      <c r="E50" s="120">
        <f t="shared" si="2"/>
        <v>2778</v>
      </c>
      <c r="F50" s="120">
        <f t="shared" si="2"/>
        <v>2494</v>
      </c>
      <c r="G50" s="120">
        <f t="shared" si="2"/>
        <v>2210</v>
      </c>
      <c r="H50" s="120">
        <f t="shared" si="2"/>
        <v>1926</v>
      </c>
      <c r="I50" s="120">
        <f t="shared" si="2"/>
        <v>1642</v>
      </c>
      <c r="J50" s="120">
        <f>'ICCT LDV Data'!J87*'ICCT LDV Data'!J93</f>
        <v>1358</v>
      </c>
      <c r="K50" s="120">
        <f t="shared" si="1"/>
        <v>1321.3700880715498</v>
      </c>
      <c r="L50" s="120">
        <f t="shared" si="1"/>
        <v>1284.7401761430997</v>
      </c>
      <c r="M50" s="120">
        <f t="shared" si="1"/>
        <v>1248.1102642146495</v>
      </c>
      <c r="N50" s="120">
        <f t="shared" si="1"/>
        <v>1211.4803522861994</v>
      </c>
      <c r="O50" s="120">
        <f>'ICCT LDV Data'!N87*'ICCT LDV Data'!N93</f>
        <v>1174.8504403577497</v>
      </c>
    </row>
    <row r="51" spans="1:15" x14ac:dyDescent="0.35">
      <c r="A51" s="121" t="s">
        <v>4159</v>
      </c>
      <c r="B51" s="120">
        <f>'ICCT LDV Data'!F88*'ICCT LDV Data'!F94</f>
        <v>4785</v>
      </c>
      <c r="C51" s="120">
        <f t="shared" ref="C51:I54" si="3">($J51-$B51)/COUNT($C$3:$J$3)+B51</f>
        <v>4417.25</v>
      </c>
      <c r="D51" s="120">
        <f t="shared" si="3"/>
        <v>4049.5</v>
      </c>
      <c r="E51" s="120">
        <f t="shared" si="3"/>
        <v>3681.75</v>
      </c>
      <c r="F51" s="120">
        <f t="shared" si="3"/>
        <v>3314</v>
      </c>
      <c r="G51" s="120">
        <f t="shared" si="3"/>
        <v>2946.25</v>
      </c>
      <c r="H51" s="120">
        <f t="shared" si="3"/>
        <v>2578.5</v>
      </c>
      <c r="I51" s="120">
        <f t="shared" si="3"/>
        <v>2210.75</v>
      </c>
      <c r="J51" s="120">
        <f>'ICCT LDV Data'!J88*'ICCT LDV Data'!J94</f>
        <v>1843</v>
      </c>
      <c r="K51" s="120">
        <f t="shared" si="1"/>
        <v>1789.07630605296</v>
      </c>
      <c r="L51" s="120">
        <f t="shared" si="1"/>
        <v>1735.1526121059201</v>
      </c>
      <c r="M51" s="120">
        <f t="shared" si="1"/>
        <v>1681.2289181588801</v>
      </c>
      <c r="N51" s="120">
        <f t="shared" si="1"/>
        <v>1627.3052242118401</v>
      </c>
      <c r="O51" s="120">
        <f>'ICCT LDV Data'!N88*'ICCT LDV Data'!N94</f>
        <v>1573.3815302648004</v>
      </c>
    </row>
    <row r="52" spans="1:15" x14ac:dyDescent="0.35">
      <c r="A52" s="121" t="s">
        <v>4160</v>
      </c>
      <c r="B52" s="120">
        <f>'ICCT LDV Data'!F89*'ICCT LDV Data'!F95</f>
        <v>5940</v>
      </c>
      <c r="C52" s="120">
        <f t="shared" si="3"/>
        <v>5488.5</v>
      </c>
      <c r="D52" s="120">
        <f t="shared" si="3"/>
        <v>5037</v>
      </c>
      <c r="E52" s="120">
        <f t="shared" si="3"/>
        <v>4585.5</v>
      </c>
      <c r="F52" s="120">
        <f t="shared" si="3"/>
        <v>4134</v>
      </c>
      <c r="G52" s="120">
        <f t="shared" si="3"/>
        <v>3682.5</v>
      </c>
      <c r="H52" s="120">
        <f t="shared" si="3"/>
        <v>3231</v>
      </c>
      <c r="I52" s="120">
        <f t="shared" si="3"/>
        <v>2779.5</v>
      </c>
      <c r="J52" s="120">
        <f>'ICCT LDV Data'!J89*'ICCT LDV Data'!J95</f>
        <v>2328</v>
      </c>
      <c r="K52" s="120">
        <f t="shared" si="1"/>
        <v>2257.4815814624972</v>
      </c>
      <c r="L52" s="120">
        <f t="shared" si="1"/>
        <v>2186.9631629249943</v>
      </c>
      <c r="M52" s="120">
        <f t="shared" si="1"/>
        <v>2116.4447443874915</v>
      </c>
      <c r="N52" s="120">
        <f t="shared" si="1"/>
        <v>2045.9263258499886</v>
      </c>
      <c r="O52" s="120">
        <f>'ICCT LDV Data'!N89*'ICCT LDV Data'!N95</f>
        <v>1975.407907312486</v>
      </c>
    </row>
    <row r="53" spans="1:15" x14ac:dyDescent="0.35">
      <c r="A53" s="121" t="s">
        <v>4161</v>
      </c>
      <c r="B53" s="120">
        <f>'ICCT LDV Data'!F90*'ICCT LDV Data'!F96</f>
        <v>7260</v>
      </c>
      <c r="C53" s="120">
        <f t="shared" si="3"/>
        <v>6704.125</v>
      </c>
      <c r="D53" s="120">
        <f t="shared" si="3"/>
        <v>6148.25</v>
      </c>
      <c r="E53" s="120">
        <f t="shared" si="3"/>
        <v>5592.375</v>
      </c>
      <c r="F53" s="120">
        <f t="shared" si="3"/>
        <v>5036.5</v>
      </c>
      <c r="G53" s="120">
        <f t="shared" si="3"/>
        <v>4480.625</v>
      </c>
      <c r="H53" s="120">
        <f t="shared" si="3"/>
        <v>3924.75</v>
      </c>
      <c r="I53" s="120">
        <f t="shared" si="3"/>
        <v>3368.875</v>
      </c>
      <c r="J53" s="120">
        <f>'ICCT LDV Data'!J90*'ICCT LDV Data'!J96</f>
        <v>2813</v>
      </c>
      <c r="K53" s="120">
        <f t="shared" si="1"/>
        <v>2726.5905325825593</v>
      </c>
      <c r="L53" s="120">
        <f t="shared" si="1"/>
        <v>2640.1810651651185</v>
      </c>
      <c r="M53" s="120">
        <f t="shared" si="1"/>
        <v>2553.7715977476778</v>
      </c>
      <c r="N53" s="120">
        <f t="shared" si="1"/>
        <v>2467.3621303302371</v>
      </c>
      <c r="O53" s="120">
        <f>'ICCT LDV Data'!N90*'ICCT LDV Data'!N96</f>
        <v>2380.9526629127963</v>
      </c>
    </row>
    <row r="54" spans="1:15" x14ac:dyDescent="0.35">
      <c r="A54" s="121" t="s">
        <v>4162</v>
      </c>
      <c r="B54" s="120">
        <f>'ICCT LDV Data'!F91*'ICCT LDV Data'!F97</f>
        <v>8415</v>
      </c>
      <c r="C54" s="120">
        <f t="shared" si="3"/>
        <v>7775.375</v>
      </c>
      <c r="D54" s="120">
        <f t="shared" si="3"/>
        <v>7135.75</v>
      </c>
      <c r="E54" s="120">
        <f t="shared" si="3"/>
        <v>6496.125</v>
      </c>
      <c r="F54" s="120">
        <f t="shared" si="3"/>
        <v>5856.5</v>
      </c>
      <c r="G54" s="120">
        <f t="shared" si="3"/>
        <v>5216.875</v>
      </c>
      <c r="H54" s="120">
        <f t="shared" si="3"/>
        <v>4577.25</v>
      </c>
      <c r="I54" s="120">
        <f t="shared" si="3"/>
        <v>3937.625</v>
      </c>
      <c r="J54" s="120">
        <f>'ICCT LDV Data'!J91*'ICCT LDV Data'!J97</f>
        <v>3298</v>
      </c>
      <c r="K54" s="120">
        <f t="shared" si="1"/>
        <v>3196.4078048455135</v>
      </c>
      <c r="L54" s="120">
        <f t="shared" si="1"/>
        <v>3094.815609691027</v>
      </c>
      <c r="M54" s="120">
        <f t="shared" si="1"/>
        <v>2993.2234145365405</v>
      </c>
      <c r="N54" s="120">
        <f t="shared" si="1"/>
        <v>2891.631219382054</v>
      </c>
      <c r="O54" s="120">
        <f>'ICCT LDV Data'!N91*'ICCT LDV Data'!N97</f>
        <v>2790.0390242275676</v>
      </c>
    </row>
    <row r="56" spans="1:15" x14ac:dyDescent="0.35">
      <c r="A56" s="38" t="s">
        <v>4263</v>
      </c>
      <c r="B56" s="35"/>
      <c r="C56" s="35"/>
      <c r="D56" s="35"/>
      <c r="E56" s="35"/>
      <c r="F56" s="35"/>
      <c r="G56" s="35"/>
      <c r="H56" s="35"/>
      <c r="I56" s="35"/>
      <c r="J56" s="35"/>
      <c r="K56" s="35"/>
      <c r="L56" s="35"/>
      <c r="M56" s="35"/>
      <c r="N56" s="35"/>
      <c r="O56" s="35"/>
    </row>
    <row r="57" spans="1:15" ht="15.5" x14ac:dyDescent="0.35">
      <c r="A57" s="2" t="s">
        <v>4113</v>
      </c>
      <c r="B57" s="165"/>
      <c r="C57" s="165"/>
      <c r="D57" s="165"/>
      <c r="E57" s="165"/>
      <c r="F57" s="165"/>
      <c r="G57" s="165"/>
      <c r="H57" s="165"/>
      <c r="I57" s="165"/>
      <c r="J57" s="165"/>
      <c r="K57" s="165"/>
      <c r="L57" s="165"/>
      <c r="M57" s="165"/>
      <c r="N57" s="165"/>
      <c r="O57" s="165"/>
    </row>
    <row r="58" spans="1:15" ht="15.5" x14ac:dyDescent="0.35">
      <c r="A58" s="123"/>
      <c r="B58" s="122">
        <v>2022</v>
      </c>
      <c r="C58" s="122">
        <v>2023</v>
      </c>
      <c r="D58" s="122">
        <v>2024</v>
      </c>
      <c r="E58" s="122">
        <v>2025</v>
      </c>
      <c r="F58" s="122">
        <v>2026</v>
      </c>
      <c r="G58" s="122">
        <v>2027</v>
      </c>
      <c r="H58" s="122">
        <v>2028</v>
      </c>
      <c r="I58" s="122">
        <v>2029</v>
      </c>
      <c r="J58" s="122">
        <v>2030</v>
      </c>
      <c r="K58" s="122">
        <v>2031</v>
      </c>
      <c r="L58" s="122">
        <v>2032</v>
      </c>
      <c r="M58" s="122">
        <v>2033</v>
      </c>
      <c r="N58" s="122">
        <v>2034</v>
      </c>
      <c r="O58" s="122">
        <v>2035</v>
      </c>
    </row>
    <row r="59" spans="1:15" x14ac:dyDescent="0.35">
      <c r="A59" s="121" t="s">
        <v>4114</v>
      </c>
      <c r="B59" s="120">
        <f>'ICCT LDV Data'!B3-B4</f>
        <v>27615.059196685565</v>
      </c>
      <c r="C59" s="120">
        <f>'ICCT LDV Data'!C3-C4</f>
        <v>26479.212262844718</v>
      </c>
      <c r="D59" s="120">
        <f>'ICCT LDV Data'!D3-D4</f>
        <v>25626.301819171022</v>
      </c>
      <c r="E59" s="120">
        <f>'ICCT LDV Data'!E3-E4</f>
        <v>24968.842351574887</v>
      </c>
      <c r="F59" s="120">
        <f>'ICCT LDV Data'!F3-F4</f>
        <v>24453.060433595296</v>
      </c>
      <c r="G59" s="120">
        <f>'ICCT LDV Data'!G3-G4</f>
        <v>24043.464979829769</v>
      </c>
      <c r="H59" s="120">
        <f>'ICCT LDV Data'!H3-H4</f>
        <v>23747.047147832123</v>
      </c>
      <c r="I59" s="120">
        <f>'ICCT LDV Data'!I3-I4</f>
        <v>23548.296213087779</v>
      </c>
      <c r="J59" s="120">
        <f>'ICCT LDV Data'!J3-J4</f>
        <v>23471.006909988384</v>
      </c>
      <c r="K59" s="120">
        <f>'ICCT LDV Data'!K3-K4</f>
        <v>23183.971828833754</v>
      </c>
      <c r="L59" s="120">
        <f>'ICCT LDV Data'!L3-L4</f>
        <v>22995.219075856872</v>
      </c>
      <c r="M59" s="120">
        <f>'ICCT LDV Data'!M3-M4</f>
        <v>22861.635826368874</v>
      </c>
      <c r="N59" s="120">
        <f>'ICCT LDV Data'!N3-N4</f>
        <v>22764.368025330929</v>
      </c>
      <c r="O59" s="120">
        <f>'ICCT LDV Data'!O3-O4</f>
        <v>22699.775354525198</v>
      </c>
    </row>
    <row r="60" spans="1:15" x14ac:dyDescent="0.35">
      <c r="A60" s="121" t="s">
        <v>4115</v>
      </c>
      <c r="B60" s="120">
        <f>'ICCT LDV Data'!B4-B5</f>
        <v>27921.908865001213</v>
      </c>
      <c r="C60" s="120">
        <f>'ICCT LDV Data'!C4-C5</f>
        <v>26707.140807794203</v>
      </c>
      <c r="D60" s="120">
        <f>'ICCT LDV Data'!D4-D5</f>
        <v>25794.895757541555</v>
      </c>
      <c r="E60" s="120">
        <f>'ICCT LDV Data'!E4-E5</f>
        <v>25095.811051084951</v>
      </c>
      <c r="F60" s="120">
        <f>'ICCT LDV Data'!F4-F5</f>
        <v>24554.427313057502</v>
      </c>
      <c r="G60" s="120">
        <f>'ICCT LDV Data'!G4-G5</f>
        <v>24133.711716561142</v>
      </c>
      <c r="H60" s="120">
        <f>'ICCT LDV Data'!H4-H5</f>
        <v>23839.25888695769</v>
      </c>
      <c r="I60" s="120">
        <f>'ICCT LDV Data'!I4-I5</f>
        <v>23654.293500814936</v>
      </c>
      <c r="J60" s="120">
        <f>'ICCT LDV Data'!J4-J5</f>
        <v>23606.612398406964</v>
      </c>
      <c r="K60" s="120">
        <f>'ICCT LDV Data'!K4-K5</f>
        <v>23299.16672164097</v>
      </c>
      <c r="L60" s="120">
        <f>'ICCT LDV Data'!L4-L5</f>
        <v>23098.225953355755</v>
      </c>
      <c r="M60" s="120">
        <f>'ICCT LDV Data'!M4-M5</f>
        <v>22961.992894335159</v>
      </c>
      <c r="N60" s="120">
        <f>'ICCT LDV Data'!N4-N5</f>
        <v>22870.666386685443</v>
      </c>
      <c r="O60" s="120">
        <f>'ICCT LDV Data'!O4-O5</f>
        <v>22819.956921015229</v>
      </c>
    </row>
    <row r="61" spans="1:15" x14ac:dyDescent="0.35">
      <c r="A61" s="121" t="s">
        <v>4116</v>
      </c>
      <c r="B61" s="120">
        <f>'ICCT LDV Data'!B5-B6</f>
        <v>28411.354618440717</v>
      </c>
      <c r="C61" s="120">
        <f>'ICCT LDV Data'!C5-C6</f>
        <v>27123.691020394202</v>
      </c>
      <c r="D61" s="120">
        <f>'ICCT LDV Data'!D5-D6</f>
        <v>26155.936802435295</v>
      </c>
      <c r="E61" s="120">
        <f>'ICCT LDV Data'!E5-E6</f>
        <v>25417.193460357921</v>
      </c>
      <c r="F61" s="120">
        <f>'ICCT LDV Data'!F5-F6</f>
        <v>24850.89464356134</v>
      </c>
      <c r="G61" s="120">
        <f>'ICCT LDV Data'!G5-G6</f>
        <v>24418.718803651711</v>
      </c>
      <c r="H61" s="120">
        <f>'ICCT LDV Data'!H5-H6</f>
        <v>24125.08150782781</v>
      </c>
      <c r="I61" s="120">
        <f>'ICCT LDV Data'!I5-I6</f>
        <v>23952.129434812836</v>
      </c>
      <c r="J61" s="120">
        <f>'ICCT LDV Data'!J5-J6</f>
        <v>23929.404252814966</v>
      </c>
      <c r="K61" s="120">
        <f>'ICCT LDV Data'!K5-K6</f>
        <v>23608.634737452921</v>
      </c>
      <c r="L61" s="120">
        <f>'ICCT LDV Data'!L5-L6</f>
        <v>23395.692857939681</v>
      </c>
      <c r="M61" s="120">
        <f>'ICCT LDV Data'!M5-M6</f>
        <v>23257.573284318645</v>
      </c>
      <c r="N61" s="120">
        <f>'ICCT LDV Data'!N5-N6</f>
        <v>23173.471583057493</v>
      </c>
      <c r="O61" s="120">
        <f>'ICCT LDV Data'!O5-O6</f>
        <v>23138.410746096954</v>
      </c>
    </row>
    <row r="62" spans="1:15" x14ac:dyDescent="0.35">
      <c r="A62" s="121" t="s">
        <v>4117</v>
      </c>
      <c r="B62" s="120">
        <f>'ICCT LDV Data'!B6-B7</f>
        <v>28747.043995131738</v>
      </c>
      <c r="C62" s="120">
        <f>'ICCT LDV Data'!C6-C7</f>
        <v>27389.279744091284</v>
      </c>
      <c r="D62" s="120">
        <f>'ICCT LDV Data'!D6-D7</f>
        <v>26366.846743222639</v>
      </c>
      <c r="E62" s="120">
        <f>'ICCT LDV Data'!E6-E7</f>
        <v>25587.602975156078</v>
      </c>
      <c r="F62" s="120">
        <f>'ICCT LDV Data'!F6-F7</f>
        <v>24993.845923235829</v>
      </c>
      <c r="G62" s="120">
        <f>'ICCT LDV Data'!G6-G7</f>
        <v>24546.188591361941</v>
      </c>
      <c r="H62" s="120">
        <f>'ICCT LDV Data'!H6-H7</f>
        <v>24248.061817379159</v>
      </c>
      <c r="I62" s="120">
        <f>'ICCT LDV Data'!I6-I7</f>
        <v>24080.702980003975</v>
      </c>
      <c r="J62" s="120">
        <f>'ICCT LDV Data'!J6-J7</f>
        <v>24095.300445964298</v>
      </c>
      <c r="K62" s="120">
        <f>'ICCT LDV Data'!K6-K7</f>
        <v>23743.378776284124</v>
      </c>
      <c r="L62" s="120">
        <f>'ICCT LDV Data'!L6-L7</f>
        <v>23515.172303231589</v>
      </c>
      <c r="M62" s="120">
        <f>'ICCT LDV Data'!M6-M7</f>
        <v>23372.545026813132</v>
      </c>
      <c r="N62" s="120">
        <f>'ICCT LDV Data'!N6-N7</f>
        <v>23293.625573877507</v>
      </c>
      <c r="O62" s="120">
        <f>'ICCT LDV Data'!O6-O7</f>
        <v>23272.705917189542</v>
      </c>
    </row>
    <row r="63" spans="1:15" x14ac:dyDescent="0.35">
      <c r="A63" s="121" t="s">
        <v>4118</v>
      </c>
      <c r="B63" s="120">
        <f>'ICCT LDV Data'!B7-B8</f>
        <v>29307.964384287116</v>
      </c>
      <c r="C63" s="120">
        <f>'ICCT LDV Data'!C7-C8</f>
        <v>27879.295165553835</v>
      </c>
      <c r="D63" s="120">
        <f>'ICCT LDV Data'!D7-D8</f>
        <v>26799.594890971217</v>
      </c>
      <c r="E63" s="120">
        <f>'ICCT LDV Data'!E7-E8</f>
        <v>25975.738714658597</v>
      </c>
      <c r="F63" s="120">
        <f>'ICCT LDV Data'!F7-F8</f>
        <v>25349.398365855282</v>
      </c>
      <c r="G63" s="120">
        <f>'ICCT LDV Data'!G7-G8</f>
        <v>24880.31836753487</v>
      </c>
      <c r="H63" s="120">
        <f>'ICCT LDV Data'!H7-H8</f>
        <v>24571.116273862288</v>
      </c>
      <c r="I63" s="120">
        <f>'ICCT LDV Data'!I7-I8</f>
        <v>24418.40237106647</v>
      </c>
      <c r="J63" s="120">
        <f>'ICCT LDV Data'!J7-J8</f>
        <v>24455.490321581114</v>
      </c>
      <c r="K63" s="120">
        <f>'ICCT LDV Data'!K7-K8</f>
        <v>24070.541438781525</v>
      </c>
      <c r="L63" s="120">
        <f>'ICCT LDV Data'!L7-L8</f>
        <v>23827.954511633241</v>
      </c>
      <c r="M63" s="120">
        <f>'ICCT LDV Data'!M7-M8</f>
        <v>23682.415862488102</v>
      </c>
      <c r="N63" s="120">
        <f>'ICCT LDV Data'!N7-N8</f>
        <v>23610.917589087265</v>
      </c>
      <c r="O63" s="120">
        <f>'ICCT LDV Data'!O7-O8</f>
        <v>23606.973146339344</v>
      </c>
    </row>
    <row r="64" spans="1:15" x14ac:dyDescent="0.35">
      <c r="A64" s="121" t="s">
        <v>4119</v>
      </c>
      <c r="B64" s="120">
        <f>'ICCT LDV Data'!B8-B9</f>
        <v>29682.658667161195</v>
      </c>
      <c r="C64" s="120">
        <f>'ICCT LDV Data'!C8-C9</f>
        <v>28117.952052985711</v>
      </c>
      <c r="D64" s="120">
        <f>'ICCT LDV Data'!D8-D9</f>
        <v>26956.406819596406</v>
      </c>
      <c r="E64" s="120">
        <f>'ICCT LDV Data'!E8-E9</f>
        <v>26107.366181738304</v>
      </c>
      <c r="F64" s="120">
        <f>'ICCT LDV Data'!F8-F9</f>
        <v>25467.03575465062</v>
      </c>
      <c r="G64" s="120">
        <f>'ICCT LDV Data'!G8-G9</f>
        <v>24994.369978176423</v>
      </c>
      <c r="H64" s="120">
        <f>'ICCT LDV Data'!H8-H9</f>
        <v>24696.166615047114</v>
      </c>
      <c r="I64" s="120">
        <f>'ICCT LDV Data'!I8-I9</f>
        <v>24592.661095429845</v>
      </c>
      <c r="J64" s="120">
        <f>'ICCT LDV Data'!J8-J9</f>
        <v>24654.092827065531</v>
      </c>
      <c r="K64" s="120">
        <f>'ICCT LDV Data'!K8-K9</f>
        <v>24230.024188237621</v>
      </c>
      <c r="L64" s="120">
        <f>'ICCT LDV Data'!L8-L9</f>
        <v>23967.886134386274</v>
      </c>
      <c r="M64" s="120">
        <f>'ICCT LDV Data'!M8-M9</f>
        <v>23814.830826596459</v>
      </c>
      <c r="N64" s="120">
        <f>'ICCT LDV Data'!N8-N9</f>
        <v>23746.657822580222</v>
      </c>
      <c r="O64" s="120">
        <f>'ICCT LDV Data'!O8-O9</f>
        <v>23756.063802032771</v>
      </c>
    </row>
    <row r="65" spans="1:15" x14ac:dyDescent="0.35">
      <c r="A65" s="121" t="s">
        <v>4120</v>
      </c>
      <c r="B65" s="120">
        <f>'ICCT LDV Data'!B9-B10</f>
        <v>28101.460155826062</v>
      </c>
      <c r="C65" s="120">
        <f>'ICCT LDV Data'!C9-C10</f>
        <v>26833.971604854974</v>
      </c>
      <c r="D65" s="120">
        <f>'ICCT LDV Data'!D9-D10</f>
        <v>25890.152829133596</v>
      </c>
      <c r="E65" s="120">
        <f>'ICCT LDV Data'!E9-E10</f>
        <v>25176.303679898621</v>
      </c>
      <c r="F65" s="120">
        <f>'ICCT LDV Data'!F9-F10</f>
        <v>24633.120514803304</v>
      </c>
      <c r="G65" s="120">
        <f>'ICCT LDV Data'!G9-G10</f>
        <v>24220.582155591976</v>
      </c>
      <c r="H65" s="120">
        <f>'ICCT LDV Data'!H9-H10</f>
        <v>23942.432342100288</v>
      </c>
      <c r="I65" s="120">
        <f>'ICCT LDV Data'!I9-I10</f>
        <v>23779.842913337969</v>
      </c>
      <c r="J65" s="120">
        <f>'ICCT LDV Data'!J9-J10</f>
        <v>23789.544229918469</v>
      </c>
      <c r="K65" s="120">
        <f>'ICCT LDV Data'!K9-K10</f>
        <v>23498.535845701601</v>
      </c>
      <c r="L65" s="120">
        <f>'ICCT LDV Data'!L9-L10</f>
        <v>23309.579288080178</v>
      </c>
      <c r="M65" s="120">
        <f>'ICCT LDV Data'!M9-M10</f>
        <v>23177.876965847492</v>
      </c>
      <c r="N65" s="120">
        <f>'ICCT LDV Data'!N9-N10</f>
        <v>23084.090054462449</v>
      </c>
      <c r="O65" s="120">
        <f>'ICCT LDV Data'!O9-O10</f>
        <v>23024.456236312697</v>
      </c>
    </row>
    <row r="66" spans="1:15" x14ac:dyDescent="0.35">
      <c r="A66" s="121" t="s">
        <v>4121</v>
      </c>
      <c r="B66" s="120">
        <f>'ICCT LDV Data'!B10-B11</f>
        <v>28593.256932831522</v>
      </c>
      <c r="C66" s="120">
        <f>'ICCT LDV Data'!C10-C11</f>
        <v>27198.030586446963</v>
      </c>
      <c r="D66" s="120">
        <f>'ICCT LDV Data'!D10-D11</f>
        <v>26154.995396356106</v>
      </c>
      <c r="E66" s="120">
        <f>'ICCT LDV Data'!E10-E11</f>
        <v>25367.421898209584</v>
      </c>
      <c r="F66" s="120">
        <f>'ICCT LDV Data'!F10-F11</f>
        <v>24773.304959531815</v>
      </c>
      <c r="G66" s="120">
        <f>'ICCT LDV Data'!G10-G11</f>
        <v>24330.187545587185</v>
      </c>
      <c r="H66" s="120">
        <f>'ICCT LDV Data'!H10-H11</f>
        <v>24039.630886752144</v>
      </c>
      <c r="I66" s="120">
        <f>'ICCT LDV Data'!I10-I11</f>
        <v>23880.852297632577</v>
      </c>
      <c r="J66" s="120">
        <f>'ICCT LDV Data'!J10-J11</f>
        <v>23921.164562924678</v>
      </c>
      <c r="K66" s="120">
        <f>'ICCT LDV Data'!K10-K11</f>
        <v>23612.6159479056</v>
      </c>
      <c r="L66" s="120">
        <f>'ICCT LDV Data'!L10-L11</f>
        <v>23414.459514652961</v>
      </c>
      <c r="M66" s="120">
        <f>'ICCT LDV Data'!M10-M11</f>
        <v>23283.68370836247</v>
      </c>
      <c r="N66" s="120">
        <f>'ICCT LDV Data'!N10-N11</f>
        <v>23199.944306629586</v>
      </c>
      <c r="O66" s="120">
        <f>'ICCT LDV Data'!O10-O11</f>
        <v>23158.789871587815</v>
      </c>
    </row>
    <row r="67" spans="1:15" x14ac:dyDescent="0.35">
      <c r="A67" s="121" t="s">
        <v>4122</v>
      </c>
      <c r="B67" s="120">
        <f>'ICCT LDV Data'!B11-B12</f>
        <v>29135.609249177091</v>
      </c>
      <c r="C67" s="120">
        <f>'ICCT LDV Data'!C11-C12</f>
        <v>27648.559623845424</v>
      </c>
      <c r="D67" s="120">
        <f>'ICCT LDV Data'!D11-D12</f>
        <v>26538.553067470828</v>
      </c>
      <c r="E67" s="120">
        <f>'ICCT LDV Data'!E11-E12</f>
        <v>25706.447139729127</v>
      </c>
      <c r="F67" s="120">
        <f>'ICCT LDV Data'!F11-F12</f>
        <v>25088.34309266464</v>
      </c>
      <c r="G67" s="120">
        <f>'ICCT LDV Data'!G11-G12</f>
        <v>24639.792220187584</v>
      </c>
      <c r="H67" s="120">
        <f>'ICCT LDV Data'!H11-H12</f>
        <v>24360.549404026584</v>
      </c>
      <c r="I67" s="120">
        <f>'ICCT LDV Data'!I11-I12</f>
        <v>24228.1952235321</v>
      </c>
      <c r="J67" s="120">
        <f>'ICCT LDV Data'!J11-J12</f>
        <v>24316.701752252695</v>
      </c>
      <c r="K67" s="120">
        <f>'ICCT LDV Data'!K11-K12</f>
        <v>23982.802378600121</v>
      </c>
      <c r="L67" s="120">
        <f>'ICCT LDV Data'!L11-L12</f>
        <v>23760.274404732154</v>
      </c>
      <c r="M67" s="120">
        <f>'ICCT LDV Data'!M11-M12</f>
        <v>23615.844580518307</v>
      </c>
      <c r="N67" s="120">
        <f>'ICCT LDV Data'!N11-N12</f>
        <v>23528.105707265975</v>
      </c>
      <c r="O67" s="120">
        <f>'ICCT LDV Data'!O11-O12</f>
        <v>23491.877965813273</v>
      </c>
    </row>
    <row r="68" spans="1:15" x14ac:dyDescent="0.35">
      <c r="A68" s="121" t="s">
        <v>4123</v>
      </c>
      <c r="B68" s="120">
        <f>'ICCT LDV Data'!B12-B13</f>
        <v>29514.070137837101</v>
      </c>
      <c r="C68" s="120">
        <f>'ICCT LDV Data'!C12-C13</f>
        <v>27935.029419260209</v>
      </c>
      <c r="D68" s="120">
        <f>'ICCT LDV Data'!D12-D13</f>
        <v>26754.637865085002</v>
      </c>
      <c r="E68" s="120">
        <f>'ICCT LDV Data'!E12-E13</f>
        <v>25871.863262073508</v>
      </c>
      <c r="F68" s="120">
        <f>'ICCT LDV Data'!F12-F13</f>
        <v>25221.079769586897</v>
      </c>
      <c r="G68" s="120">
        <f>'ICCT LDV Data'!G12-G13</f>
        <v>24756.234320185511</v>
      </c>
      <c r="H68" s="120">
        <f>'ICCT LDV Data'!H12-H13</f>
        <v>24475.607148211253</v>
      </c>
      <c r="I68" s="120">
        <f>'ICCT LDV Data'!I12-I13</f>
        <v>24355.425386965122</v>
      </c>
      <c r="J68" s="120">
        <f>'ICCT LDV Data'!J12-J13</f>
        <v>24498.061813062544</v>
      </c>
      <c r="K68" s="120">
        <f>'ICCT LDV Data'!K12-K13</f>
        <v>24130.213918577727</v>
      </c>
      <c r="L68" s="120">
        <f>'ICCT LDV Data'!L12-L13</f>
        <v>23892.23730672738</v>
      </c>
      <c r="M68" s="120">
        <f>'ICCT LDV Data'!M12-M13</f>
        <v>23743.736031135006</v>
      </c>
      <c r="N68" s="120">
        <f>'ICCT LDV Data'!N12-N13</f>
        <v>23662.174566743222</v>
      </c>
      <c r="O68" s="120">
        <f>'ICCT LDV Data'!O12-O13</f>
        <v>23641.600052809052</v>
      </c>
    </row>
    <row r="69" spans="1:15" x14ac:dyDescent="0.35">
      <c r="A69" s="121" t="s">
        <v>4124</v>
      </c>
      <c r="B69" s="120">
        <f>'ICCT LDV Data'!B13-B14</f>
        <v>30168.483112367663</v>
      </c>
      <c r="C69" s="120">
        <f>'ICCT LDV Data'!C13-C14</f>
        <v>28381.475414818284</v>
      </c>
      <c r="D69" s="120">
        <f>'ICCT LDV Data'!D13-D14</f>
        <v>27105.237760738877</v>
      </c>
      <c r="E69" s="120">
        <f>'ICCT LDV Data'!E13-E14</f>
        <v>26182.546664193302</v>
      </c>
      <c r="F69" s="120">
        <f>'ICCT LDV Data'!F13-F14</f>
        <v>25508.049497454667</v>
      </c>
      <c r="G69" s="120">
        <f>'ICCT LDV Data'!G13-G14</f>
        <v>25034.42736491502</v>
      </c>
      <c r="H69" s="120">
        <f>'ICCT LDV Data'!H13-H14</f>
        <v>24758.777048920987</v>
      </c>
      <c r="I69" s="120">
        <f>'ICCT LDV Data'!I13-I14</f>
        <v>24673.425186664674</v>
      </c>
      <c r="J69" s="120">
        <f>'ICCT LDV Data'!J13-J14</f>
        <v>24863.794790506669</v>
      </c>
      <c r="K69" s="120">
        <f>'ICCT LDV Data'!K13-K14</f>
        <v>24463.469647984664</v>
      </c>
      <c r="L69" s="120">
        <f>'ICCT LDV Data'!L13-L14</f>
        <v>24212.703229424085</v>
      </c>
      <c r="M69" s="120">
        <f>'ICCT LDV Data'!M13-M14</f>
        <v>24063.52130399692</v>
      </c>
      <c r="N69" s="120">
        <f>'ICCT LDV Data'!N13-N14</f>
        <v>23992.18852431342</v>
      </c>
      <c r="O69" s="120">
        <f>'ICCT LDV Data'!O13-O14</f>
        <v>23991.930192774074</v>
      </c>
    </row>
    <row r="70" spans="1:15" x14ac:dyDescent="0.35">
      <c r="A70" s="121" t="s">
        <v>4125</v>
      </c>
      <c r="B70" s="120">
        <f>'ICCT LDV Data'!B14-B15</f>
        <v>30688.475258935403</v>
      </c>
      <c r="C70" s="120">
        <f>'ICCT LDV Data'!C14-C15</f>
        <v>28801.210364889215</v>
      </c>
      <c r="D70" s="120">
        <f>'ICCT LDV Data'!D14-D15</f>
        <v>27384.626924920143</v>
      </c>
      <c r="E70" s="120">
        <f>'ICCT LDV Data'!E14-E15</f>
        <v>26329.253658104433</v>
      </c>
      <c r="F70" s="120">
        <f>'ICCT LDV Data'!F14-F15</f>
        <v>25562.337490394282</v>
      </c>
      <c r="G70" s="120">
        <f>'ICCT LDV Data'!G14-G15</f>
        <v>25072.663458078845</v>
      </c>
      <c r="H70" s="120">
        <f>'ICCT LDV Data'!H14-H15</f>
        <v>24836.500572456469</v>
      </c>
      <c r="I70" s="120">
        <f>'ICCT LDV Data'!I14-I15</f>
        <v>24833.351714929202</v>
      </c>
      <c r="J70" s="120">
        <f>'ICCT LDV Data'!J14-J15</f>
        <v>25082.688132013223</v>
      </c>
      <c r="K70" s="120">
        <f>'ICCT LDV Data'!K14-K15</f>
        <v>24640.949940825649</v>
      </c>
      <c r="L70" s="120">
        <f>'ICCT LDV Data'!L14-L15</f>
        <v>24369.407359575402</v>
      </c>
      <c r="M70" s="120">
        <f>'ICCT LDV Data'!M14-M15</f>
        <v>24212.140706814425</v>
      </c>
      <c r="N70" s="120">
        <f>'ICCT LDV Data'!N14-N15</f>
        <v>24144.1571620104</v>
      </c>
      <c r="O70" s="120">
        <f>'ICCT LDV Data'!O14-O15</f>
        <v>24157.82082454034</v>
      </c>
    </row>
    <row r="71" spans="1:15" x14ac:dyDescent="0.35">
      <c r="A71" s="121" t="s">
        <v>4126</v>
      </c>
      <c r="B71" s="120">
        <f>'ICCT LDV Data'!B15-B16</f>
        <v>44335.218667884576</v>
      </c>
      <c r="C71" s="120">
        <f>'ICCT LDV Data'!C15-C16</f>
        <v>42864.714049104972</v>
      </c>
      <c r="D71" s="120">
        <f>'ICCT LDV Data'!D15-D16</f>
        <v>41718.840284224512</v>
      </c>
      <c r="E71" s="120">
        <f>'ICCT LDV Data'!E15-E16</f>
        <v>40803.259128608319</v>
      </c>
      <c r="F71" s="120">
        <f>'ICCT LDV Data'!F15-F16</f>
        <v>40062.941605355481</v>
      </c>
      <c r="G71" s="120">
        <f>'ICCT LDV Data'!G15-G16</f>
        <v>39456.832047855947</v>
      </c>
      <c r="H71" s="120">
        <f>'ICCT LDV Data'!H15-H16</f>
        <v>39014.656009158738</v>
      </c>
      <c r="I71" s="120">
        <f>'ICCT LDV Data'!I15-I16</f>
        <v>38716.246001825763</v>
      </c>
      <c r="J71" s="120">
        <f>'ICCT LDV Data'!J15-J16</f>
        <v>38615.962496143555</v>
      </c>
      <c r="K71" s="120">
        <f>'ICCT LDV Data'!K15-K16</f>
        <v>38232.060298064891</v>
      </c>
      <c r="L71" s="120">
        <f>'ICCT LDV Data'!L15-L16</f>
        <v>37984.971757483276</v>
      </c>
      <c r="M71" s="120">
        <f>'ICCT LDV Data'!M15-M16</f>
        <v>37817.265366472457</v>
      </c>
      <c r="N71" s="120">
        <f>'ICCT LDV Data'!N15-N16</f>
        <v>37695.533126395472</v>
      </c>
      <c r="O71" s="120">
        <f>'ICCT LDV Data'!O15-O16</f>
        <v>37615.425587582969</v>
      </c>
    </row>
    <row r="72" spans="1:15" x14ac:dyDescent="0.35">
      <c r="A72" s="121" t="s">
        <v>4127</v>
      </c>
      <c r="B72" s="120">
        <f>'ICCT LDV Data'!B16-B17</f>
        <v>45037.26950287848</v>
      </c>
      <c r="C72" s="120">
        <f>'ICCT LDV Data'!C16-C17</f>
        <v>43425.195854801605</v>
      </c>
      <c r="D72" s="120">
        <f>'ICCT LDV Data'!D16-D17</f>
        <v>42168.212974300688</v>
      </c>
      <c r="E72" s="120">
        <f>'ICCT LDV Data'!E16-E17</f>
        <v>41168.963273278969</v>
      </c>
      <c r="F72" s="120">
        <f>'ICCT LDV Data'!F16-F17</f>
        <v>40369.704891279012</v>
      </c>
      <c r="G72" s="120">
        <f>'ICCT LDV Data'!G16-G17</f>
        <v>39726.914506650144</v>
      </c>
      <c r="H72" s="120">
        <f>'ICCT LDV Data'!H16-H17</f>
        <v>39268.088531114678</v>
      </c>
      <c r="I72" s="120">
        <f>'ICCT LDV Data'!I16-I17</f>
        <v>38971.046843135548</v>
      </c>
      <c r="J72" s="120">
        <f>'ICCT LDV Data'!J16-J17</f>
        <v>38898.260252432192</v>
      </c>
      <c r="K72" s="120">
        <f>'ICCT LDV Data'!K16-K17</f>
        <v>38483.304609560975</v>
      </c>
      <c r="L72" s="120">
        <f>'ICCT LDV Data'!L16-L17</f>
        <v>38215.797478291359</v>
      </c>
      <c r="M72" s="120">
        <f>'ICCT LDV Data'!M16-M17</f>
        <v>38040.701632982971</v>
      </c>
      <c r="N72" s="120">
        <f>'ICCT LDV Data'!N16-N17</f>
        <v>37923.315940965804</v>
      </c>
      <c r="O72" s="120">
        <f>'ICCT LDV Data'!O16-O17</f>
        <v>37858.404740439953</v>
      </c>
    </row>
    <row r="73" spans="1:15" x14ac:dyDescent="0.35">
      <c r="A73" s="121" t="s">
        <v>4128</v>
      </c>
      <c r="B73" s="120">
        <f>'ICCT LDV Data'!B17-B18</f>
        <v>45975.451087431124</v>
      </c>
      <c r="C73" s="120">
        <f>'ICCT LDV Data'!C17-C18</f>
        <v>44243.753866141938</v>
      </c>
      <c r="D73" s="120">
        <f>'ICCT LDV Data'!D17-D18</f>
        <v>42893.179748863193</v>
      </c>
      <c r="E73" s="120">
        <f>'ICCT LDV Data'!E17-E18</f>
        <v>41824.043107407975</v>
      </c>
      <c r="F73" s="120">
        <f>'ICCT LDV Data'!F17-F18</f>
        <v>40976.854645055246</v>
      </c>
      <c r="G73" s="120">
        <f>'ICCT LDV Data'!G17-G18</f>
        <v>40306.137449704154</v>
      </c>
      <c r="H73" s="120">
        <f>'ICCT LDV Data'!H17-H18</f>
        <v>39837.598805160633</v>
      </c>
      <c r="I73" s="120">
        <f>'ICCT LDV Data'!I17-I18</f>
        <v>39547.42188944426</v>
      </c>
      <c r="J73" s="120">
        <f>'ICCT LDV Data'!J17-J18</f>
        <v>39501.686659556108</v>
      </c>
      <c r="K73" s="120">
        <f>'ICCT LDV Data'!K17-K18</f>
        <v>39049.368208354637</v>
      </c>
      <c r="L73" s="120">
        <f>'ICCT LDV Data'!L17-L18</f>
        <v>38745.635043882809</v>
      </c>
      <c r="M73" s="120">
        <f>'ICCT LDV Data'!M17-M18</f>
        <v>38548.059638381143</v>
      </c>
      <c r="N73" s="120">
        <f>'ICCT LDV Data'!N17-N18</f>
        <v>38420.577877350886</v>
      </c>
      <c r="O73" s="120">
        <f>'ICCT LDV Data'!O17-O18</f>
        <v>38357.020334371882</v>
      </c>
    </row>
    <row r="74" spans="1:15" x14ac:dyDescent="0.35">
      <c r="A74" s="121" t="s">
        <v>4129</v>
      </c>
      <c r="B74" s="120">
        <f>'ICCT LDV Data'!B18-B19</f>
        <v>46751.948085539014</v>
      </c>
      <c r="C74" s="120">
        <f>'ICCT LDV Data'!C18-C19</f>
        <v>44822.484738320716</v>
      </c>
      <c r="D74" s="120">
        <f>'ICCT LDV Data'!D18-D19</f>
        <v>43366.813532102955</v>
      </c>
      <c r="E74" s="120">
        <f>'ICCT LDV Data'!E18-E19</f>
        <v>42212.999996244944</v>
      </c>
      <c r="F74" s="120">
        <f>'ICCT LDV Data'!F18-F19</f>
        <v>41299.939041665515</v>
      </c>
      <c r="G74" s="120">
        <f>'ICCT LDV Data'!G18-G19</f>
        <v>40580.633177851647</v>
      </c>
      <c r="H74" s="120">
        <f>'ICCT LDV Data'!H18-H19</f>
        <v>40079.37649485351</v>
      </c>
      <c r="I74" s="120">
        <f>'ICCT LDV Data'!I18-I19</f>
        <v>39771.041043209458</v>
      </c>
      <c r="J74" s="120">
        <f>'ICCT LDV Data'!J18-J19</f>
        <v>39753.867813167286</v>
      </c>
      <c r="K74" s="120">
        <f>'ICCT LDV Data'!K18-K19</f>
        <v>39269.829049804539</v>
      </c>
      <c r="L74" s="120">
        <f>'ICCT LDV Data'!L18-L19</f>
        <v>38958.043326430474</v>
      </c>
      <c r="M74" s="120">
        <f>'ICCT LDV Data'!M18-M19</f>
        <v>38766.970673789161</v>
      </c>
      <c r="N74" s="120">
        <f>'ICCT LDV Data'!N18-N19</f>
        <v>38659.104060634454</v>
      </c>
      <c r="O74" s="120">
        <f>'ICCT LDV Data'!O18-O19</f>
        <v>38627.285650916572</v>
      </c>
    </row>
    <row r="75" spans="1:15" x14ac:dyDescent="0.35">
      <c r="A75" s="121" t="s">
        <v>4130</v>
      </c>
      <c r="B75" s="120">
        <f>'ICCT LDV Data'!B19-B20</f>
        <v>47835.34467154969</v>
      </c>
      <c r="C75" s="120">
        <f>'ICCT LDV Data'!C19-C20</f>
        <v>45741.939979172595</v>
      </c>
      <c r="D75" s="120">
        <f>'ICCT LDV Data'!D19-D20</f>
        <v>44103.691749353507</v>
      </c>
      <c r="E75" s="120">
        <f>'ICCT LDV Data'!E19-E20</f>
        <v>42812.790067923394</v>
      </c>
      <c r="F75" s="120">
        <f>'ICCT LDV Data'!F19-F20</f>
        <v>41802.92381885292</v>
      </c>
      <c r="G75" s="120">
        <f>'ICCT LDV Data'!G19-G20</f>
        <v>41069.758407255031</v>
      </c>
      <c r="H75" s="120">
        <f>'ICCT LDV Data'!H19-H20</f>
        <v>40598.286797904344</v>
      </c>
      <c r="I75" s="120">
        <f>'ICCT LDV Data'!I19-I20</f>
        <v>40355.124588031984</v>
      </c>
      <c r="J75" s="120">
        <f>'ICCT LDV Data'!J19-J20</f>
        <v>40413.28866580125</v>
      </c>
      <c r="K75" s="120">
        <f>'ICCT LDV Data'!K19-K20</f>
        <v>39865.711370678415</v>
      </c>
      <c r="L75" s="120">
        <f>'ICCT LDV Data'!L19-L20</f>
        <v>39515.505739214823</v>
      </c>
      <c r="M75" s="120">
        <f>'ICCT LDV Data'!M19-M20</f>
        <v>39301.461954602921</v>
      </c>
      <c r="N75" s="120">
        <f>'ICCT LDV Data'!N19-N20</f>
        <v>39184.542819801485</v>
      </c>
      <c r="O75" s="120">
        <f>'ICCT LDV Data'!O19-O20</f>
        <v>39156.542612471982</v>
      </c>
    </row>
    <row r="76" spans="1:15" x14ac:dyDescent="0.35">
      <c r="A76" s="121" t="s">
        <v>4131</v>
      </c>
      <c r="B76" s="120">
        <f>'ICCT LDV Data'!B20-B21</f>
        <v>48631.112613305842</v>
      </c>
      <c r="C76" s="120">
        <f>'ICCT LDV Data'!C20-C21</f>
        <v>46420.929804671476</v>
      </c>
      <c r="D76" s="120">
        <f>'ICCT LDV Data'!D20-D21</f>
        <v>44690.107080944625</v>
      </c>
      <c r="E76" s="120">
        <f>'ICCT LDV Data'!E20-E21</f>
        <v>43329.13128272313</v>
      </c>
      <c r="F76" s="120">
        <f>'ICCT LDV Data'!F20-F21</f>
        <v>42270.088718735788</v>
      </c>
      <c r="G76" s="120">
        <f>'ICCT LDV Data'!G20-G21</f>
        <v>41459.544840411989</v>
      </c>
      <c r="H76" s="120">
        <f>'ICCT LDV Data'!H20-H21</f>
        <v>40923.939934262875</v>
      </c>
      <c r="I76" s="120">
        <f>'ICCT LDV Data'!I20-I21</f>
        <v>40696.904533052606</v>
      </c>
      <c r="J76" s="120">
        <f>'ICCT LDV Data'!J20-J21</f>
        <v>40761.472763793339</v>
      </c>
      <c r="K76" s="120">
        <f>'ICCT LDV Data'!K20-K21</f>
        <v>40163.385599654604</v>
      </c>
      <c r="L76" s="120">
        <f>'ICCT LDV Data'!L20-L21</f>
        <v>39790.441093613415</v>
      </c>
      <c r="M76" s="120">
        <f>'ICCT LDV Data'!M20-M21</f>
        <v>39570.734193879718</v>
      </c>
      <c r="N76" s="120">
        <f>'ICCT LDV Data'!N20-N21</f>
        <v>39463.375844079892</v>
      </c>
      <c r="O76" s="120">
        <f>'ICCT LDV Data'!O20-O21</f>
        <v>39458.849122338666</v>
      </c>
    </row>
    <row r="77" spans="1:15" x14ac:dyDescent="0.35">
      <c r="A77" s="121" t="s">
        <v>4132</v>
      </c>
      <c r="B77" s="120">
        <f>'ICCT LDV Data'!B21-B22</f>
        <v>39778.315412269134</v>
      </c>
      <c r="C77" s="120">
        <f>'ICCT LDV Data'!C21-C22</f>
        <v>38265.54468854575</v>
      </c>
      <c r="D77" s="120">
        <f>'ICCT LDV Data'!D21-D22</f>
        <v>37093.866147681685</v>
      </c>
      <c r="E77" s="120">
        <f>'ICCT LDV Data'!E21-E22</f>
        <v>36168.238994266372</v>
      </c>
      <c r="F77" s="120">
        <f>'ICCT LDV Data'!F21-F22</f>
        <v>35434.081813978089</v>
      </c>
      <c r="G77" s="120">
        <f>'ICCT LDV Data'!G21-G22</f>
        <v>34849.503321932294</v>
      </c>
      <c r="H77" s="120">
        <f>'ICCT LDV Data'!H21-H22</f>
        <v>34433.490018948527</v>
      </c>
      <c r="I77" s="120">
        <f>'ICCT LDV Data'!I21-I22</f>
        <v>34165.289373909778</v>
      </c>
      <c r="J77" s="120">
        <f>'ICCT LDV Data'!J21-J22</f>
        <v>34096.894938437414</v>
      </c>
      <c r="K77" s="120">
        <f>'ICCT LDV Data'!K21-K22</f>
        <v>33699.295194457161</v>
      </c>
      <c r="L77" s="120">
        <f>'ICCT LDV Data'!L21-L22</f>
        <v>33453.709500770245</v>
      </c>
      <c r="M77" s="120">
        <f>'ICCT LDV Data'!M21-M22</f>
        <v>33290.853057678083</v>
      </c>
      <c r="N77" s="120">
        <f>'ICCT LDV Data'!N21-N22</f>
        <v>33181.385888201927</v>
      </c>
      <c r="O77" s="120">
        <f>'ICCT LDV Data'!O21-O22</f>
        <v>33120.403304737585</v>
      </c>
    </row>
    <row r="78" spans="1:15" x14ac:dyDescent="0.35">
      <c r="A78" s="121" t="s">
        <v>4133</v>
      </c>
      <c r="B78" s="120">
        <f>'ICCT LDV Data'!B22-B23</f>
        <v>40558.421148143527</v>
      </c>
      <c r="C78" s="120">
        <f>'ICCT LDV Data'!C22-C23</f>
        <v>38896.292765839862</v>
      </c>
      <c r="D78" s="120">
        <f>'ICCT LDV Data'!D22-D23</f>
        <v>37605.896310978991</v>
      </c>
      <c r="E78" s="120">
        <f>'ICCT LDV Data'!E22-E23</f>
        <v>36589.391792603346</v>
      </c>
      <c r="F78" s="120">
        <f>'ICCT LDV Data'!F22-F23</f>
        <v>35789.658233111913</v>
      </c>
      <c r="G78" s="120">
        <f>'ICCT LDV Data'!G22-G23</f>
        <v>35162.470736574491</v>
      </c>
      <c r="H78" s="120">
        <f>'ICCT LDV Data'!H22-H23</f>
        <v>34724.687305992855</v>
      </c>
      <c r="I78" s="120">
        <f>'ICCT LDV Data'!I22-I23</f>
        <v>34453.615347173305</v>
      </c>
      <c r="J78" s="120">
        <f>'ICCT LDV Data'!J22-J23</f>
        <v>34405.827208661343</v>
      </c>
      <c r="K78" s="120">
        <f>'ICCT LDV Data'!K22-K23</f>
        <v>33973.483031597083</v>
      </c>
      <c r="L78" s="120">
        <f>'ICCT LDV Data'!L22-L23</f>
        <v>33706.025483125472</v>
      </c>
      <c r="M78" s="120">
        <f>'ICCT LDV Data'!M22-M23</f>
        <v>33537.109953597428</v>
      </c>
      <c r="N78" s="120">
        <f>'ICCT LDV Data'!N22-N23</f>
        <v>33435.827819072074</v>
      </c>
      <c r="O78" s="120">
        <f>'ICCT LDV Data'!O22-O23</f>
        <v>33396.199569792836</v>
      </c>
    </row>
    <row r="79" spans="1:15" x14ac:dyDescent="0.35">
      <c r="A79" s="121" t="s">
        <v>4134</v>
      </c>
      <c r="B79" s="120">
        <f>'ICCT LDV Data'!B23-B24</f>
        <v>41683.24592222381</v>
      </c>
      <c r="C79" s="120">
        <f>'ICCT LDV Data'!C23-C24</f>
        <v>39843.220990549489</v>
      </c>
      <c r="D79" s="120">
        <f>'ICCT LDV Data'!D23-D24</f>
        <v>38458.30917175737</v>
      </c>
      <c r="E79" s="120">
        <f>'ICCT LDV Data'!E23-E24</f>
        <v>37370.39405463374</v>
      </c>
      <c r="F79" s="120">
        <f>'ICCT LDV Data'!F23-F24</f>
        <v>36520.963889941566</v>
      </c>
      <c r="G79" s="120">
        <f>'ICCT LDV Data'!G23-G24</f>
        <v>35864.073214056996</v>
      </c>
      <c r="H79" s="120">
        <f>'ICCT LDV Data'!H23-H24</f>
        <v>35414.981862900117</v>
      </c>
      <c r="I79" s="120">
        <f>'ICCT LDV Data'!I23-I24</f>
        <v>35149.515292831748</v>
      </c>
      <c r="J79" s="120">
        <f>'ICCT LDV Data'!J23-J24</f>
        <v>35123.594598574913</v>
      </c>
      <c r="K79" s="120">
        <f>'ICCT LDV Data'!K23-K24</f>
        <v>34644.272723412083</v>
      </c>
      <c r="L79" s="120">
        <f>'ICCT LDV Data'!L23-L24</f>
        <v>34331.220316612205</v>
      </c>
      <c r="M79" s="120">
        <f>'ICCT LDV Data'!M23-M24</f>
        <v>34133.375067816574</v>
      </c>
      <c r="N79" s="120">
        <f>'ICCT LDV Data'!N23-N24</f>
        <v>34018.176837112645</v>
      </c>
      <c r="O79" s="120">
        <f>'ICCT LDV Data'!O23-O24</f>
        <v>33978.514920281443</v>
      </c>
    </row>
    <row r="80" spans="1:15" x14ac:dyDescent="0.35">
      <c r="A80" s="121" t="s">
        <v>4135</v>
      </c>
      <c r="B80" s="120">
        <f>'ICCT LDV Data'!B24-B25</f>
        <v>42590.091853915765</v>
      </c>
      <c r="C80" s="120">
        <f>'ICCT LDV Data'!C24-C25</f>
        <v>40564.013692648856</v>
      </c>
      <c r="D80" s="120">
        <f>'ICCT LDV Data'!D24-D25</f>
        <v>38986.413036821919</v>
      </c>
      <c r="E80" s="120">
        <f>'ICCT LDV Data'!E24-E25</f>
        <v>37751.442432156909</v>
      </c>
      <c r="F80" s="120">
        <f>'ICCT LDV Data'!F24-F25</f>
        <v>36795.296417426114</v>
      </c>
      <c r="G80" s="120">
        <f>'ICCT LDV Data'!G24-G25</f>
        <v>36067.339887818118</v>
      </c>
      <c r="H80" s="120">
        <f>'ICCT LDV Data'!H24-H25</f>
        <v>35632.535042511896</v>
      </c>
      <c r="I80" s="120">
        <f>'ICCT LDV Data'!I24-I25</f>
        <v>35405.126872230161</v>
      </c>
      <c r="J80" s="120">
        <f>'ICCT LDV Data'!J24-J25</f>
        <v>35465.85794470671</v>
      </c>
      <c r="K80" s="120">
        <f>'ICCT LDV Data'!K24-K25</f>
        <v>34936.559499032388</v>
      </c>
      <c r="L80" s="120">
        <f>'ICCT LDV Data'!L24-L25</f>
        <v>34602.19717975118</v>
      </c>
      <c r="M80" s="120">
        <f>'ICCT LDV Data'!M24-M25</f>
        <v>34400.671582306619</v>
      </c>
      <c r="N80" s="120">
        <f>'ICCT LDV Data'!N24-N25</f>
        <v>34297.675887208272</v>
      </c>
      <c r="O80" s="120">
        <f>'ICCT LDV Data'!O24-O25</f>
        <v>34284.903169361874</v>
      </c>
    </row>
    <row r="81" spans="1:15" x14ac:dyDescent="0.35">
      <c r="A81" s="121" t="s">
        <v>4136</v>
      </c>
      <c r="B81" s="120">
        <f>'ICCT LDV Data'!B25-B26</f>
        <v>43805.975949679952</v>
      </c>
      <c r="C81" s="120">
        <f>'ICCT LDV Data'!C25-C26</f>
        <v>41653.091973663424</v>
      </c>
      <c r="D81" s="120">
        <f>'ICCT LDV Data'!D25-D26</f>
        <v>39972.006712234164</v>
      </c>
      <c r="E81" s="120">
        <f>'ICCT LDV Data'!E25-E26</f>
        <v>38655.498220306203</v>
      </c>
      <c r="F81" s="120">
        <f>'ICCT LDV Data'!F25-F26</f>
        <v>37638.875864389127</v>
      </c>
      <c r="G81" s="120">
        <f>'ICCT LDV Data'!G25-G26</f>
        <v>36870.199109254725</v>
      </c>
      <c r="H81" s="120">
        <f>'ICCT LDV Data'!H25-H26</f>
        <v>36359.324824539799</v>
      </c>
      <c r="I81" s="120">
        <f>'ICCT LDV Data'!I25-I26</f>
        <v>36108.41323106482</v>
      </c>
      <c r="J81" s="120">
        <f>'ICCT LDV Data'!J25-J26</f>
        <v>36183.799176781962</v>
      </c>
      <c r="K81" s="120">
        <f>'ICCT LDV Data'!K25-K26</f>
        <v>35588.202345158039</v>
      </c>
      <c r="L81" s="120">
        <f>'ICCT LDV Data'!L25-L26</f>
        <v>35221.04901912708</v>
      </c>
      <c r="M81" s="120">
        <f>'ICCT LDV Data'!M25-M26</f>
        <v>35007.337112085806</v>
      </c>
      <c r="N81" s="120">
        <f>'ICCT LDV Data'!N25-N26</f>
        <v>34910.550519444856</v>
      </c>
      <c r="O81" s="120">
        <f>'ICCT LDV Data'!O25-O26</f>
        <v>34920.824172858884</v>
      </c>
    </row>
    <row r="82" spans="1:15" x14ac:dyDescent="0.35">
      <c r="A82" s="121" t="s">
        <v>4137</v>
      </c>
      <c r="B82" s="120">
        <f>'ICCT LDV Data'!B26-B27</f>
        <v>44668.516368464203</v>
      </c>
      <c r="C82" s="120">
        <f>'ICCT LDV Data'!C26-C27</f>
        <v>42391.587133726644</v>
      </c>
      <c r="D82" s="120">
        <f>'ICCT LDV Data'!D26-D27</f>
        <v>40606.800091523095</v>
      </c>
      <c r="E82" s="120">
        <f>'ICCT LDV Data'!E26-E27</f>
        <v>39205.95036305915</v>
      </c>
      <c r="F82" s="120">
        <f>'ICCT LDV Data'!F26-F27</f>
        <v>38123.370068099153</v>
      </c>
      <c r="G82" s="120">
        <f>'ICCT LDV Data'!G26-G27</f>
        <v>37306.125656663928</v>
      </c>
      <c r="H82" s="120">
        <f>'ICCT LDV Data'!H26-H27</f>
        <v>36772.879873796504</v>
      </c>
      <c r="I82" s="120">
        <f>'ICCT LDV Data'!I26-I27</f>
        <v>36573.720019420485</v>
      </c>
      <c r="J82" s="120">
        <f>'ICCT LDV Data'!J26-J27</f>
        <v>36646.281199669262</v>
      </c>
      <c r="K82" s="120">
        <f>'ICCT LDV Data'!K26-K27</f>
        <v>35981.41536748613</v>
      </c>
      <c r="L82" s="120">
        <f>'ICCT LDV Data'!L26-L27</f>
        <v>35582.98892146202</v>
      </c>
      <c r="M82" s="120">
        <f>'ICCT LDV Data'!M26-M27</f>
        <v>35361.370080312103</v>
      </c>
      <c r="N82" s="120">
        <f>'ICCT LDV Data'!N26-N27</f>
        <v>35277.690154443488</v>
      </c>
      <c r="O82" s="120">
        <f>'ICCT LDV Data'!O26-O27</f>
        <v>35320.462825044189</v>
      </c>
    </row>
    <row r="83" spans="1:15" ht="15.5" x14ac:dyDescent="0.35">
      <c r="A83" s="123"/>
      <c r="B83" s="123"/>
      <c r="C83" s="123"/>
      <c r="D83" s="123"/>
      <c r="E83" s="123"/>
      <c r="F83" s="123"/>
      <c r="G83" s="123"/>
      <c r="H83" s="123"/>
      <c r="I83" s="123"/>
      <c r="J83" s="123"/>
      <c r="K83" s="123"/>
      <c r="L83" s="123"/>
      <c r="M83" s="123"/>
      <c r="N83" s="123"/>
      <c r="O83" s="123"/>
    </row>
    <row r="84" spans="1:15" ht="15.5" x14ac:dyDescent="0.35">
      <c r="A84" s="2" t="s">
        <v>4138</v>
      </c>
      <c r="B84" s="165"/>
      <c r="C84" s="165"/>
      <c r="D84" s="165"/>
      <c r="E84" s="165"/>
      <c r="F84" s="165"/>
      <c r="G84" s="165"/>
      <c r="H84" s="165"/>
      <c r="I84" s="165"/>
      <c r="J84" s="165"/>
      <c r="K84" s="165"/>
      <c r="L84" s="165"/>
      <c r="M84" s="165"/>
      <c r="N84" s="165"/>
      <c r="O84" s="165"/>
    </row>
    <row r="85" spans="1:15" ht="15.5" x14ac:dyDescent="0.35">
      <c r="A85" s="123"/>
      <c r="B85" s="122">
        <v>2022</v>
      </c>
      <c r="C85" s="122">
        <v>2023</v>
      </c>
      <c r="D85" s="122">
        <v>2024</v>
      </c>
      <c r="E85" s="122">
        <v>2025</v>
      </c>
      <c r="F85" s="122">
        <v>2026</v>
      </c>
      <c r="G85" s="122">
        <v>2027</v>
      </c>
      <c r="H85" s="122">
        <v>2028</v>
      </c>
      <c r="I85" s="122">
        <v>2029</v>
      </c>
      <c r="J85" s="122">
        <v>2030</v>
      </c>
      <c r="K85" s="122">
        <v>2031</v>
      </c>
      <c r="L85" s="122">
        <v>2032</v>
      </c>
      <c r="M85" s="122">
        <v>2033</v>
      </c>
      <c r="N85" s="122">
        <v>2034</v>
      </c>
      <c r="O85" s="122">
        <v>2035</v>
      </c>
    </row>
    <row r="86" spans="1:15" x14ac:dyDescent="0.35">
      <c r="A86" s="121" t="s">
        <v>4139</v>
      </c>
      <c r="B86" s="120">
        <f>'ICCT LDV Data'!B30-B31</f>
        <v>33581.280225672614</v>
      </c>
      <c r="C86" s="120">
        <f>'ICCT LDV Data'!C30-C31</f>
        <v>33206.391644216776</v>
      </c>
      <c r="D86" s="120">
        <f>'ICCT LDV Data'!D30-D31</f>
        <v>32935.856068087633</v>
      </c>
      <c r="E86" s="120">
        <f>'ICCT LDV Data'!E30-E31</f>
        <v>32737.35746972169</v>
      </c>
      <c r="F86" s="120">
        <f>'ICCT LDV Data'!F30-F31</f>
        <v>32593.71776990698</v>
      </c>
      <c r="G86" s="120">
        <f>'ICCT LDV Data'!G30-G31</f>
        <v>32491.308022191704</v>
      </c>
      <c r="H86" s="120">
        <f>'ICCT LDV Data'!H30-H31</f>
        <v>32437.577452976606</v>
      </c>
      <c r="I86" s="120">
        <f>'ICCT LDV Data'!I30-I31</f>
        <v>32412.182219390015</v>
      </c>
      <c r="J86" s="120">
        <f>'ICCT LDV Data'!J30-J31</f>
        <v>32419.722281512819</v>
      </c>
      <c r="K86" s="120">
        <f>'ICCT LDV Data'!K30-K31</f>
        <v>32408.433916551832</v>
      </c>
      <c r="L86" s="120">
        <f>'ICCT LDV Data'!L30-L31</f>
        <v>32423.110506913359</v>
      </c>
      <c r="M86" s="120">
        <f>'ICCT LDV Data'!M30-M31</f>
        <v>32455.522285624153</v>
      </c>
      <c r="N86" s="120">
        <f>'ICCT LDV Data'!N30-N31</f>
        <v>32504.487939946448</v>
      </c>
      <c r="O86" s="120">
        <f>'ICCT LDV Data'!O30-O31</f>
        <v>32569.013145554887</v>
      </c>
    </row>
    <row r="87" spans="1:15" x14ac:dyDescent="0.35">
      <c r="A87" s="121" t="s">
        <v>4140</v>
      </c>
      <c r="B87" s="120">
        <f>'ICCT LDV Data'!B31-B32</f>
        <v>33718.595343796485</v>
      </c>
      <c r="C87" s="120">
        <f>'ICCT LDV Data'!C31-C32</f>
        <v>33312.076989282155</v>
      </c>
      <c r="D87" s="120">
        <f>'ICCT LDV Data'!D31-D32</f>
        <v>33021.22351215018</v>
      </c>
      <c r="E87" s="120">
        <f>'ICCT LDV Data'!E31-E32</f>
        <v>32811.86952381739</v>
      </c>
      <c r="F87" s="120">
        <f>'ICCT LDV Data'!F31-F32</f>
        <v>32665.721856101452</v>
      </c>
      <c r="G87" s="120">
        <f>'ICCT LDV Data'!G31-G32</f>
        <v>32568.094908408595</v>
      </c>
      <c r="H87" s="120">
        <f>'ICCT LDV Data'!H31-H32</f>
        <v>32527.056611237975</v>
      </c>
      <c r="I87" s="120">
        <f>'ICCT LDV Data'!I31-I32</f>
        <v>32519.907340552476</v>
      </c>
      <c r="J87" s="120">
        <f>'ICCT LDV Data'!J31-J32</f>
        <v>32552.359916272602</v>
      </c>
      <c r="K87" s="120">
        <f>'ICCT LDV Data'!K31-K32</f>
        <v>32518.553742572563</v>
      </c>
      <c r="L87" s="120">
        <f>'ICCT LDV Data'!L31-L32</f>
        <v>32514.501543742092</v>
      </c>
      <c r="M87" s="120">
        <f>'ICCT LDV Data'!M31-M32</f>
        <v>32531.482193394873</v>
      </c>
      <c r="N87" s="120">
        <f>'ICCT LDV Data'!N31-N32</f>
        <v>32568.016018176633</v>
      </c>
      <c r="O87" s="120">
        <f>'ICCT LDV Data'!O31-O32</f>
        <v>32622.911639866623</v>
      </c>
    </row>
    <row r="88" spans="1:15" x14ac:dyDescent="0.35">
      <c r="A88" s="121" t="s">
        <v>4141</v>
      </c>
      <c r="B88" s="120">
        <f>'ICCT LDV Data'!B32-B33</f>
        <v>33926.415865195027</v>
      </c>
      <c r="C88" s="120">
        <f>'ICCT LDV Data'!C32-C33</f>
        <v>33486.517544669616</v>
      </c>
      <c r="D88" s="120">
        <f>'ICCT LDV Data'!D32-D33</f>
        <v>33174.910671335332</v>
      </c>
      <c r="E88" s="120">
        <f>'ICCT LDV Data'!E32-E33</f>
        <v>32955.192855495094</v>
      </c>
      <c r="F88" s="120">
        <f>'ICCT LDV Data'!F32-F33</f>
        <v>32807.936454363247</v>
      </c>
      <c r="G88" s="120">
        <f>'ICCT LDV Data'!G32-G33</f>
        <v>32717.238462065579</v>
      </c>
      <c r="H88" s="120">
        <f>'ICCT LDV Data'!H32-H33</f>
        <v>32691.719383713811</v>
      </c>
      <c r="I88" s="120">
        <f>'ICCT LDV Data'!I32-I33</f>
        <v>32706.304135465223</v>
      </c>
      <c r="J88" s="120">
        <f>'ICCT LDV Data'!J32-J33</f>
        <v>32767.725068842352</v>
      </c>
      <c r="K88" s="120">
        <f>'ICCT LDV Data'!K32-K33</f>
        <v>32726.873929154124</v>
      </c>
      <c r="L88" s="120">
        <f>'ICCT LDV Data'!L32-L33</f>
        <v>32719.447658134559</v>
      </c>
      <c r="M88" s="120">
        <f>'ICCT LDV Data'!M32-M33</f>
        <v>32736.57353613801</v>
      </c>
      <c r="N88" s="120">
        <f>'ICCT LDV Data'!N32-N33</f>
        <v>32776.449673176532</v>
      </c>
      <c r="O88" s="120">
        <f>'ICCT LDV Data'!O32-O33</f>
        <v>32837.666886791252</v>
      </c>
    </row>
    <row r="89" spans="1:15" x14ac:dyDescent="0.35">
      <c r="A89" s="121" t="s">
        <v>4142</v>
      </c>
      <c r="B89" s="120">
        <f>'ICCT LDV Data'!B33-B34</f>
        <v>34078.116762928024</v>
      </c>
      <c r="C89" s="120">
        <f>'ICCT LDV Data'!C33-C34</f>
        <v>33593.252129380009</v>
      </c>
      <c r="D89" s="120">
        <f>'ICCT LDV Data'!D33-D34</f>
        <v>33247.782502665199</v>
      </c>
      <c r="E89" s="120">
        <f>'ICCT LDV Data'!E33-E34</f>
        <v>33003.653448032506</v>
      </c>
      <c r="F89" s="120">
        <f>'ICCT LDV Data'!F33-F34</f>
        <v>32840.417788798542</v>
      </c>
      <c r="G89" s="120">
        <f>'ICCT LDV Data'!G33-G34</f>
        <v>32741.181996482919</v>
      </c>
      <c r="H89" s="120">
        <f>'ICCT LDV Data'!H33-H34</f>
        <v>32715.242205457282</v>
      </c>
      <c r="I89" s="120">
        <f>'ICCT LDV Data'!I33-I34</f>
        <v>32735.217472099757</v>
      </c>
      <c r="J89" s="120">
        <f>'ICCT LDV Data'!J33-J34</f>
        <v>32810.577133041021</v>
      </c>
      <c r="K89" s="120">
        <f>'ICCT LDV Data'!K33-K34</f>
        <v>32764.38894098247</v>
      </c>
      <c r="L89" s="120">
        <f>'ICCT LDV Data'!L33-L34</f>
        <v>32756.639085075494</v>
      </c>
      <c r="M89" s="120">
        <f>'ICCT LDV Data'!M33-M34</f>
        <v>32776.796210138025</v>
      </c>
      <c r="N89" s="120">
        <f>'ICCT LDV Data'!N33-N34</f>
        <v>32822.741991454015</v>
      </c>
      <c r="O89" s="120">
        <f>'ICCT LDV Data'!O33-O34</f>
        <v>32892.857446902359</v>
      </c>
    </row>
    <row r="90" spans="1:15" x14ac:dyDescent="0.35">
      <c r="A90" s="121" t="s">
        <v>4143</v>
      </c>
      <c r="B90" s="120">
        <f>'ICCT LDV Data'!B34-B35</f>
        <v>34461.975598738267</v>
      </c>
      <c r="C90" s="120">
        <f>'ICCT LDV Data'!C34-C35</f>
        <v>33923.829187898802</v>
      </c>
      <c r="D90" s="120">
        <f>'ICCT LDV Data'!D34-D35</f>
        <v>33537.119122358308</v>
      </c>
      <c r="E90" s="120">
        <f>'ICCT LDV Data'!E34-E35</f>
        <v>33261.837709150612</v>
      </c>
      <c r="F90" s="120">
        <f>'ICCT LDV Data'!F34-F35</f>
        <v>33076.567883910728</v>
      </c>
      <c r="G90" s="120">
        <f>'ICCT LDV Data'!G34-G35</f>
        <v>32963.296148403257</v>
      </c>
      <c r="H90" s="120">
        <f>'ICCT LDV Data'!H34-H35</f>
        <v>32931.935959921248</v>
      </c>
      <c r="I90" s="120">
        <f>'ICCT LDV Data'!I34-I35</f>
        <v>32953.659098529883</v>
      </c>
      <c r="J90" s="120">
        <f>'ICCT LDV Data'!J34-J35</f>
        <v>33038.344386554483</v>
      </c>
      <c r="K90" s="120">
        <f>'ICCT LDV Data'!K34-K35</f>
        <v>32982.752165686303</v>
      </c>
      <c r="L90" s="120">
        <f>'ICCT LDV Data'!L34-L35</f>
        <v>32970.987508926046</v>
      </c>
      <c r="M90" s="120">
        <f>'ICCT LDV Data'!M34-M35</f>
        <v>32990.680189384038</v>
      </c>
      <c r="N90" s="120">
        <f>'ICCT LDV Data'!N34-N35</f>
        <v>33039.382696685054</v>
      </c>
      <c r="O90" s="120">
        <f>'ICCT LDV Data'!O34-O35</f>
        <v>33115.254726670428</v>
      </c>
    </row>
    <row r="91" spans="1:15" x14ac:dyDescent="0.35">
      <c r="A91" s="121" t="s">
        <v>4144</v>
      </c>
      <c r="B91" s="120">
        <f>'ICCT LDV Data'!B35-B36</f>
        <v>34458.050734990698</v>
      </c>
      <c r="C91" s="120">
        <f>'ICCT LDV Data'!C35-C36</f>
        <v>33898.126671919017</v>
      </c>
      <c r="D91" s="120">
        <f>'ICCT LDV Data'!D35-D36</f>
        <v>33497.86820141811</v>
      </c>
      <c r="E91" s="120">
        <f>'ICCT LDV Data'!E35-E36</f>
        <v>33217.569781010818</v>
      </c>
      <c r="F91" s="120">
        <f>'ICCT LDV Data'!F35-F36</f>
        <v>33035.694970970348</v>
      </c>
      <c r="G91" s="120">
        <f>'ICCT LDV Data'!G35-G36</f>
        <v>32933.290684226733</v>
      </c>
      <c r="H91" s="120">
        <f>'ICCT LDV Data'!H35-H36</f>
        <v>32921.164223223575</v>
      </c>
      <c r="I91" s="120">
        <f>'ICCT LDV Data'!I35-I36</f>
        <v>32969.432337793267</v>
      </c>
      <c r="J91" s="120">
        <f>'ICCT LDV Data'!J35-J36</f>
        <v>33086.479995459144</v>
      </c>
      <c r="K91" s="120">
        <f>'ICCT LDV Data'!K35-K36</f>
        <v>33024.178936805292</v>
      </c>
      <c r="L91" s="120">
        <f>'ICCT LDV Data'!L35-L36</f>
        <v>33010.961142040716</v>
      </c>
      <c r="M91" s="120">
        <f>'ICCT LDV Data'!M35-M36</f>
        <v>33032.624222620623</v>
      </c>
      <c r="N91" s="120">
        <f>'ICCT LDV Data'!N35-N36</f>
        <v>33086.388399288553</v>
      </c>
      <c r="O91" s="120">
        <f>'ICCT LDV Data'!O35-O36</f>
        <v>33170.19195576162</v>
      </c>
    </row>
    <row r="92" spans="1:15" x14ac:dyDescent="0.35">
      <c r="A92" s="121" t="s">
        <v>4145</v>
      </c>
      <c r="B92" s="120">
        <f>'ICCT LDV Data'!B36-B37</f>
        <v>34675.709980523265</v>
      </c>
      <c r="C92" s="120">
        <f>'ICCT LDV Data'!C36-C37</f>
        <v>34348.122941607209</v>
      </c>
      <c r="D92" s="120">
        <f>'ICCT LDV Data'!D36-D37</f>
        <v>34107.097036753294</v>
      </c>
      <c r="E92" s="120">
        <f>'ICCT LDV Data'!E36-E37</f>
        <v>33926.268636953435</v>
      </c>
      <c r="F92" s="120">
        <f>'ICCT LDV Data'!F36-F37</f>
        <v>33791.997579043906</v>
      </c>
      <c r="G92" s="120">
        <f>'ICCT LDV Data'!G36-G37</f>
        <v>33692.858578442174</v>
      </c>
      <c r="H92" s="120">
        <f>'ICCT LDV Data'!H36-H37</f>
        <v>33639.473705213757</v>
      </c>
      <c r="I92" s="120">
        <f>'ICCT LDV Data'!I36-I37</f>
        <v>33611.020023941674</v>
      </c>
      <c r="J92" s="120">
        <f>'ICCT LDV Data'!J36-J37</f>
        <v>33612.901619644908</v>
      </c>
      <c r="K92" s="120">
        <f>'ICCT LDV Data'!K36-K37</f>
        <v>33587.62774972328</v>
      </c>
      <c r="L92" s="120">
        <f>'ICCT LDV Data'!L36-L37</f>
        <v>33591.268484553395</v>
      </c>
      <c r="M92" s="120">
        <f>'ICCT LDV Data'!M36-M37</f>
        <v>33614.506380125269</v>
      </c>
      <c r="N92" s="120">
        <f>'ICCT LDV Data'!N36-N37</f>
        <v>33655.896690771799</v>
      </c>
      <c r="O92" s="120">
        <f>'ICCT LDV Data'!O36-O37</f>
        <v>33714.249185290813</v>
      </c>
    </row>
    <row r="93" spans="1:15" x14ac:dyDescent="0.35">
      <c r="A93" s="121" t="s">
        <v>4146</v>
      </c>
      <c r="B93" s="120">
        <f>'ICCT LDV Data'!B37-B38</f>
        <v>34737.029298358975</v>
      </c>
      <c r="C93" s="120">
        <f>'ICCT LDV Data'!C37-C38</f>
        <v>34377.147409200887</v>
      </c>
      <c r="D93" s="120">
        <f>'ICCT LDV Data'!D37-D38</f>
        <v>34113.04862740219</v>
      </c>
      <c r="E93" s="120">
        <f>'ICCT LDV Data'!E37-E38</f>
        <v>33916.983238006236</v>
      </c>
      <c r="F93" s="120">
        <f>'ICCT LDV Data'!F37-F38</f>
        <v>33774.484251372014</v>
      </c>
      <c r="G93" s="120">
        <f>'ICCT LDV Data'!G37-G38</f>
        <v>33673.307378855694</v>
      </c>
      <c r="H93" s="120">
        <f>'ICCT LDV Data'!H37-H38</f>
        <v>33625.05555225048</v>
      </c>
      <c r="I93" s="120">
        <f>'ICCT LDV Data'!I37-I38</f>
        <v>33606.55166192889</v>
      </c>
      <c r="J93" s="120">
        <f>'ICCT LDV Data'!J37-J38</f>
        <v>33621.7903913271</v>
      </c>
      <c r="K93" s="120">
        <f>'ICCT LDV Data'!K37-K38</f>
        <v>33594.944953893559</v>
      </c>
      <c r="L93" s="120">
        <f>'ICCT LDV Data'!L37-L38</f>
        <v>33602.256489439766</v>
      </c>
      <c r="M93" s="120">
        <f>'ICCT LDV Data'!M37-M38</f>
        <v>33633.481914602868</v>
      </c>
      <c r="N93" s="120">
        <f>'ICCT LDV Data'!N37-N38</f>
        <v>33686.753865548533</v>
      </c>
      <c r="O93" s="120">
        <f>'ICCT LDV Data'!O37-O38</f>
        <v>33760.595085428788</v>
      </c>
    </row>
    <row r="94" spans="1:15" x14ac:dyDescent="0.35">
      <c r="A94" s="121" t="s">
        <v>4147</v>
      </c>
      <c r="B94" s="120">
        <f>'ICCT LDV Data'!B38-B39</f>
        <v>35198.254673600139</v>
      </c>
      <c r="C94" s="120">
        <f>'ICCT LDV Data'!C38-C39</f>
        <v>34787.697410663925</v>
      </c>
      <c r="D94" s="120">
        <f>'ICCT LDV Data'!D38-D39</f>
        <v>34483.577896249219</v>
      </c>
      <c r="E94" s="120">
        <f>'ICCT LDV Data'!E38-E39</f>
        <v>34256.342022836921</v>
      </c>
      <c r="F94" s="120">
        <f>'ICCT LDV Data'!F38-F39</f>
        <v>34090.676077877382</v>
      </c>
      <c r="G94" s="120">
        <f>'ICCT LDV Data'!G38-G39</f>
        <v>33973.358646845154</v>
      </c>
      <c r="H94" s="120">
        <f>'ICCT LDV Data'!H38-H39</f>
        <v>33916.907892767151</v>
      </c>
      <c r="I94" s="120">
        <f>'ICCT LDV Data'!I38-I39</f>
        <v>33895.768658590736</v>
      </c>
      <c r="J94" s="120">
        <f>'ICCT LDV Data'!J38-J39</f>
        <v>33911.90695521234</v>
      </c>
      <c r="K94" s="120">
        <f>'ICCT LDV Data'!K38-K39</f>
        <v>33860.404580219576</v>
      </c>
      <c r="L94" s="120">
        <f>'ICCT LDV Data'!L38-L39</f>
        <v>33848.128439241031</v>
      </c>
      <c r="M94" s="120">
        <f>'ICCT LDV Data'!M38-M39</f>
        <v>33864.296472376518</v>
      </c>
      <c r="N94" s="120">
        <f>'ICCT LDV Data'!N38-N39</f>
        <v>33906.606420099299</v>
      </c>
      <c r="O94" s="120">
        <f>'ICCT LDV Data'!O38-O39</f>
        <v>33973.283263092635</v>
      </c>
    </row>
    <row r="95" spans="1:15" x14ac:dyDescent="0.35">
      <c r="A95" s="121" t="s">
        <v>4148</v>
      </c>
      <c r="B95" s="120">
        <f>'ICCT LDV Data'!B39-B40</f>
        <v>35274.640975962837</v>
      </c>
      <c r="C95" s="120">
        <f>'ICCT LDV Data'!C39-C40</f>
        <v>34830.501480365507</v>
      </c>
      <c r="D95" s="120">
        <f>'ICCT LDV Data'!D39-D40</f>
        <v>34502.169401601277</v>
      </c>
      <c r="E95" s="120">
        <f>'ICCT LDV Data'!E39-E40</f>
        <v>34258.772619987765</v>
      </c>
      <c r="F95" s="120">
        <f>'ICCT LDV Data'!F39-F40</f>
        <v>34084.211189850961</v>
      </c>
      <c r="G95" s="120">
        <f>'ICCT LDV Data'!G39-G40</f>
        <v>33964.482617965332</v>
      </c>
      <c r="H95" s="120">
        <f>'ICCT LDV Data'!H39-H40</f>
        <v>33913.123489779406</v>
      </c>
      <c r="I95" s="120">
        <f>'ICCT LDV Data'!I39-I40</f>
        <v>33902.254877645988</v>
      </c>
      <c r="J95" s="120">
        <f>'ICCT LDV Data'!J39-J40</f>
        <v>33933.638279872364</v>
      </c>
      <c r="K95" s="120">
        <f>'ICCT LDV Data'!K39-K40</f>
        <v>33878.107427475152</v>
      </c>
      <c r="L95" s="120">
        <f>'ICCT LDV Data'!L39-L40</f>
        <v>33868.505027937601</v>
      </c>
      <c r="M95" s="120">
        <f>'ICCT LDV Data'!M39-M40</f>
        <v>33891.724707841073</v>
      </c>
      <c r="N95" s="120">
        <f>'ICCT LDV Data'!N39-N40</f>
        <v>33945.037313508394</v>
      </c>
      <c r="O95" s="120">
        <f>'ICCT LDV Data'!O39-O40</f>
        <v>34026.380028995896</v>
      </c>
    </row>
    <row r="96" spans="1:15" x14ac:dyDescent="0.35">
      <c r="A96" s="121" t="s">
        <v>4149</v>
      </c>
      <c r="B96" s="120">
        <f>'ICCT LDV Data'!B40-B41</f>
        <v>35577.455831023079</v>
      </c>
      <c r="C96" s="120">
        <f>'ICCT LDV Data'!C40-C41</f>
        <v>35096.309107775924</v>
      </c>
      <c r="D96" s="120">
        <f>'ICCT LDV Data'!D40-D41</f>
        <v>34737.5061177432</v>
      </c>
      <c r="E96" s="120">
        <f>'ICCT LDV Data'!E40-E41</f>
        <v>34471.657814751437</v>
      </c>
      <c r="F96" s="120">
        <f>'ICCT LDV Data'!F40-F41</f>
        <v>34282.627088115012</v>
      </c>
      <c r="G96" s="120">
        <f>'ICCT LDV Data'!G40-G41</f>
        <v>34155.512182403836</v>
      </c>
      <c r="H96" s="120">
        <f>'ICCT LDV Data'!H40-H41</f>
        <v>34104.818979252093</v>
      </c>
      <c r="I96" s="120">
        <f>'ICCT LDV Data'!I40-I41</f>
        <v>34101.279013650943</v>
      </c>
      <c r="J96" s="120">
        <f>'ICCT LDV Data'!J40-J41</f>
        <v>34143.509392451117</v>
      </c>
      <c r="K96" s="120">
        <f>'ICCT LDV Data'!K40-K41</f>
        <v>34080.169796500508</v>
      </c>
      <c r="L96" s="120">
        <f>'ICCT LDV Data'!L40-L41</f>
        <v>34069.676616267308</v>
      </c>
      <c r="M96" s="120">
        <f>'ICCT LDV Data'!M40-M41</f>
        <v>34096.569132448116</v>
      </c>
      <c r="N96" s="120">
        <f>'ICCT LDV Data'!N40-N41</f>
        <v>34157.684115597636</v>
      </c>
      <c r="O96" s="120">
        <f>'ICCT LDV Data'!O40-O41</f>
        <v>34250.66432662624</v>
      </c>
    </row>
    <row r="97" spans="1:15" x14ac:dyDescent="0.35">
      <c r="A97" s="121" t="s">
        <v>4150</v>
      </c>
      <c r="B97" s="120">
        <f>'ICCT LDV Data'!B41-B42</f>
        <v>35656.896678059886</v>
      </c>
      <c r="C97" s="120">
        <f>'ICCT LDV Data'!C41-C42</f>
        <v>35158.837302181608</v>
      </c>
      <c r="D97" s="120">
        <f>'ICCT LDV Data'!D41-D42</f>
        <v>34791.44312160134</v>
      </c>
      <c r="E97" s="120">
        <f>'ICCT LDV Data'!E41-E42</f>
        <v>34522.702859456134</v>
      </c>
      <c r="F97" s="120">
        <f>'ICCT LDV Data'!F41-F42</f>
        <v>34336.049664781072</v>
      </c>
      <c r="G97" s="120">
        <f>'ICCT LDV Data'!G41-G42</f>
        <v>34217.374990615972</v>
      </c>
      <c r="H97" s="120">
        <f>'ICCT LDV Data'!H41-H42</f>
        <v>34183.444863116842</v>
      </c>
      <c r="I97" s="120">
        <f>'ICCT LDV Data'!I41-I42</f>
        <v>34203.517377496311</v>
      </c>
      <c r="J97" s="120">
        <f>'ICCT LDV Data'!J41-J42</f>
        <v>34270.972766625819</v>
      </c>
      <c r="K97" s="120">
        <f>'ICCT LDV Data'!K41-K42</f>
        <v>34182.854872717602</v>
      </c>
      <c r="L97" s="120">
        <f>'ICCT LDV Data'!L41-L42</f>
        <v>34154.389453003881</v>
      </c>
      <c r="M97" s="120">
        <f>'ICCT LDV Data'!M41-M42</f>
        <v>34167.762108353134</v>
      </c>
      <c r="N97" s="120">
        <f>'ICCT LDV Data'!N41-N42</f>
        <v>34219.372320408111</v>
      </c>
      <c r="O97" s="120">
        <f>'ICCT LDV Data'!O41-O42</f>
        <v>34306.568294460631</v>
      </c>
    </row>
    <row r="98" spans="1:15" x14ac:dyDescent="0.35">
      <c r="A98" s="121" t="s">
        <v>4151</v>
      </c>
      <c r="B98" s="120">
        <f>'ICCT LDV Data'!B42-B43</f>
        <v>52734.040423424492</v>
      </c>
      <c r="C98" s="120">
        <f>'ICCT LDV Data'!C42-C43</f>
        <v>52279.830092018477</v>
      </c>
      <c r="D98" s="120">
        <f>'ICCT LDV Data'!D42-D43</f>
        <v>51945.471408267993</v>
      </c>
      <c r="E98" s="120">
        <f>'ICCT LDV Data'!E42-E43</f>
        <v>51697.058612311215</v>
      </c>
      <c r="F98" s="120">
        <f>'ICCT LDV Data'!F42-F43</f>
        <v>51519.244365259845</v>
      </c>
      <c r="G98" s="120">
        <f>'ICCT LDV Data'!G42-G43</f>
        <v>51396.776599597884</v>
      </c>
      <c r="H98" s="120">
        <f>'ICCT LDV Data'!H42-H43</f>
        <v>51341.120810816319</v>
      </c>
      <c r="I98" s="120">
        <f>'ICCT LDV Data'!I42-I43</f>
        <v>51325.245924432136</v>
      </c>
      <c r="J98" s="120">
        <f>'ICCT LDV Data'!J42-J43</f>
        <v>51360.857928606063</v>
      </c>
      <c r="K98" s="120">
        <f>'ICCT LDV Data'!K42-K43</f>
        <v>51345.068902348234</v>
      </c>
      <c r="L98" s="120">
        <f>'ICCT LDV Data'!L42-L43</f>
        <v>51360.20416745828</v>
      </c>
      <c r="M98" s="120">
        <f>'ICCT LDV Data'!M42-M43</f>
        <v>51396.616699352926</v>
      </c>
      <c r="N98" s="120">
        <f>'ICCT LDV Data'!N42-N43</f>
        <v>51452.697431575158</v>
      </c>
      <c r="O98" s="120">
        <f>'ICCT LDV Data'!O42-O43</f>
        <v>51527.145225228625</v>
      </c>
    </row>
    <row r="99" spans="1:15" x14ac:dyDescent="0.35">
      <c r="A99" s="121" t="s">
        <v>4152</v>
      </c>
      <c r="B99" s="120">
        <f>'ICCT LDV Data'!B43-B44</f>
        <v>53040.690284657416</v>
      </c>
      <c r="C99" s="120">
        <f>'ICCT LDV Data'!C43-C44</f>
        <v>52504.026700141956</v>
      </c>
      <c r="D99" s="120">
        <f>'ICCT LDV Data'!D43-D44</f>
        <v>52108.001858122421</v>
      </c>
      <c r="E99" s="120">
        <f>'ICCT LDV Data'!E43-E44</f>
        <v>51815.184736567026</v>
      </c>
      <c r="F99" s="120">
        <f>'ICCT LDV Data'!F43-F44</f>
        <v>51607.908953835111</v>
      </c>
      <c r="G99" s="120">
        <f>'ICCT LDV Data'!G43-G44</f>
        <v>51468.895152956116</v>
      </c>
      <c r="H99" s="120">
        <f>'ICCT LDV Data'!H43-H44</f>
        <v>51410.008614114566</v>
      </c>
      <c r="I99" s="120">
        <f>'ICCT LDV Data'!I43-I44</f>
        <v>51400.689455754633</v>
      </c>
      <c r="J99" s="120">
        <f>'ICCT LDV Data'!J43-J44</f>
        <v>51456.628546772328</v>
      </c>
      <c r="K99" s="120">
        <f>'ICCT LDV Data'!K43-K44</f>
        <v>51428.928829075965</v>
      </c>
      <c r="L99" s="120">
        <f>'ICCT LDV Data'!L43-L44</f>
        <v>51438.888434330758</v>
      </c>
      <c r="M99" s="120">
        <f>'ICCT LDV Data'!M43-M44</f>
        <v>51475.325505775843</v>
      </c>
      <c r="N99" s="120">
        <f>'ICCT LDV Data'!N43-N44</f>
        <v>51536.131452870686</v>
      </c>
      <c r="O99" s="120">
        <f>'ICCT LDV Data'!O43-O44</f>
        <v>51619.665365172717</v>
      </c>
    </row>
    <row r="100" spans="1:15" x14ac:dyDescent="0.35">
      <c r="A100" s="121" t="s">
        <v>4153</v>
      </c>
      <c r="B100" s="120">
        <f>'ICCT LDV Data'!B44-B45</f>
        <v>53636.325312854882</v>
      </c>
      <c r="C100" s="120">
        <f>'ICCT LDV Data'!C44-C45</f>
        <v>53008.377323919907</v>
      </c>
      <c r="D100" s="120">
        <f>'ICCT LDV Data'!D44-D45</f>
        <v>52542.476068458112</v>
      </c>
      <c r="E100" s="120">
        <f>'ICCT LDV Data'!E44-E45</f>
        <v>52197.513230405799</v>
      </c>
      <c r="F100" s="120">
        <f>'ICCT LDV Data'!F44-F45</f>
        <v>51953.762774907278</v>
      </c>
      <c r="G100" s="120">
        <f>'ICCT LDV Data'!G44-G45</f>
        <v>51791.842053734741</v>
      </c>
      <c r="H100" s="120">
        <f>'ICCT LDV Data'!H44-H45</f>
        <v>51723.99774637512</v>
      </c>
      <c r="I100" s="120">
        <f>'ICCT LDV Data'!I44-I45</f>
        <v>51716.150709400434</v>
      </c>
      <c r="J100" s="120">
        <f>'ICCT LDV Data'!J44-J45</f>
        <v>51787.799577676145</v>
      </c>
      <c r="K100" s="120">
        <f>'ICCT LDV Data'!K44-K45</f>
        <v>51743.953886686162</v>
      </c>
      <c r="L100" s="120">
        <f>'ICCT LDV Data'!L44-L45</f>
        <v>51744.375214209766</v>
      </c>
      <c r="M100" s="120">
        <f>'ICCT LDV Data'!M44-M45</f>
        <v>51776.68927900878</v>
      </c>
      <c r="N100" s="120">
        <f>'ICCT LDV Data'!N44-N45</f>
        <v>51838.273346790971</v>
      </c>
      <c r="O100" s="120">
        <f>'ICCT LDV Data'!O44-O45</f>
        <v>51927.134139139045</v>
      </c>
    </row>
    <row r="101" spans="1:15" x14ac:dyDescent="0.35">
      <c r="A101" s="121" t="s">
        <v>4154</v>
      </c>
      <c r="B101" s="120">
        <f>'ICCT LDV Data'!B45-B46</f>
        <v>53952.610342384018</v>
      </c>
      <c r="C101" s="120">
        <f>'ICCT LDV Data'!C45-C46</f>
        <v>53245.890710122389</v>
      </c>
      <c r="D101" s="120">
        <f>'ICCT LDV Data'!D45-D46</f>
        <v>52718.883490650056</v>
      </c>
      <c r="E101" s="120">
        <f>'ICCT LDV Data'!E45-E46</f>
        <v>52329.535230406538</v>
      </c>
      <c r="F101" s="120">
        <f>'ICCT LDV Data'!F45-F46</f>
        <v>52056.070862149463</v>
      </c>
      <c r="G101" s="120">
        <f>'ICCT LDV Data'!G45-G46</f>
        <v>51877.242501045301</v>
      </c>
      <c r="H101" s="120">
        <f>'ICCT LDV Data'!H45-H46</f>
        <v>51805.811872708502</v>
      </c>
      <c r="I101" s="120">
        <f>'ICCT LDV Data'!I45-I46</f>
        <v>51804.259922896315</v>
      </c>
      <c r="J101" s="120">
        <f>'ICCT LDV Data'!J45-J46</f>
        <v>51897.558403251496</v>
      </c>
      <c r="K101" s="120">
        <f>'ICCT LDV Data'!K45-K46</f>
        <v>51839.38665534828</v>
      </c>
      <c r="L101" s="120">
        <f>'ICCT LDV Data'!L45-L46</f>
        <v>51833.507053986381</v>
      </c>
      <c r="M101" s="120">
        <f>'ICCT LDV Data'!M45-M46</f>
        <v>51864.786261946792</v>
      </c>
      <c r="N101" s="120">
        <f>'ICCT LDV Data'!N45-N46</f>
        <v>51930.093592929574</v>
      </c>
      <c r="O101" s="120">
        <f>'ICCT LDV Data'!O45-O46</f>
        <v>52027.092032979628</v>
      </c>
    </row>
    <row r="102" spans="1:15" x14ac:dyDescent="0.35">
      <c r="A102" s="121" t="s">
        <v>4155</v>
      </c>
      <c r="B102" s="120">
        <f>'ICCT LDV Data'!B46-B47</f>
        <v>54545.761026066713</v>
      </c>
      <c r="C102" s="120">
        <f>'ICCT LDV Data'!C46-C47</f>
        <v>53757.50162392245</v>
      </c>
      <c r="D102" s="120">
        <f>'ICCT LDV Data'!D46-D47</f>
        <v>53166.786888391274</v>
      </c>
      <c r="E102" s="120">
        <f>'ICCT LDV Data'!E46-E47</f>
        <v>52727.980185597924</v>
      </c>
      <c r="F102" s="120">
        <f>'ICCT LDV Data'!F46-F47</f>
        <v>52418.537717568906</v>
      </c>
      <c r="G102" s="120">
        <f>'ICCT LDV Data'!G46-G47</f>
        <v>52216.763836334489</v>
      </c>
      <c r="H102" s="120">
        <f>'ICCT LDV Data'!H46-H47</f>
        <v>52136.544925864575</v>
      </c>
      <c r="I102" s="120">
        <f>'ICCT LDV Data'!I46-I47</f>
        <v>52137.438735595133</v>
      </c>
      <c r="J102" s="120">
        <f>'ICCT LDV Data'!J46-J47</f>
        <v>52247.472103817046</v>
      </c>
      <c r="K102" s="120">
        <f>'ICCT LDV Data'!K46-K47</f>
        <v>52170.682809092075</v>
      </c>
      <c r="L102" s="120">
        <f>'ICCT LDV Data'!L46-L47</f>
        <v>52154.435386417223</v>
      </c>
      <c r="M102" s="120">
        <f>'ICCT LDV Data'!M46-M47</f>
        <v>52180.80268538728</v>
      </c>
      <c r="N102" s="120">
        <f>'ICCT LDV Data'!N46-N47</f>
        <v>52246.136762993636</v>
      </c>
      <c r="O102" s="120">
        <f>'ICCT LDV Data'!O46-O47</f>
        <v>52347.748615421966</v>
      </c>
    </row>
    <row r="103" spans="1:15" x14ac:dyDescent="0.35">
      <c r="A103" s="121" t="s">
        <v>4156</v>
      </c>
      <c r="B103" s="120">
        <f>'ICCT LDV Data'!B47-B48</f>
        <v>54865.135249393614</v>
      </c>
      <c r="C103" s="120">
        <f>'ICCT LDV Data'!C47-C48</f>
        <v>54002.627278920234</v>
      </c>
      <c r="D103" s="120">
        <f>'ICCT LDV Data'!D47-D48</f>
        <v>53355.085388216889</v>
      </c>
      <c r="E103" s="120">
        <f>'ICCT LDV Data'!E47-E48</f>
        <v>52874.697920145205</v>
      </c>
      <c r="F103" s="120">
        <f>'ICCT LDV Data'!F47-F48</f>
        <v>52537.475903900136</v>
      </c>
      <c r="G103" s="120">
        <f>'ICCT LDV Data'!G47-G48</f>
        <v>52319.236566980224</v>
      </c>
      <c r="H103" s="120">
        <f>'ICCT LDV Data'!H47-H48</f>
        <v>52234.469878246746</v>
      </c>
      <c r="I103" s="120">
        <f>'ICCT LDV Data'!I47-I48</f>
        <v>52241.469275488678</v>
      </c>
      <c r="J103" s="120">
        <f>'ICCT LDV Data'!J47-J48</f>
        <v>52369.910871464082</v>
      </c>
      <c r="K103" s="120">
        <f>'ICCT LDV Data'!K47-K48</f>
        <v>52277.241286907534</v>
      </c>
      <c r="L103" s="120">
        <f>'ICCT LDV Data'!L47-L48</f>
        <v>52253.17340260838</v>
      </c>
      <c r="M103" s="120">
        <f>'ICCT LDV Data'!M47-M48</f>
        <v>52276.996898511883</v>
      </c>
      <c r="N103" s="120">
        <f>'ICCT LDV Data'!N47-N48</f>
        <v>52344.553662900944</v>
      </c>
      <c r="O103" s="120">
        <f>'ICCT LDV Data'!O47-O48</f>
        <v>52452.810619793119</v>
      </c>
    </row>
    <row r="104" spans="1:15" x14ac:dyDescent="0.35">
      <c r="A104" s="121" t="s">
        <v>4157</v>
      </c>
      <c r="B104" s="120">
        <f>'ICCT LDV Data'!B48-B49</f>
        <v>48246.163422883328</v>
      </c>
      <c r="C104" s="120">
        <f>'ICCT LDV Data'!C48-C49</f>
        <v>47759.103198804783</v>
      </c>
      <c r="D104" s="120">
        <f>'ICCT LDV Data'!D48-D49</f>
        <v>47395.91315590532</v>
      </c>
      <c r="E104" s="120">
        <f>'ICCT LDV Data'!E48-E49</f>
        <v>47122.400663141445</v>
      </c>
      <c r="F104" s="120">
        <f>'ICCT LDV Data'!F48-F49</f>
        <v>46923.857585223617</v>
      </c>
      <c r="G104" s="120">
        <f>'ICCT LDV Data'!G48-G49</f>
        <v>46784.68902581578</v>
      </c>
      <c r="H104" s="120">
        <f>'ICCT LDV Data'!H48-H49</f>
        <v>46717.389508523622</v>
      </c>
      <c r="I104" s="120">
        <f>'ICCT LDV Data'!I48-I49</f>
        <v>46693.137848693317</v>
      </c>
      <c r="J104" s="120">
        <f>'ICCT LDV Data'!J48-J49</f>
        <v>46722.285240460864</v>
      </c>
      <c r="K104" s="120">
        <f>'ICCT LDV Data'!K48-K49</f>
        <v>46702.145746717921</v>
      </c>
      <c r="L104" s="120">
        <f>'ICCT LDV Data'!L48-L49</f>
        <v>46716.22763689865</v>
      </c>
      <c r="M104" s="120">
        <f>'ICCT LDV Data'!M48-M49</f>
        <v>46753.595932820499</v>
      </c>
      <c r="N104" s="120">
        <f>'ICCT LDV Data'!N48-N49</f>
        <v>46812.459462548279</v>
      </c>
      <c r="O104" s="120">
        <f>'ICCT LDV Data'!O48-O49</f>
        <v>46891.40126447365</v>
      </c>
    </row>
    <row r="105" spans="1:15" x14ac:dyDescent="0.35">
      <c r="A105" s="121" t="s">
        <v>4158</v>
      </c>
      <c r="B105" s="120">
        <f>'ICCT LDV Data'!B49-B50</f>
        <v>48471.949514270585</v>
      </c>
      <c r="C105" s="120">
        <f>'ICCT LDV Data'!C49-C50</f>
        <v>47917.396546927965</v>
      </c>
      <c r="D105" s="120">
        <f>'ICCT LDV Data'!D49-D50</f>
        <v>47510.627120438352</v>
      </c>
      <c r="E105" s="120">
        <f>'ICCT LDV Data'!E49-E50</f>
        <v>47213.402201595854</v>
      </c>
      <c r="F105" s="120">
        <f>'ICCT LDV Data'!F49-F50</f>
        <v>47008.336693566664</v>
      </c>
      <c r="G105" s="120">
        <f>'ICCT LDV Data'!G49-G50</f>
        <v>46877.547034046824</v>
      </c>
      <c r="H105" s="120">
        <f>'ICCT LDV Data'!H49-H50</f>
        <v>46833.868989081864</v>
      </c>
      <c r="I105" s="120">
        <f>'ICCT LDV Data'!I49-I50</f>
        <v>46844.646205915909</v>
      </c>
      <c r="J105" s="120">
        <f>'ICCT LDV Data'!J49-J50</f>
        <v>46923.781259589428</v>
      </c>
      <c r="K105" s="120">
        <f>'ICCT LDV Data'!K49-K50</f>
        <v>46870.39562985165</v>
      </c>
      <c r="L105" s="120">
        <f>'ICCT LDV Data'!L49-L50</f>
        <v>46859.641623390977</v>
      </c>
      <c r="M105" s="120">
        <f>'ICCT LDV Data'!M49-M50</f>
        <v>46878.525368950257</v>
      </c>
      <c r="N105" s="120">
        <f>'ICCT LDV Data'!N49-N50</f>
        <v>46924.629049252304</v>
      </c>
      <c r="O105" s="120">
        <f>'ICCT LDV Data'!O49-O50</f>
        <v>46996.106993665053</v>
      </c>
    </row>
    <row r="106" spans="1:15" x14ac:dyDescent="0.35">
      <c r="A106" s="121" t="s">
        <v>4159</v>
      </c>
      <c r="B106" s="120">
        <f>'ICCT LDV Data'!B50-B51</f>
        <v>49206.393387557517</v>
      </c>
      <c r="C106" s="120">
        <f>'ICCT LDV Data'!C50-C51</f>
        <v>48543.630951788226</v>
      </c>
      <c r="D106" s="120">
        <f>'ICCT LDV Data'!D50-D51</f>
        <v>48051.378008893676</v>
      </c>
      <c r="E106" s="120">
        <f>'ICCT LDV Data'!E50-E51</f>
        <v>47688.947123586389</v>
      </c>
      <c r="F106" s="120">
        <f>'ICCT LDV Data'!F50-F51</f>
        <v>47436.631916970277</v>
      </c>
      <c r="G106" s="120">
        <f>'ICCT LDV Data'!G50-G51</f>
        <v>47274.182195192232</v>
      </c>
      <c r="H106" s="120">
        <f>'ICCT LDV Data'!H50-H51</f>
        <v>47214.755125483643</v>
      </c>
      <c r="I106" s="120">
        <f>'ICCT LDV Data'!I50-I51</f>
        <v>47221.869709731975</v>
      </c>
      <c r="J106" s="120">
        <f>'ICCT LDV Data'!J50-J51</f>
        <v>47312.848389585844</v>
      </c>
      <c r="K106" s="120">
        <f>'ICCT LDV Data'!K50-K51</f>
        <v>47240.52468156664</v>
      </c>
      <c r="L106" s="120">
        <f>'ICCT LDV Data'!L50-L51</f>
        <v>47219.166574777038</v>
      </c>
      <c r="M106" s="120">
        <f>'ICCT LDV Data'!M50-M51</f>
        <v>47234.047523150533</v>
      </c>
      <c r="N106" s="120">
        <f>'ICCT LDV Data'!N50-N51</f>
        <v>47282.112065680783</v>
      </c>
      <c r="O106" s="120">
        <f>'ICCT LDV Data'!O50-O51</f>
        <v>47361.076299400564</v>
      </c>
    </row>
    <row r="107" spans="1:15" x14ac:dyDescent="0.35">
      <c r="A107" s="121" t="s">
        <v>4160</v>
      </c>
      <c r="B107" s="120">
        <f>'ICCT LDV Data'!B51-B52</f>
        <v>49595.703846105265</v>
      </c>
      <c r="C107" s="120">
        <f>'ICCT LDV Data'!C51-C52</f>
        <v>48842.863558004326</v>
      </c>
      <c r="D107" s="120">
        <f>'ICCT LDV Data'!D51-D52</f>
        <v>48280.352569205425</v>
      </c>
      <c r="E107" s="120">
        <f>'ICCT LDV Data'!E51-E52</f>
        <v>47863.989584300361</v>
      </c>
      <c r="F107" s="120">
        <f>'ICCT LDV Data'!F51-F52</f>
        <v>47572.73793967058</v>
      </c>
      <c r="G107" s="120">
        <f>'ICCT LDV Data'!G51-G52</f>
        <v>47384.794900009205</v>
      </c>
      <c r="H107" s="120">
        <f>'ICCT LDV Data'!H51-H52</f>
        <v>47315.647884431877</v>
      </c>
      <c r="I107" s="120">
        <f>'ICCT LDV Data'!I51-I52</f>
        <v>47324.654669735886</v>
      </c>
      <c r="J107" s="120">
        <f>'ICCT LDV Data'!J51-J52</f>
        <v>47434.126806877321</v>
      </c>
      <c r="K107" s="120">
        <f>'ICCT LDV Data'!K51-K52</f>
        <v>47345.109951490012</v>
      </c>
      <c r="L107" s="120">
        <f>'ICCT LDV Data'!L51-L52</f>
        <v>47316.866375771293</v>
      </c>
      <c r="M107" s="120">
        <f>'ICCT LDV Data'!M51-M52</f>
        <v>47331.30421057879</v>
      </c>
      <c r="N107" s="120">
        <f>'ICCT LDV Data'!N51-N52</f>
        <v>47384.735046362955</v>
      </c>
      <c r="O107" s="120">
        <f>'ICCT LDV Data'!O51-O52</f>
        <v>47474.444487939276</v>
      </c>
    </row>
    <row r="108" spans="1:15" x14ac:dyDescent="0.35">
      <c r="A108" s="121" t="s">
        <v>4161</v>
      </c>
      <c r="B108" s="120">
        <f>'ICCT LDV Data'!B52-B53</f>
        <v>50165.904513749017</v>
      </c>
      <c r="C108" s="120">
        <f>'ICCT LDV Data'!C52-C53</f>
        <v>49333.569867540129</v>
      </c>
      <c r="D108" s="120">
        <f>'ICCT LDV Data'!D52-D53</f>
        <v>48712.885647374918</v>
      </c>
      <c r="E108" s="120">
        <f>'ICCT LDV Data'!E52-E53</f>
        <v>48256.657250040756</v>
      </c>
      <c r="F108" s="120">
        <f>'ICCT LDV Data'!F52-F53</f>
        <v>47942.305056321122</v>
      </c>
      <c r="G108" s="120">
        <f>'ICCT LDV Data'!G52-G53</f>
        <v>47746.079746768548</v>
      </c>
      <c r="H108" s="120">
        <f>'ICCT LDV Data'!H52-H53</f>
        <v>47682.508383219822</v>
      </c>
      <c r="I108" s="120">
        <f>'ICCT LDV Data'!I52-I53</f>
        <v>47708.932077169928</v>
      </c>
      <c r="J108" s="120">
        <f>'ICCT LDV Data'!J52-J53</f>
        <v>47851.379505638011</v>
      </c>
      <c r="K108" s="120">
        <f>'ICCT LDV Data'!K52-K53</f>
        <v>47740.937089825413</v>
      </c>
      <c r="L108" s="120">
        <f>'ICCT LDV Data'!L52-L53</f>
        <v>47701.205956431433</v>
      </c>
      <c r="M108" s="120">
        <f>'ICCT LDV Data'!M52-M53</f>
        <v>47710.709565147408</v>
      </c>
      <c r="N108" s="120">
        <f>'ICCT LDV Data'!N52-N53</f>
        <v>47765.137642206741</v>
      </c>
      <c r="O108" s="120">
        <f>'ICCT LDV Data'!O52-O53</f>
        <v>47861.353622431612</v>
      </c>
    </row>
    <row r="109" spans="1:15" x14ac:dyDescent="0.35">
      <c r="A109" s="121" t="s">
        <v>4162</v>
      </c>
      <c r="B109" s="120">
        <f>'ICCT LDV Data'!B53-B54</f>
        <v>50572.88614240395</v>
      </c>
      <c r="C109" s="120">
        <f>'ICCT LDV Data'!C53-C54</f>
        <v>49649.637074257866</v>
      </c>
      <c r="D109" s="120">
        <f>'ICCT LDV Data'!D53-D54</f>
        <v>48958.195022075131</v>
      </c>
      <c r="E109" s="120">
        <f>'ICCT LDV Data'!E53-E54</f>
        <v>48448.786777371548</v>
      </c>
      <c r="F109" s="120">
        <f>'ICCT LDV Data'!F53-F54</f>
        <v>48097.112330363445</v>
      </c>
      <c r="G109" s="120">
        <f>'ICCT LDV Data'!G53-G54</f>
        <v>47877.65846164649</v>
      </c>
      <c r="H109" s="120">
        <f>'ICCT LDV Data'!H53-H54</f>
        <v>47805.822638763027</v>
      </c>
      <c r="I109" s="120">
        <f>'ICCT LDV Data'!I53-I54</f>
        <v>47836.70783976058</v>
      </c>
      <c r="J109" s="120">
        <f>'ICCT LDV Data'!J53-J54</f>
        <v>47996.679901182142</v>
      </c>
      <c r="K109" s="120">
        <f>'ICCT LDV Data'!K53-K54</f>
        <v>47868.97314233947</v>
      </c>
      <c r="L109" s="120">
        <f>'ICCT LDV Data'!L53-L54</f>
        <v>47821.796918190215</v>
      </c>
      <c r="M109" s="120">
        <f>'ICCT LDV Data'!M53-M54</f>
        <v>47830.288339151026</v>
      </c>
      <c r="N109" s="120">
        <f>'ICCT LDV Data'!N53-N54</f>
        <v>47889.512664225338</v>
      </c>
      <c r="O109" s="120">
        <f>'ICCT LDV Data'!O53-O54</f>
        <v>47995.913973300347</v>
      </c>
    </row>
    <row r="111" spans="1:15" x14ac:dyDescent="0.35">
      <c r="A111" s="38" t="s">
        <v>4264</v>
      </c>
      <c r="B111" s="35"/>
      <c r="C111" s="35"/>
      <c r="D111" s="35"/>
      <c r="E111" s="35"/>
      <c r="F111" s="35"/>
      <c r="G111" s="35"/>
      <c r="H111" s="35"/>
      <c r="I111" s="35"/>
      <c r="J111" s="35"/>
      <c r="K111" s="35"/>
      <c r="L111" s="35"/>
      <c r="M111" s="35"/>
      <c r="N111" s="35"/>
      <c r="O111" s="35"/>
    </row>
    <row r="112" spans="1:15" ht="15.5" x14ac:dyDescent="0.35">
      <c r="A112" s="2" t="s">
        <v>4113</v>
      </c>
      <c r="B112" s="165"/>
      <c r="C112" s="165"/>
      <c r="D112" s="165"/>
      <c r="E112" s="165"/>
      <c r="F112" s="165"/>
      <c r="G112" s="165"/>
      <c r="H112" s="165"/>
      <c r="I112" s="165"/>
      <c r="J112" s="165"/>
      <c r="K112" s="165"/>
      <c r="L112" s="165"/>
      <c r="M112" s="165"/>
      <c r="N112" s="165"/>
      <c r="O112" s="165"/>
    </row>
    <row r="113" spans="1:15" ht="15.5" x14ac:dyDescent="0.35">
      <c r="A113" s="123"/>
      <c r="B113" s="122">
        <v>2022</v>
      </c>
      <c r="C113" s="122">
        <v>2023</v>
      </c>
      <c r="D113" s="122">
        <v>2024</v>
      </c>
      <c r="E113" s="122">
        <v>2025</v>
      </c>
      <c r="F113" s="122">
        <v>2026</v>
      </c>
      <c r="G113" s="122">
        <v>2027</v>
      </c>
      <c r="H113" s="122">
        <v>2028</v>
      </c>
      <c r="I113" s="122">
        <v>2029</v>
      </c>
      <c r="J113" s="122">
        <v>2030</v>
      </c>
      <c r="K113" s="122">
        <v>2031</v>
      </c>
      <c r="L113" s="122">
        <v>2032</v>
      </c>
      <c r="M113" s="122">
        <v>2033</v>
      </c>
      <c r="N113" s="122">
        <v>2034</v>
      </c>
      <c r="O113" s="122">
        <v>2035</v>
      </c>
    </row>
    <row r="114" spans="1:15" x14ac:dyDescent="0.35">
      <c r="A114" s="121" t="s">
        <v>4114</v>
      </c>
      <c r="B114" s="164">
        <v>0</v>
      </c>
      <c r="C114" s="163">
        <f t="shared" ref="C114:O114" si="4">1-(C59/B59)</f>
        <v>4.1131432156305991E-2</v>
      </c>
      <c r="D114" s="163">
        <f t="shared" si="4"/>
        <v>3.2210567112318844E-2</v>
      </c>
      <c r="E114" s="163">
        <f t="shared" si="4"/>
        <v>2.5655651456672146E-2</v>
      </c>
      <c r="F114" s="163">
        <f t="shared" si="4"/>
        <v>2.0657021687954136E-2</v>
      </c>
      <c r="G114" s="163">
        <f t="shared" si="4"/>
        <v>1.6750273646843672E-2</v>
      </c>
      <c r="H114" s="163">
        <f t="shared" si="4"/>
        <v>1.2328415735681664E-2</v>
      </c>
      <c r="I114" s="163">
        <f t="shared" si="4"/>
        <v>8.3695009955159216E-3</v>
      </c>
      <c r="J114" s="163">
        <f t="shared" si="4"/>
        <v>3.2821611551003826E-3</v>
      </c>
      <c r="K114" s="163">
        <f t="shared" si="4"/>
        <v>1.2229346710834088E-2</v>
      </c>
      <c r="L114" s="163">
        <f t="shared" si="4"/>
        <v>8.1415192517673152E-3</v>
      </c>
      <c r="M114" s="163">
        <f t="shared" si="4"/>
        <v>5.8091749005448889E-3</v>
      </c>
      <c r="N114" s="163">
        <f t="shared" si="4"/>
        <v>4.2546299738427384E-3</v>
      </c>
      <c r="O114" s="163">
        <f t="shared" si="4"/>
        <v>2.8374462552114288E-3</v>
      </c>
    </row>
    <row r="115" spans="1:15" x14ac:dyDescent="0.35">
      <c r="A115" s="121" t="s">
        <v>4115</v>
      </c>
      <c r="B115" s="164">
        <v>0</v>
      </c>
      <c r="C115" s="163">
        <f t="shared" ref="C115:O115" si="5">1-(C60/B60)</f>
        <v>4.3505910110954615E-2</v>
      </c>
      <c r="D115" s="163">
        <f t="shared" si="5"/>
        <v>3.415734603782139E-2</v>
      </c>
      <c r="E115" s="163">
        <f t="shared" si="5"/>
        <v>2.7101668214813968E-2</v>
      </c>
      <c r="F115" s="163">
        <f t="shared" si="5"/>
        <v>2.1572673500187323E-2</v>
      </c>
      <c r="G115" s="163">
        <f t="shared" si="5"/>
        <v>1.7134001584823477E-2</v>
      </c>
      <c r="H115" s="163">
        <f t="shared" si="5"/>
        <v>1.220089280346337E-2</v>
      </c>
      <c r="I115" s="163">
        <f t="shared" si="5"/>
        <v>7.7588563897826868E-3</v>
      </c>
      <c r="J115" s="163">
        <f t="shared" si="5"/>
        <v>2.0157483209688465E-3</v>
      </c>
      <c r="K115" s="163">
        <f t="shared" si="5"/>
        <v>1.3023710118896248E-2</v>
      </c>
      <c r="L115" s="163">
        <f t="shared" si="5"/>
        <v>8.6243757420978451E-3</v>
      </c>
      <c r="M115" s="163">
        <f t="shared" si="5"/>
        <v>5.8979879794969214E-3</v>
      </c>
      <c r="N115" s="163">
        <f t="shared" si="5"/>
        <v>3.9772901276459161E-3</v>
      </c>
      <c r="O115" s="163">
        <f t="shared" si="5"/>
        <v>2.2172272907506896E-3</v>
      </c>
    </row>
    <row r="116" spans="1:15" x14ac:dyDescent="0.35">
      <c r="A116" s="121" t="s">
        <v>4116</v>
      </c>
      <c r="B116" s="164">
        <v>0</v>
      </c>
      <c r="C116" s="163">
        <f t="shared" ref="C116:O116" si="6">1-(C61/B61)</f>
        <v>4.5322147266105395E-2</v>
      </c>
      <c r="D116" s="163">
        <f t="shared" si="6"/>
        <v>3.5679296642601388E-2</v>
      </c>
      <c r="E116" s="163">
        <f t="shared" si="6"/>
        <v>2.8243811248564898E-2</v>
      </c>
      <c r="F116" s="163">
        <f t="shared" si="6"/>
        <v>2.2280147400215999E-2</v>
      </c>
      <c r="G116" s="163">
        <f t="shared" si="6"/>
        <v>1.7390755790017476E-2</v>
      </c>
      <c r="H116" s="163">
        <f t="shared" si="6"/>
        <v>1.202509018532083E-2</v>
      </c>
      <c r="I116" s="163">
        <f t="shared" si="6"/>
        <v>7.1689736243526481E-3</v>
      </c>
      <c r="J116" s="163">
        <f t="shared" si="6"/>
        <v>9.4877501642254281E-4</v>
      </c>
      <c r="K116" s="163">
        <f t="shared" si="6"/>
        <v>1.3404826629744071E-2</v>
      </c>
      <c r="L116" s="163">
        <f t="shared" si="6"/>
        <v>9.0196608944704826E-3</v>
      </c>
      <c r="M116" s="163">
        <f t="shared" si="6"/>
        <v>5.903632538677428E-3</v>
      </c>
      <c r="N116" s="163">
        <f t="shared" si="6"/>
        <v>3.6160995918631533E-3</v>
      </c>
      <c r="O116" s="163">
        <f t="shared" si="6"/>
        <v>1.5129730060028379E-3</v>
      </c>
    </row>
    <row r="117" spans="1:15" x14ac:dyDescent="0.35">
      <c r="A117" s="121" t="s">
        <v>4117</v>
      </c>
      <c r="B117" s="164">
        <v>0</v>
      </c>
      <c r="C117" s="163">
        <f t="shared" ref="C117:O117" si="7">1-(C62/B62)</f>
        <v>4.7231438866214948E-2</v>
      </c>
      <c r="D117" s="163">
        <f t="shared" si="7"/>
        <v>3.732967826907585E-2</v>
      </c>
      <c r="E117" s="163">
        <f t="shared" si="7"/>
        <v>2.9553923366542056E-2</v>
      </c>
      <c r="F117" s="163">
        <f t="shared" si="7"/>
        <v>2.3204872003710131E-2</v>
      </c>
      <c r="G117" s="163">
        <f t="shared" si="7"/>
        <v>1.7910702228412068E-2</v>
      </c>
      <c r="H117" s="163">
        <f t="shared" si="7"/>
        <v>1.2145542387289265E-2</v>
      </c>
      <c r="I117" s="163">
        <f t="shared" si="7"/>
        <v>6.9019469941813405E-3</v>
      </c>
      <c r="J117" s="163">
        <f t="shared" si="7"/>
        <v>-6.0618936135070633E-4</v>
      </c>
      <c r="K117" s="163">
        <f t="shared" si="7"/>
        <v>1.4605406995002457E-2</v>
      </c>
      <c r="L117" s="163">
        <f t="shared" si="7"/>
        <v>9.6113731412345027E-3</v>
      </c>
      <c r="M117" s="163">
        <f t="shared" si="7"/>
        <v>6.0653298465883632E-3</v>
      </c>
      <c r="N117" s="163">
        <f t="shared" si="7"/>
        <v>3.3765879088086814E-3</v>
      </c>
      <c r="O117" s="163">
        <f t="shared" si="7"/>
        <v>8.9808504140398426E-4</v>
      </c>
    </row>
    <row r="118" spans="1:15" x14ac:dyDescent="0.35">
      <c r="A118" s="121" t="s">
        <v>4118</v>
      </c>
      <c r="B118" s="164">
        <v>0</v>
      </c>
      <c r="C118" s="163">
        <f t="shared" ref="C118:O118" si="8">1-(C63/B63)</f>
        <v>4.8746791145250379E-2</v>
      </c>
      <c r="D118" s="163">
        <f t="shared" si="8"/>
        <v>3.8727674719576055E-2</v>
      </c>
      <c r="E118" s="163">
        <f t="shared" si="8"/>
        <v>3.0741366787980007E-2</v>
      </c>
      <c r="F118" s="163">
        <f t="shared" si="8"/>
        <v>2.4112513437389183E-2</v>
      </c>
      <c r="G118" s="163">
        <f t="shared" si="8"/>
        <v>1.8504581116696062E-2</v>
      </c>
      <c r="H118" s="163">
        <f t="shared" si="8"/>
        <v>1.2427577859134065E-2</v>
      </c>
      <c r="I118" s="163">
        <f t="shared" si="8"/>
        <v>6.2151796887741639E-3</v>
      </c>
      <c r="J118" s="163">
        <f t="shared" si="8"/>
        <v>-1.5188524601670306E-3</v>
      </c>
      <c r="K118" s="163">
        <f t="shared" si="8"/>
        <v>1.574079594142852E-2</v>
      </c>
      <c r="L118" s="163">
        <f t="shared" si="8"/>
        <v>1.0078166615622441E-2</v>
      </c>
      <c r="M118" s="163">
        <f t="shared" si="8"/>
        <v>6.1078952066189185E-3</v>
      </c>
      <c r="N118" s="163">
        <f t="shared" si="8"/>
        <v>3.0190447552307376E-3</v>
      </c>
      <c r="O118" s="163">
        <f t="shared" si="8"/>
        <v>1.6706012093936629E-4</v>
      </c>
    </row>
    <row r="119" spans="1:15" x14ac:dyDescent="0.35">
      <c r="A119" s="121" t="s">
        <v>4119</v>
      </c>
      <c r="B119" s="164">
        <v>0</v>
      </c>
      <c r="C119" s="163">
        <f t="shared" ref="C119:O119" si="9">1-(C64/B64)</f>
        <v>5.2714503499195153E-2</v>
      </c>
      <c r="D119" s="163">
        <f t="shared" si="9"/>
        <v>4.1309738034991939E-2</v>
      </c>
      <c r="E119" s="163">
        <f t="shared" si="9"/>
        <v>3.1496803099175574E-2</v>
      </c>
      <c r="F119" s="163">
        <f t="shared" si="9"/>
        <v>2.4526810656817055E-2</v>
      </c>
      <c r="G119" s="163">
        <f t="shared" si="9"/>
        <v>1.8559905480475147E-2</v>
      </c>
      <c r="H119" s="163">
        <f t="shared" si="9"/>
        <v>1.1930821356556764E-2</v>
      </c>
      <c r="I119" s="163">
        <f t="shared" si="9"/>
        <v>4.1911573253722301E-3</v>
      </c>
      <c r="J119" s="163">
        <f t="shared" si="9"/>
        <v>-2.4979700812899353E-3</v>
      </c>
      <c r="K119" s="163">
        <f t="shared" si="9"/>
        <v>1.7200739925922637E-2</v>
      </c>
      <c r="L119" s="163">
        <f t="shared" si="9"/>
        <v>1.0818728525190724E-2</v>
      </c>
      <c r="M119" s="163">
        <f t="shared" si="9"/>
        <v>6.3858492539410339E-3</v>
      </c>
      <c r="N119" s="163">
        <f t="shared" si="9"/>
        <v>2.8626281040006196E-3</v>
      </c>
      <c r="O119" s="163">
        <f t="shared" si="9"/>
        <v>-3.9609698016551675E-4</v>
      </c>
    </row>
    <row r="120" spans="1:15" x14ac:dyDescent="0.35">
      <c r="A120" s="121" t="s">
        <v>4120</v>
      </c>
      <c r="B120" s="164">
        <v>0</v>
      </c>
      <c r="C120" s="163">
        <f t="shared" ref="C120:O120" si="10">1-(C65/B65)</f>
        <v>4.5104010394574012E-2</v>
      </c>
      <c r="D120" s="163">
        <f t="shared" si="10"/>
        <v>3.5172533891726143E-2</v>
      </c>
      <c r="E120" s="163">
        <f t="shared" si="10"/>
        <v>2.757222616436994E-2</v>
      </c>
      <c r="F120" s="163">
        <f t="shared" si="10"/>
        <v>2.1575175291876025E-2</v>
      </c>
      <c r="G120" s="163">
        <f t="shared" si="10"/>
        <v>1.6747304060133694E-2</v>
      </c>
      <c r="H120" s="163">
        <f t="shared" si="10"/>
        <v>1.1484026754801535E-2</v>
      </c>
      <c r="I120" s="163">
        <f t="shared" si="10"/>
        <v>6.7908484167008565E-3</v>
      </c>
      <c r="J120" s="163">
        <f t="shared" si="10"/>
        <v>-4.0796386316999111E-4</v>
      </c>
      <c r="K120" s="163">
        <f t="shared" si="10"/>
        <v>1.2232617044040994E-2</v>
      </c>
      <c r="L120" s="163">
        <f t="shared" si="10"/>
        <v>8.0412055824314876E-3</v>
      </c>
      <c r="M120" s="163">
        <f t="shared" si="10"/>
        <v>5.6501372506553293E-3</v>
      </c>
      <c r="N120" s="163">
        <f t="shared" si="10"/>
        <v>4.0463978440836712E-3</v>
      </c>
      <c r="O120" s="163">
        <f t="shared" si="10"/>
        <v>2.5833298175954589E-3</v>
      </c>
    </row>
    <row r="121" spans="1:15" x14ac:dyDescent="0.35">
      <c r="A121" s="121" t="s">
        <v>4121</v>
      </c>
      <c r="B121" s="164">
        <v>0</v>
      </c>
      <c r="C121" s="163">
        <f t="shared" ref="C121:O121" si="11">1-(C66/B66)</f>
        <v>4.8795642611196399E-2</v>
      </c>
      <c r="D121" s="163">
        <f t="shared" si="11"/>
        <v>3.8349658692222066E-2</v>
      </c>
      <c r="E121" s="163">
        <f t="shared" si="11"/>
        <v>3.0111781180288233E-2</v>
      </c>
      <c r="F121" s="163">
        <f t="shared" si="11"/>
        <v>2.3420469808155819E-2</v>
      </c>
      <c r="G121" s="163">
        <f t="shared" si="11"/>
        <v>1.7886891340032407E-2</v>
      </c>
      <c r="H121" s="163">
        <f t="shared" si="11"/>
        <v>1.1942228488400652E-2</v>
      </c>
      <c r="I121" s="163">
        <f t="shared" si="11"/>
        <v>6.6048680143032668E-3</v>
      </c>
      <c r="J121" s="163">
        <f t="shared" si="11"/>
        <v>-1.6880580638278797E-3</v>
      </c>
      <c r="K121" s="163">
        <f t="shared" si="11"/>
        <v>1.2898561615068527E-2</v>
      </c>
      <c r="L121" s="163">
        <f t="shared" si="11"/>
        <v>8.3919729050696557E-3</v>
      </c>
      <c r="M121" s="163">
        <f t="shared" si="11"/>
        <v>5.5852583831221825E-3</v>
      </c>
      <c r="N121" s="163">
        <f t="shared" si="11"/>
        <v>3.5964842497326899E-3</v>
      </c>
      <c r="O121" s="163">
        <f t="shared" si="11"/>
        <v>1.773902320533205E-3</v>
      </c>
    </row>
    <row r="122" spans="1:15" x14ac:dyDescent="0.35">
      <c r="A122" s="121" t="s">
        <v>4122</v>
      </c>
      <c r="B122" s="164">
        <v>0</v>
      </c>
      <c r="C122" s="163">
        <f t="shared" ref="C122:O122" si="12">1-(C67/B67)</f>
        <v>5.1038906123909822E-2</v>
      </c>
      <c r="D122" s="163">
        <f t="shared" si="12"/>
        <v>4.0146993965547217E-2</v>
      </c>
      <c r="E122" s="163">
        <f t="shared" si="12"/>
        <v>3.1354607978294036E-2</v>
      </c>
      <c r="F122" s="163">
        <f t="shared" si="12"/>
        <v>2.4044709239854911E-2</v>
      </c>
      <c r="G122" s="163">
        <f t="shared" si="12"/>
        <v>1.7878855961922957E-2</v>
      </c>
      <c r="H122" s="163">
        <f t="shared" si="12"/>
        <v>1.133300206696608E-2</v>
      </c>
      <c r="I122" s="163">
        <f t="shared" si="12"/>
        <v>5.4331361045825144E-3</v>
      </c>
      <c r="J122" s="163">
        <f t="shared" si="12"/>
        <v>-3.653038449790591E-3</v>
      </c>
      <c r="K122" s="163">
        <f t="shared" si="12"/>
        <v>1.3731277253570817E-2</v>
      </c>
      <c r="L122" s="163">
        <f t="shared" si="12"/>
        <v>9.2786476890844849E-3</v>
      </c>
      <c r="M122" s="163">
        <f t="shared" si="12"/>
        <v>6.0786261031178235E-3</v>
      </c>
      <c r="N122" s="163">
        <f t="shared" si="12"/>
        <v>3.7152545170758833E-3</v>
      </c>
      <c r="O122" s="163">
        <f t="shared" si="12"/>
        <v>1.5397644801261601E-3</v>
      </c>
    </row>
    <row r="123" spans="1:15" x14ac:dyDescent="0.35">
      <c r="A123" s="121" t="s">
        <v>4123</v>
      </c>
      <c r="B123" s="164">
        <v>0</v>
      </c>
      <c r="C123" s="163">
        <f t="shared" ref="C123:O123" si="13">1-(C68/B68)</f>
        <v>5.3501286376376744E-2</v>
      </c>
      <c r="D123" s="163">
        <f t="shared" si="13"/>
        <v>4.2254888529359103E-2</v>
      </c>
      <c r="E123" s="163">
        <f t="shared" si="13"/>
        <v>3.2995199092697214E-2</v>
      </c>
      <c r="F123" s="163">
        <f t="shared" si="13"/>
        <v>2.5154102195670491E-2</v>
      </c>
      <c r="G123" s="163">
        <f t="shared" si="13"/>
        <v>1.8430830624544647E-2</v>
      </c>
      <c r="H123" s="163">
        <f t="shared" si="13"/>
        <v>1.1335616246992863E-2</v>
      </c>
      <c r="I123" s="163">
        <f t="shared" si="13"/>
        <v>4.9102668023054408E-3</v>
      </c>
      <c r="J123" s="163">
        <f t="shared" si="13"/>
        <v>-5.8564539042607056E-3</v>
      </c>
      <c r="K123" s="163">
        <f t="shared" si="13"/>
        <v>1.5015387637265176E-2</v>
      </c>
      <c r="L123" s="163">
        <f t="shared" si="13"/>
        <v>9.8621840922483717E-3</v>
      </c>
      <c r="M123" s="163">
        <f t="shared" si="13"/>
        <v>6.2154612682739918E-3</v>
      </c>
      <c r="N123" s="163">
        <f t="shared" si="13"/>
        <v>3.4350729086961573E-3</v>
      </c>
      <c r="O123" s="163">
        <f t="shared" si="13"/>
        <v>8.6951069844132256E-4</v>
      </c>
    </row>
    <row r="124" spans="1:15" x14ac:dyDescent="0.35">
      <c r="A124" s="121" t="s">
        <v>4124</v>
      </c>
      <c r="B124" s="164">
        <v>0</v>
      </c>
      <c r="C124" s="163">
        <f t="shared" ref="C124:O124" si="14">1-(C69/B69)</f>
        <v>5.9234257516142419E-2</v>
      </c>
      <c r="D124" s="163">
        <f t="shared" si="14"/>
        <v>4.4967276557196456E-2</v>
      </c>
      <c r="E124" s="163">
        <f t="shared" si="14"/>
        <v>3.4041062642219844E-2</v>
      </c>
      <c r="F124" s="163">
        <f t="shared" si="14"/>
        <v>2.5761327780275178E-2</v>
      </c>
      <c r="G124" s="163">
        <f t="shared" si="14"/>
        <v>1.8567555805743097E-2</v>
      </c>
      <c r="H124" s="163">
        <f t="shared" si="14"/>
        <v>1.1010849658192989E-2</v>
      </c>
      <c r="I124" s="163">
        <f t="shared" si="14"/>
        <v>3.4473375679123786E-3</v>
      </c>
      <c r="J124" s="163">
        <f t="shared" si="14"/>
        <v>-7.7155726212219111E-3</v>
      </c>
      <c r="K124" s="163">
        <f t="shared" si="14"/>
        <v>1.6100725810158867E-2</v>
      </c>
      <c r="L124" s="163">
        <f t="shared" si="14"/>
        <v>1.0250648095669335E-2</v>
      </c>
      <c r="M124" s="163">
        <f t="shared" si="14"/>
        <v>6.1613081370391898E-3</v>
      </c>
      <c r="N124" s="163">
        <f t="shared" si="14"/>
        <v>2.9643533372504249E-3</v>
      </c>
      <c r="O124" s="163">
        <f t="shared" si="14"/>
        <v>1.0767318666449199E-5</v>
      </c>
    </row>
    <row r="125" spans="1:15" x14ac:dyDescent="0.35">
      <c r="A125" s="121" t="s">
        <v>4125</v>
      </c>
      <c r="B125" s="164">
        <v>0</v>
      </c>
      <c r="C125" s="163">
        <f t="shared" ref="C125:O125" si="15">1-(C70/B70)</f>
        <v>6.1497512604399729E-2</v>
      </c>
      <c r="D125" s="163">
        <f t="shared" si="15"/>
        <v>4.9184857928609493E-2</v>
      </c>
      <c r="E125" s="163">
        <f t="shared" si="15"/>
        <v>3.8538895187770983E-2</v>
      </c>
      <c r="F125" s="163">
        <f t="shared" si="15"/>
        <v>2.9127911397294204E-2</v>
      </c>
      <c r="G125" s="163">
        <f t="shared" si="15"/>
        <v>1.9156074146170932E-2</v>
      </c>
      <c r="H125" s="163">
        <f t="shared" si="15"/>
        <v>9.4191383383435134E-3</v>
      </c>
      <c r="I125" s="163">
        <f t="shared" si="15"/>
        <v>1.2678346202921187E-4</v>
      </c>
      <c r="J125" s="163">
        <f t="shared" si="15"/>
        <v>-1.0040385202377822E-2</v>
      </c>
      <c r="K125" s="163">
        <f t="shared" si="15"/>
        <v>1.7611277900624223E-2</v>
      </c>
      <c r="L125" s="163">
        <f t="shared" si="15"/>
        <v>1.1019972115618337E-2</v>
      </c>
      <c r="M125" s="163">
        <f t="shared" si="15"/>
        <v>6.4534459308129843E-3</v>
      </c>
      <c r="N125" s="163">
        <f t="shared" si="15"/>
        <v>2.8078287511723587E-3</v>
      </c>
      <c r="O125" s="163">
        <f t="shared" si="15"/>
        <v>-5.6592004592470602E-4</v>
      </c>
    </row>
    <row r="126" spans="1:15" x14ac:dyDescent="0.35">
      <c r="A126" s="121" t="s">
        <v>4126</v>
      </c>
      <c r="B126" s="164">
        <v>0</v>
      </c>
      <c r="C126" s="163">
        <f t="shared" ref="C126:O126" si="16">1-(C71/B71)</f>
        <v>3.3167866607248797E-2</v>
      </c>
      <c r="D126" s="163">
        <f t="shared" si="16"/>
        <v>2.6732331949485766E-2</v>
      </c>
      <c r="E126" s="163">
        <f t="shared" si="16"/>
        <v>2.1946467096843336E-2</v>
      </c>
      <c r="F126" s="163">
        <f t="shared" si="16"/>
        <v>1.8143588013874612E-2</v>
      </c>
      <c r="G126" s="163">
        <f t="shared" si="16"/>
        <v>1.5128932954301844E-2</v>
      </c>
      <c r="H126" s="163">
        <f t="shared" si="16"/>
        <v>1.1206577308611743E-2</v>
      </c>
      <c r="I126" s="163">
        <f t="shared" si="16"/>
        <v>7.6486643189401793E-3</v>
      </c>
      <c r="J126" s="163">
        <f t="shared" si="16"/>
        <v>2.5902177002770088E-3</v>
      </c>
      <c r="K126" s="163">
        <f t="shared" si="16"/>
        <v>9.9415416129275958E-3</v>
      </c>
      <c r="L126" s="163">
        <f t="shared" si="16"/>
        <v>6.4628622850890771E-3</v>
      </c>
      <c r="M126" s="163">
        <f t="shared" si="16"/>
        <v>4.4150721522592251E-3</v>
      </c>
      <c r="N126" s="163">
        <f t="shared" si="16"/>
        <v>3.2189593535472127E-3</v>
      </c>
      <c r="O126" s="163">
        <f t="shared" si="16"/>
        <v>2.1251201977671164E-3</v>
      </c>
    </row>
    <row r="127" spans="1:15" x14ac:dyDescent="0.35">
      <c r="A127" s="121" t="s">
        <v>4127</v>
      </c>
      <c r="B127" s="164">
        <v>0</v>
      </c>
      <c r="C127" s="163">
        <f t="shared" ref="C127:O127" si="17">1-(C72/B72)</f>
        <v>3.5794213678381204E-2</v>
      </c>
      <c r="D127" s="163">
        <f t="shared" si="17"/>
        <v>2.8945934629836079E-2</v>
      </c>
      <c r="E127" s="163">
        <f t="shared" si="17"/>
        <v>2.3696752376741959E-2</v>
      </c>
      <c r="F127" s="163">
        <f t="shared" si="17"/>
        <v>1.9414100294304015E-2</v>
      </c>
      <c r="G127" s="163">
        <f t="shared" si="17"/>
        <v>1.5922593101931004E-2</v>
      </c>
      <c r="H127" s="163">
        <f t="shared" si="17"/>
        <v>1.154949940697414E-2</v>
      </c>
      <c r="I127" s="163">
        <f t="shared" si="17"/>
        <v>7.5644549834342767E-3</v>
      </c>
      <c r="J127" s="163">
        <f t="shared" si="17"/>
        <v>1.8677094047879761E-3</v>
      </c>
      <c r="K127" s="163">
        <f t="shared" si="17"/>
        <v>1.066771727522875E-2</v>
      </c>
      <c r="L127" s="163">
        <f t="shared" si="17"/>
        <v>6.9512515617786708E-3</v>
      </c>
      <c r="M127" s="163">
        <f t="shared" si="17"/>
        <v>4.5817660983746844E-3</v>
      </c>
      <c r="N127" s="163">
        <f t="shared" si="17"/>
        <v>3.0857919801192679E-3</v>
      </c>
      <c r="O127" s="163">
        <f t="shared" si="17"/>
        <v>1.7116435869398705E-3</v>
      </c>
    </row>
    <row r="128" spans="1:15" x14ac:dyDescent="0.35">
      <c r="A128" s="121" t="s">
        <v>4128</v>
      </c>
      <c r="B128" s="164">
        <v>0</v>
      </c>
      <c r="C128" s="163">
        <f t="shared" ref="C128:O128" si="18">1-(C73/B73)</f>
        <v>3.7665692893279701E-2</v>
      </c>
      <c r="D128" s="163">
        <f t="shared" si="18"/>
        <v>3.0525757858722025E-2</v>
      </c>
      <c r="E128" s="163">
        <f t="shared" si="18"/>
        <v>2.4925562705188642E-2</v>
      </c>
      <c r="F128" s="163">
        <f t="shared" si="18"/>
        <v>2.0256015425794027E-2</v>
      </c>
      <c r="G128" s="163">
        <f t="shared" si="18"/>
        <v>1.6368196172226956E-2</v>
      </c>
      <c r="H128" s="163">
        <f t="shared" si="18"/>
        <v>1.1624498753525669E-2</v>
      </c>
      <c r="I128" s="163">
        <f t="shared" si="18"/>
        <v>7.2839961347966886E-3</v>
      </c>
      <c r="J128" s="163">
        <f t="shared" si="18"/>
        <v>1.1564655217224384E-3</v>
      </c>
      <c r="K128" s="163">
        <f t="shared" si="18"/>
        <v>1.1450611086553319E-2</v>
      </c>
      <c r="L128" s="163">
        <f t="shared" si="18"/>
        <v>7.7781838326091979E-3</v>
      </c>
      <c r="M128" s="163">
        <f t="shared" si="18"/>
        <v>5.0992945470604845E-3</v>
      </c>
      <c r="N128" s="163">
        <f t="shared" si="18"/>
        <v>3.307086328758424E-3</v>
      </c>
      <c r="O128" s="163">
        <f t="shared" si="18"/>
        <v>1.6542578610321268E-3</v>
      </c>
    </row>
    <row r="129" spans="1:15" x14ac:dyDescent="0.35">
      <c r="A129" s="121" t="s">
        <v>4129</v>
      </c>
      <c r="B129" s="164">
        <v>0</v>
      </c>
      <c r="C129" s="163">
        <f t="shared" ref="C129:O129" si="19">1-(C74/B74)</f>
        <v>4.127022351428189E-2</v>
      </c>
      <c r="D129" s="163">
        <f t="shared" si="19"/>
        <v>3.2476361244053065E-2</v>
      </c>
      <c r="E129" s="163">
        <f t="shared" si="19"/>
        <v>2.6605909954714124E-2</v>
      </c>
      <c r="F129" s="163">
        <f t="shared" si="19"/>
        <v>2.1629852288646889E-2</v>
      </c>
      <c r="G129" s="163">
        <f t="shared" si="19"/>
        <v>1.7416632578759916E-2</v>
      </c>
      <c r="H129" s="163">
        <f t="shared" si="19"/>
        <v>1.2352115867716784E-2</v>
      </c>
      <c r="I129" s="163">
        <f t="shared" si="19"/>
        <v>7.6931199686612883E-3</v>
      </c>
      <c r="J129" s="163">
        <f t="shared" si="19"/>
        <v>4.3180237659645737E-4</v>
      </c>
      <c r="K129" s="163">
        <f t="shared" si="19"/>
        <v>1.217589105134631E-2</v>
      </c>
      <c r="L129" s="163">
        <f t="shared" si="19"/>
        <v>7.9395742461378926E-3</v>
      </c>
      <c r="M129" s="163">
        <f t="shared" si="19"/>
        <v>4.9045751872164312E-3</v>
      </c>
      <c r="N129" s="163">
        <f t="shared" si="19"/>
        <v>2.7824359572061752E-3</v>
      </c>
      <c r="O129" s="163">
        <f t="shared" si="19"/>
        <v>8.2305088260647974E-4</v>
      </c>
    </row>
    <row r="130" spans="1:15" x14ac:dyDescent="0.35">
      <c r="A130" s="121" t="s">
        <v>4130</v>
      </c>
      <c r="B130" s="164">
        <v>0</v>
      </c>
      <c r="C130" s="163">
        <f t="shared" ref="C130:O130" si="20">1-(C75/B75)</f>
        <v>4.3762717855405309E-2</v>
      </c>
      <c r="D130" s="163">
        <f t="shared" si="20"/>
        <v>3.5815014198458117E-2</v>
      </c>
      <c r="E130" s="163">
        <f t="shared" si="20"/>
        <v>2.9269696713065674E-2</v>
      </c>
      <c r="F130" s="163">
        <f t="shared" si="20"/>
        <v>2.3587956950908873E-2</v>
      </c>
      <c r="G130" s="163">
        <f t="shared" si="20"/>
        <v>1.7538615594807627E-2</v>
      </c>
      <c r="H130" s="163">
        <f t="shared" si="20"/>
        <v>1.1479775572952988E-2</v>
      </c>
      <c r="I130" s="163">
        <f t="shared" si="20"/>
        <v>5.9894697301589028E-3</v>
      </c>
      <c r="J130" s="163">
        <f t="shared" si="20"/>
        <v>-1.4413058654394462E-3</v>
      </c>
      <c r="K130" s="163">
        <f t="shared" si="20"/>
        <v>1.3549436663050085E-2</v>
      </c>
      <c r="L130" s="163">
        <f t="shared" si="20"/>
        <v>8.7846326936780184E-3</v>
      </c>
      <c r="M130" s="163">
        <f t="shared" si="20"/>
        <v>5.4167036612032815E-3</v>
      </c>
      <c r="N130" s="163">
        <f t="shared" si="20"/>
        <v>2.9749309309787808E-3</v>
      </c>
      <c r="O130" s="163">
        <f t="shared" si="20"/>
        <v>7.1457277065267721E-4</v>
      </c>
    </row>
    <row r="131" spans="1:15" x14ac:dyDescent="0.35">
      <c r="A131" s="121" t="s">
        <v>4131</v>
      </c>
      <c r="B131" s="164">
        <v>0</v>
      </c>
      <c r="C131" s="163">
        <f t="shared" ref="C131:O131" si="21">1-(C76/B76)</f>
        <v>4.5447917801281101E-2</v>
      </c>
      <c r="D131" s="163">
        <f t="shared" si="21"/>
        <v>3.728539542421383E-2</v>
      </c>
      <c r="E131" s="163">
        <f t="shared" si="21"/>
        <v>3.0453625804843898E-2</v>
      </c>
      <c r="F131" s="163">
        <f t="shared" si="21"/>
        <v>2.4441813916763699E-2</v>
      </c>
      <c r="G131" s="163">
        <f t="shared" si="21"/>
        <v>1.9175353137229956E-2</v>
      </c>
      <c r="H131" s="163">
        <f t="shared" si="21"/>
        <v>1.2918735799217984E-2</v>
      </c>
      <c r="I131" s="163">
        <f t="shared" si="21"/>
        <v>5.5477405541832781E-3</v>
      </c>
      <c r="J131" s="163">
        <f t="shared" si="21"/>
        <v>-1.5865636829526242E-3</v>
      </c>
      <c r="K131" s="163">
        <f t="shared" si="21"/>
        <v>1.4672854624379283E-2</v>
      </c>
      <c r="L131" s="163">
        <f t="shared" si="21"/>
        <v>9.2856839749185793E-3</v>
      </c>
      <c r="M131" s="163">
        <f t="shared" si="21"/>
        <v>5.5216000048051717E-3</v>
      </c>
      <c r="N131" s="163">
        <f t="shared" si="21"/>
        <v>2.7130744977794663E-3</v>
      </c>
      <c r="O131" s="163">
        <f t="shared" si="21"/>
        <v>1.1470690594517219E-4</v>
      </c>
    </row>
    <row r="132" spans="1:15" x14ac:dyDescent="0.35">
      <c r="A132" s="121" t="s">
        <v>4132</v>
      </c>
      <c r="B132" s="164">
        <v>0</v>
      </c>
      <c r="C132" s="163">
        <f t="shared" ref="C132:O132" si="22">1-(C77/B77)</f>
        <v>3.8030034908335786E-2</v>
      </c>
      <c r="D132" s="163">
        <f t="shared" si="22"/>
        <v>3.0619674968713873E-2</v>
      </c>
      <c r="E132" s="163">
        <f t="shared" si="22"/>
        <v>2.49536446195745E-2</v>
      </c>
      <c r="F132" s="163">
        <f t="shared" si="22"/>
        <v>2.0298394411866871E-2</v>
      </c>
      <c r="G132" s="163">
        <f t="shared" si="22"/>
        <v>1.649763341166044E-2</v>
      </c>
      <c r="H132" s="163">
        <f t="shared" si="22"/>
        <v>1.1937424161851728E-2</v>
      </c>
      <c r="I132" s="163">
        <f t="shared" si="22"/>
        <v>7.7889474721023477E-3</v>
      </c>
      <c r="J132" s="163">
        <f t="shared" si="22"/>
        <v>2.0018690526470984E-3</v>
      </c>
      <c r="K132" s="163">
        <f t="shared" si="22"/>
        <v>1.1660878349718518E-2</v>
      </c>
      <c r="L132" s="163">
        <f t="shared" si="22"/>
        <v>7.2875617210923505E-3</v>
      </c>
      <c r="M132" s="163">
        <f t="shared" si="22"/>
        <v>4.8681131486603135E-3</v>
      </c>
      <c r="N132" s="163">
        <f t="shared" si="22"/>
        <v>3.2882056006945382E-3</v>
      </c>
      <c r="O132" s="163">
        <f t="shared" si="22"/>
        <v>1.8378552261141268E-3</v>
      </c>
    </row>
    <row r="133" spans="1:15" x14ac:dyDescent="0.35">
      <c r="A133" s="121" t="s">
        <v>4133</v>
      </c>
      <c r="B133" s="164">
        <v>0</v>
      </c>
      <c r="C133" s="163">
        <f t="shared" ref="C133:O133" si="23">1-(C78/B78)</f>
        <v>4.0981091848535711E-2</v>
      </c>
      <c r="D133" s="163">
        <f t="shared" si="23"/>
        <v>3.317530703065219E-2</v>
      </c>
      <c r="E133" s="163">
        <f t="shared" si="23"/>
        <v>2.7030455808571663E-2</v>
      </c>
      <c r="F133" s="163">
        <f t="shared" si="23"/>
        <v>2.1856978766536916E-2</v>
      </c>
      <c r="G133" s="163">
        <f t="shared" si="23"/>
        <v>1.7524266156784929E-2</v>
      </c>
      <c r="H133" s="163">
        <f t="shared" si="23"/>
        <v>1.2450303446005395E-2</v>
      </c>
      <c r="I133" s="163">
        <f t="shared" si="23"/>
        <v>7.8063182090272187E-3</v>
      </c>
      <c r="J133" s="163">
        <f t="shared" si="23"/>
        <v>1.3870282706306414E-3</v>
      </c>
      <c r="K133" s="163">
        <f t="shared" si="23"/>
        <v>1.2566016054263662E-2</v>
      </c>
      <c r="L133" s="163">
        <f t="shared" si="23"/>
        <v>7.8725383624299594E-3</v>
      </c>
      <c r="M133" s="163">
        <f t="shared" si="23"/>
        <v>5.0114342200509032E-3</v>
      </c>
      <c r="N133" s="163">
        <f t="shared" si="23"/>
        <v>3.0200018625782254E-3</v>
      </c>
      <c r="O133" s="163">
        <f t="shared" si="23"/>
        <v>1.1852031746806269E-3</v>
      </c>
    </row>
    <row r="134" spans="1:15" x14ac:dyDescent="0.35">
      <c r="A134" s="121" t="s">
        <v>4134</v>
      </c>
      <c r="B134" s="164">
        <v>0</v>
      </c>
      <c r="C134" s="163">
        <f t="shared" ref="C134:O134" si="24">1-(C79/B79)</f>
        <v>4.4143033752879979E-2</v>
      </c>
      <c r="D134" s="163">
        <f t="shared" si="24"/>
        <v>3.475903263746194E-2</v>
      </c>
      <c r="E134" s="163">
        <f t="shared" si="24"/>
        <v>2.828816816321611E-2</v>
      </c>
      <c r="F134" s="163">
        <f t="shared" si="24"/>
        <v>2.2730029644599026E-2</v>
      </c>
      <c r="G134" s="163">
        <f t="shared" si="24"/>
        <v>1.7986674115835322E-2</v>
      </c>
      <c r="H134" s="163">
        <f t="shared" si="24"/>
        <v>1.2522039771568849E-2</v>
      </c>
      <c r="I134" s="163">
        <f t="shared" si="24"/>
        <v>7.4958832704208334E-3</v>
      </c>
      <c r="J134" s="163">
        <f t="shared" si="24"/>
        <v>7.3744101564099385E-4</v>
      </c>
      <c r="K134" s="163">
        <f t="shared" si="24"/>
        <v>1.3646720406637391E-2</v>
      </c>
      <c r="L134" s="163">
        <f t="shared" si="24"/>
        <v>9.0361950819166648E-3</v>
      </c>
      <c r="M134" s="163">
        <f t="shared" si="24"/>
        <v>5.7628376437262041E-3</v>
      </c>
      <c r="N134" s="163">
        <f t="shared" si="24"/>
        <v>3.3749440386440233E-3</v>
      </c>
      <c r="O134" s="163">
        <f t="shared" si="24"/>
        <v>1.1659036585386362E-3</v>
      </c>
    </row>
    <row r="135" spans="1:15" x14ac:dyDescent="0.35">
      <c r="A135" s="121" t="s">
        <v>4135</v>
      </c>
      <c r="B135" s="164">
        <v>0</v>
      </c>
      <c r="C135" s="163">
        <f t="shared" ref="C135:O135" si="25">1-(C80/B80)</f>
        <v>4.7571584682568169E-2</v>
      </c>
      <c r="D135" s="163">
        <f t="shared" si="25"/>
        <v>3.8891631084150724E-2</v>
      </c>
      <c r="E135" s="163">
        <f t="shared" si="25"/>
        <v>3.1676948671800154E-2</v>
      </c>
      <c r="F135" s="163">
        <f t="shared" si="25"/>
        <v>2.5327403487935163E-2</v>
      </c>
      <c r="G135" s="163">
        <f t="shared" si="25"/>
        <v>1.9783956116283363E-2</v>
      </c>
      <c r="H135" s="163">
        <f t="shared" si="25"/>
        <v>1.2055362182479046E-2</v>
      </c>
      <c r="I135" s="163">
        <f t="shared" si="25"/>
        <v>6.3820373714759127E-3</v>
      </c>
      <c r="J135" s="163">
        <f t="shared" si="25"/>
        <v>-1.715318594838422E-3</v>
      </c>
      <c r="K135" s="163">
        <f t="shared" si="25"/>
        <v>1.492416866101276E-2</v>
      </c>
      <c r="L135" s="163">
        <f t="shared" si="25"/>
        <v>9.5705565767135736E-3</v>
      </c>
      <c r="M135" s="163">
        <f t="shared" si="25"/>
        <v>5.8240693906712604E-3</v>
      </c>
      <c r="N135" s="163">
        <f t="shared" si="25"/>
        <v>2.9940024528858356E-3</v>
      </c>
      <c r="O135" s="163">
        <f t="shared" si="25"/>
        <v>3.7240767824620047E-4</v>
      </c>
    </row>
    <row r="136" spans="1:15" x14ac:dyDescent="0.35">
      <c r="A136" s="121" t="s">
        <v>4136</v>
      </c>
      <c r="B136" s="164">
        <v>0</v>
      </c>
      <c r="C136" s="163">
        <f t="shared" ref="C136:O136" si="26">1-(C81/B81)</f>
        <v>4.9145896863239669E-2</v>
      </c>
      <c r="D136" s="163">
        <f t="shared" si="26"/>
        <v>4.0359195002670711E-2</v>
      </c>
      <c r="E136" s="163">
        <f t="shared" si="26"/>
        <v>3.2935761804648633E-2</v>
      </c>
      <c r="F136" s="163">
        <f t="shared" si="26"/>
        <v>2.6299553820859356E-2</v>
      </c>
      <c r="G136" s="163">
        <f t="shared" si="26"/>
        <v>2.042241532143263E-2</v>
      </c>
      <c r="H136" s="163">
        <f t="shared" si="26"/>
        <v>1.3856021856597289E-2</v>
      </c>
      <c r="I136" s="163">
        <f t="shared" si="26"/>
        <v>6.9008870402794686E-3</v>
      </c>
      <c r="J136" s="163">
        <f t="shared" si="26"/>
        <v>-2.0877667826257884E-3</v>
      </c>
      <c r="K136" s="163">
        <f t="shared" si="26"/>
        <v>1.6460317743696162E-2</v>
      </c>
      <c r="L136" s="163">
        <f t="shared" si="26"/>
        <v>1.0316714580581032E-2</v>
      </c>
      <c r="M136" s="163">
        <f t="shared" si="26"/>
        <v>6.0677325915311497E-3</v>
      </c>
      <c r="N136" s="163">
        <f t="shared" si="26"/>
        <v>2.7647516385225224E-3</v>
      </c>
      <c r="O136" s="163">
        <f t="shared" si="26"/>
        <v>-2.9428505884787626E-4</v>
      </c>
    </row>
    <row r="137" spans="1:15" x14ac:dyDescent="0.35">
      <c r="A137" s="121" t="s">
        <v>4137</v>
      </c>
      <c r="B137" s="164">
        <v>0</v>
      </c>
      <c r="C137" s="163">
        <f t="shared" ref="C137:O137" si="27">1-(C82/B82)</f>
        <v>5.0973916750569837E-2</v>
      </c>
      <c r="D137" s="163">
        <f t="shared" si="27"/>
        <v>4.2102387829295873E-2</v>
      </c>
      <c r="E137" s="163">
        <f t="shared" si="27"/>
        <v>3.4497909840386032E-2</v>
      </c>
      <c r="F137" s="163">
        <f t="shared" si="27"/>
        <v>2.761265279721492E-2</v>
      </c>
      <c r="G137" s="163">
        <f t="shared" si="27"/>
        <v>2.1436835462746218E-2</v>
      </c>
      <c r="H137" s="163">
        <f t="shared" si="27"/>
        <v>1.4293786167317246E-2</v>
      </c>
      <c r="I137" s="163">
        <f t="shared" si="27"/>
        <v>5.4159438983166774E-3</v>
      </c>
      <c r="J137" s="163">
        <f t="shared" si="27"/>
        <v>-1.9839704632245159E-3</v>
      </c>
      <c r="K137" s="163">
        <f t="shared" si="27"/>
        <v>1.8142791312454665E-2</v>
      </c>
      <c r="L137" s="163">
        <f t="shared" si="27"/>
        <v>1.1073117662406928E-2</v>
      </c>
      <c r="M137" s="163">
        <f t="shared" si="27"/>
        <v>6.228224437218266E-3</v>
      </c>
      <c r="N137" s="163">
        <f t="shared" si="27"/>
        <v>2.3664220497837674E-3</v>
      </c>
      <c r="O137" s="163">
        <f t="shared" si="27"/>
        <v>-1.2124566663362923E-3</v>
      </c>
    </row>
    <row r="138" spans="1:15" ht="15.5" x14ac:dyDescent="0.35">
      <c r="A138" s="123"/>
      <c r="B138" s="123"/>
      <c r="C138" s="123"/>
      <c r="D138" s="123"/>
      <c r="E138" s="123"/>
      <c r="F138" s="123"/>
      <c r="G138" s="123"/>
      <c r="H138" s="123"/>
      <c r="I138" s="123"/>
      <c r="J138" s="123"/>
      <c r="K138" s="123"/>
      <c r="L138" s="123"/>
      <c r="M138" s="123"/>
      <c r="N138" s="123"/>
      <c r="O138" s="123"/>
    </row>
    <row r="139" spans="1:15" ht="15.5" x14ac:dyDescent="0.35">
      <c r="A139" s="2" t="s">
        <v>4138</v>
      </c>
      <c r="B139" s="165"/>
      <c r="C139" s="165"/>
      <c r="D139" s="165"/>
      <c r="E139" s="165"/>
      <c r="F139" s="165"/>
      <c r="G139" s="165"/>
      <c r="H139" s="165"/>
      <c r="I139" s="165"/>
      <c r="J139" s="165"/>
      <c r="K139" s="165"/>
      <c r="L139" s="165"/>
      <c r="M139" s="165"/>
      <c r="N139" s="165"/>
      <c r="O139" s="165"/>
    </row>
    <row r="140" spans="1:15" ht="15.5" x14ac:dyDescent="0.35">
      <c r="A140" s="123"/>
      <c r="B140" s="122">
        <v>2022</v>
      </c>
      <c r="C140" s="122">
        <v>2023</v>
      </c>
      <c r="D140" s="122">
        <v>2024</v>
      </c>
      <c r="E140" s="122">
        <v>2025</v>
      </c>
      <c r="F140" s="122">
        <v>2026</v>
      </c>
      <c r="G140" s="122">
        <v>2027</v>
      </c>
      <c r="H140" s="122">
        <v>2028</v>
      </c>
      <c r="I140" s="122">
        <v>2029</v>
      </c>
      <c r="J140" s="122">
        <v>2030</v>
      </c>
      <c r="K140" s="122">
        <v>2031</v>
      </c>
      <c r="L140" s="122">
        <v>2032</v>
      </c>
      <c r="M140" s="122">
        <v>2033</v>
      </c>
      <c r="N140" s="122">
        <v>2034</v>
      </c>
      <c r="O140" s="122">
        <v>2035</v>
      </c>
    </row>
    <row r="141" spans="1:15" x14ac:dyDescent="0.35">
      <c r="A141" s="121" t="s">
        <v>4139</v>
      </c>
      <c r="B141" s="164">
        <v>0</v>
      </c>
      <c r="C141" s="163">
        <f t="shared" ref="C141:O141" si="28">1-(C86/B86)</f>
        <v>1.1163617912614221E-2</v>
      </c>
      <c r="D141" s="163">
        <f t="shared" si="28"/>
        <v>8.1470934580228915E-3</v>
      </c>
      <c r="E141" s="163">
        <f t="shared" si="28"/>
        <v>6.0268237132076186E-3</v>
      </c>
      <c r="F141" s="163">
        <f t="shared" si="28"/>
        <v>4.3876387991168553E-3</v>
      </c>
      <c r="G141" s="163">
        <f t="shared" si="28"/>
        <v>3.1420087894922233E-3</v>
      </c>
      <c r="H141" s="163">
        <f t="shared" si="28"/>
        <v>1.6536905555910586E-3</v>
      </c>
      <c r="I141" s="163">
        <f t="shared" si="28"/>
        <v>7.8289550517163242E-4</v>
      </c>
      <c r="J141" s="163">
        <f t="shared" si="28"/>
        <v>-2.3263049898236687E-4</v>
      </c>
      <c r="K141" s="163">
        <f t="shared" si="28"/>
        <v>3.4819437572497502E-4</v>
      </c>
      <c r="L141" s="163">
        <f t="shared" si="28"/>
        <v>-4.5286330093330385E-4</v>
      </c>
      <c r="M141" s="163">
        <f t="shared" si="28"/>
        <v>-9.996505024982838E-4</v>
      </c>
      <c r="N141" s="163">
        <f t="shared" si="28"/>
        <v>-1.5087002418687767E-3</v>
      </c>
      <c r="O141" s="163">
        <f t="shared" si="28"/>
        <v>-1.9851168161040267E-3</v>
      </c>
    </row>
    <row r="142" spans="1:15" x14ac:dyDescent="0.35">
      <c r="A142" s="121" t="s">
        <v>4140</v>
      </c>
      <c r="B142" s="164">
        <v>0</v>
      </c>
      <c r="C142" s="163">
        <f t="shared" ref="C142:O142" si="29">1-(C87/B87)</f>
        <v>1.2056206682676041E-2</v>
      </c>
      <c r="D142" s="163">
        <f t="shared" si="29"/>
        <v>8.7311720979017515E-3</v>
      </c>
      <c r="E142" s="163">
        <f t="shared" si="29"/>
        <v>6.3399827767059991E-3</v>
      </c>
      <c r="F142" s="163">
        <f t="shared" si="29"/>
        <v>4.4541097425080389E-3</v>
      </c>
      <c r="G142" s="163">
        <f t="shared" si="29"/>
        <v>2.9886664719341871E-3</v>
      </c>
      <c r="H142" s="163">
        <f t="shared" si="29"/>
        <v>1.2600766881216696E-3</v>
      </c>
      <c r="I142" s="163">
        <f t="shared" si="29"/>
        <v>2.197945781244881E-4</v>
      </c>
      <c r="J142" s="163">
        <f t="shared" si="29"/>
        <v>-9.9792952606780894E-4</v>
      </c>
      <c r="K142" s="163">
        <f t="shared" si="29"/>
        <v>1.0385168321741522E-3</v>
      </c>
      <c r="L142" s="163">
        <f t="shared" si="29"/>
        <v>1.2461190194834604E-4</v>
      </c>
      <c r="M142" s="163">
        <f t="shared" si="29"/>
        <v>-5.22248499794431E-4</v>
      </c>
      <c r="N142" s="163">
        <f t="shared" si="29"/>
        <v>-1.1230298258337879E-3</v>
      </c>
      <c r="O142" s="163">
        <f t="shared" si="29"/>
        <v>-1.6855684933141379E-3</v>
      </c>
    </row>
    <row r="143" spans="1:15" x14ac:dyDescent="0.35">
      <c r="A143" s="121" t="s">
        <v>4141</v>
      </c>
      <c r="B143" s="164">
        <v>0</v>
      </c>
      <c r="C143" s="163">
        <f t="shared" ref="C143:O143" si="30">1-(C88/B88)</f>
        <v>1.2966247960684241E-2</v>
      </c>
      <c r="D143" s="163">
        <f t="shared" si="30"/>
        <v>9.305442792569063E-3</v>
      </c>
      <c r="E143" s="163">
        <f t="shared" si="30"/>
        <v>6.6230115287118085E-3</v>
      </c>
      <c r="F143" s="163">
        <f t="shared" si="30"/>
        <v>4.4683823207332107E-3</v>
      </c>
      <c r="G143" s="163">
        <f t="shared" si="30"/>
        <v>2.7645137762269956E-3</v>
      </c>
      <c r="H143" s="163">
        <f t="shared" si="30"/>
        <v>7.7998876284612884E-4</v>
      </c>
      <c r="I143" s="163">
        <f t="shared" si="30"/>
        <v>-4.4612984652858678E-4</v>
      </c>
      <c r="J143" s="163">
        <f t="shared" si="30"/>
        <v>-1.8779539602742368E-3</v>
      </c>
      <c r="K143" s="163">
        <f t="shared" si="30"/>
        <v>1.2466883069363055E-3</v>
      </c>
      <c r="L143" s="163">
        <f t="shared" si="30"/>
        <v>2.269166018007418E-4</v>
      </c>
      <c r="M143" s="163">
        <f t="shared" si="30"/>
        <v>-5.2341586515725069E-4</v>
      </c>
      <c r="N143" s="163">
        <f t="shared" si="30"/>
        <v>-1.2180913495574153E-3</v>
      </c>
      <c r="O143" s="163">
        <f t="shared" si="30"/>
        <v>-1.8677194822849241E-3</v>
      </c>
    </row>
    <row r="144" spans="1:15" x14ac:dyDescent="0.35">
      <c r="A144" s="121" t="s">
        <v>4142</v>
      </c>
      <c r="B144" s="164">
        <v>0</v>
      </c>
      <c r="C144" s="163">
        <f t="shared" ref="C144:O144" si="31">1-(C89/B89)</f>
        <v>1.4228034868272954E-2</v>
      </c>
      <c r="D144" s="163">
        <f t="shared" si="31"/>
        <v>1.0283899438621735E-2</v>
      </c>
      <c r="E144" s="163">
        <f t="shared" si="31"/>
        <v>7.3427169048980723E-3</v>
      </c>
      <c r="F144" s="163">
        <f t="shared" si="31"/>
        <v>4.9459875553170551E-3</v>
      </c>
      <c r="G144" s="163">
        <f t="shared" si="31"/>
        <v>3.0217579128810623E-3</v>
      </c>
      <c r="H144" s="163">
        <f t="shared" si="31"/>
        <v>7.9226800756382332E-4</v>
      </c>
      <c r="I144" s="163">
        <f t="shared" si="31"/>
        <v>-6.1057981833134711E-4</v>
      </c>
      <c r="J144" s="163">
        <f t="shared" si="31"/>
        <v>-2.3020974583563003E-3</v>
      </c>
      <c r="K144" s="163">
        <f t="shared" si="31"/>
        <v>1.4077226338100601E-3</v>
      </c>
      <c r="L144" s="163">
        <f t="shared" si="31"/>
        <v>2.3653289920755327E-4</v>
      </c>
      <c r="M144" s="163">
        <f t="shared" si="31"/>
        <v>-6.1535998886141918E-4</v>
      </c>
      <c r="N144" s="163">
        <f t="shared" si="31"/>
        <v>-1.4017776789843062E-3</v>
      </c>
      <c r="O144" s="163">
        <f t="shared" si="31"/>
        <v>-2.1361851933821008E-3</v>
      </c>
    </row>
    <row r="145" spans="1:15" x14ac:dyDescent="0.35">
      <c r="A145" s="121" t="s">
        <v>4143</v>
      </c>
      <c r="B145" s="164">
        <v>0</v>
      </c>
      <c r="C145" s="163">
        <f t="shared" ref="C145:O145" si="32">1-(C90/B90)</f>
        <v>1.5615657590424603E-2</v>
      </c>
      <c r="D145" s="163">
        <f t="shared" si="32"/>
        <v>1.1399363656695916E-2</v>
      </c>
      <c r="E145" s="163">
        <f t="shared" si="32"/>
        <v>8.208260590402805E-3</v>
      </c>
      <c r="F145" s="163">
        <f t="shared" si="32"/>
        <v>5.5700417655791812E-3</v>
      </c>
      <c r="G145" s="163">
        <f t="shared" si="32"/>
        <v>3.4245311032577996E-3</v>
      </c>
      <c r="H145" s="163">
        <f t="shared" si="32"/>
        <v>9.5136688821484405E-4</v>
      </c>
      <c r="I145" s="163">
        <f t="shared" si="32"/>
        <v>-6.5963746058139705E-4</v>
      </c>
      <c r="J145" s="163">
        <f t="shared" si="32"/>
        <v>-2.5698295831548812E-3</v>
      </c>
      <c r="K145" s="163">
        <f t="shared" si="32"/>
        <v>1.6826575877332273E-3</v>
      </c>
      <c r="L145" s="163">
        <f t="shared" si="32"/>
        <v>3.5669117910952508E-4</v>
      </c>
      <c r="M145" s="163">
        <f t="shared" si="32"/>
        <v>-5.9727299501299846E-4</v>
      </c>
      <c r="N145" s="163">
        <f t="shared" si="32"/>
        <v>-1.4762504750260863E-3</v>
      </c>
      <c r="O145" s="163">
        <f t="shared" si="32"/>
        <v>-2.2964118513324472E-3</v>
      </c>
    </row>
    <row r="146" spans="1:15" x14ac:dyDescent="0.35">
      <c r="A146" s="121" t="s">
        <v>4144</v>
      </c>
      <c r="B146" s="164">
        <v>0</v>
      </c>
      <c r="C146" s="163">
        <f t="shared" ref="C146:O146" si="33">1-(C91/B91)</f>
        <v>1.6249441019688948E-2</v>
      </c>
      <c r="D146" s="163">
        <f t="shared" si="33"/>
        <v>1.1807687025739977E-2</v>
      </c>
      <c r="E146" s="163">
        <f t="shared" si="33"/>
        <v>8.3676495089746172E-3</v>
      </c>
      <c r="F146" s="163">
        <f t="shared" si="33"/>
        <v>5.4752593654350257E-3</v>
      </c>
      <c r="G146" s="163">
        <f t="shared" si="33"/>
        <v>3.0998072489045736E-3</v>
      </c>
      <c r="H146" s="163">
        <f t="shared" si="33"/>
        <v>3.6821285547894433E-4</v>
      </c>
      <c r="I146" s="163">
        <f t="shared" si="33"/>
        <v>-1.4661727708780159E-3</v>
      </c>
      <c r="J146" s="163">
        <f t="shared" si="33"/>
        <v>-3.5501872299967818E-3</v>
      </c>
      <c r="K146" s="163">
        <f t="shared" si="33"/>
        <v>1.8829763293768398E-3</v>
      </c>
      <c r="L146" s="163">
        <f t="shared" si="33"/>
        <v>4.0024597704213516E-4</v>
      </c>
      <c r="M146" s="163">
        <f t="shared" si="33"/>
        <v>-6.5623901366262949E-4</v>
      </c>
      <c r="N146" s="163">
        <f t="shared" si="33"/>
        <v>-1.6276084002768698E-3</v>
      </c>
      <c r="O146" s="163">
        <f t="shared" si="33"/>
        <v>-2.532871084680588E-3</v>
      </c>
    </row>
    <row r="147" spans="1:15" x14ac:dyDescent="0.35">
      <c r="A147" s="121" t="s">
        <v>4145</v>
      </c>
      <c r="B147" s="164">
        <v>0</v>
      </c>
      <c r="C147" s="163">
        <f t="shared" ref="C147:O147" si="34">1-(C92/B92)</f>
        <v>9.4471616904183708E-3</v>
      </c>
      <c r="D147" s="163">
        <f t="shared" si="34"/>
        <v>7.0171492417115955E-3</v>
      </c>
      <c r="E147" s="163">
        <f t="shared" si="34"/>
        <v>5.301782195212934E-3</v>
      </c>
      <c r="F147" s="163">
        <f t="shared" si="34"/>
        <v>3.9577313776050227E-3</v>
      </c>
      <c r="G147" s="163">
        <f t="shared" si="34"/>
        <v>2.9338011276140996E-3</v>
      </c>
      <c r="H147" s="163">
        <f t="shared" si="34"/>
        <v>1.5844566320820652E-3</v>
      </c>
      <c r="I147" s="163">
        <f t="shared" si="34"/>
        <v>8.4584204620519188E-4</v>
      </c>
      <c r="J147" s="163">
        <f t="shared" si="34"/>
        <v>-5.5981511477343204E-5</v>
      </c>
      <c r="K147" s="163">
        <f t="shared" si="34"/>
        <v>7.5190979367445454E-4</v>
      </c>
      <c r="L147" s="163">
        <f t="shared" si="34"/>
        <v>-1.0839511671512092E-4</v>
      </c>
      <c r="M147" s="163">
        <f t="shared" si="34"/>
        <v>-6.9178380633516667E-4</v>
      </c>
      <c r="N147" s="163">
        <f t="shared" si="34"/>
        <v>-1.2313228752631744E-3</v>
      </c>
      <c r="O147" s="163">
        <f t="shared" si="34"/>
        <v>-1.7337970536086544E-3</v>
      </c>
    </row>
    <row r="148" spans="1:15" x14ac:dyDescent="0.35">
      <c r="A148" s="121" t="s">
        <v>4146</v>
      </c>
      <c r="B148" s="164">
        <v>0</v>
      </c>
      <c r="C148" s="163">
        <f t="shared" ref="C148:O148" si="35">1-(C93/B93)</f>
        <v>1.0360180373141126E-2</v>
      </c>
      <c r="D148" s="163">
        <f t="shared" si="35"/>
        <v>7.6823937325297686E-3</v>
      </c>
      <c r="E148" s="163">
        <f t="shared" si="35"/>
        <v>5.7475188317955839E-3</v>
      </c>
      <c r="F148" s="163">
        <f t="shared" si="35"/>
        <v>4.2014051082981396E-3</v>
      </c>
      <c r="G148" s="163">
        <f t="shared" si="35"/>
        <v>2.9956600303144842E-3</v>
      </c>
      <c r="H148" s="163">
        <f t="shared" si="35"/>
        <v>1.4329399266409526E-3</v>
      </c>
      <c r="I148" s="163">
        <f t="shared" si="35"/>
        <v>5.5030066174421854E-4</v>
      </c>
      <c r="J148" s="163">
        <f t="shared" si="35"/>
        <v>-4.5344519579115783E-4</v>
      </c>
      <c r="K148" s="163">
        <f t="shared" si="35"/>
        <v>7.9845353626573079E-4</v>
      </c>
      <c r="L148" s="163">
        <f t="shared" si="35"/>
        <v>-2.1763796774321165E-4</v>
      </c>
      <c r="M148" s="163">
        <f t="shared" si="35"/>
        <v>-9.2926572276219588E-4</v>
      </c>
      <c r="N148" s="163">
        <f t="shared" si="35"/>
        <v>-1.583896400644047E-3</v>
      </c>
      <c r="O148" s="163">
        <f t="shared" si="35"/>
        <v>-2.1919957077185526E-3</v>
      </c>
    </row>
    <row r="149" spans="1:15" x14ac:dyDescent="0.35">
      <c r="A149" s="121" t="s">
        <v>4147</v>
      </c>
      <c r="B149" s="164">
        <v>0</v>
      </c>
      <c r="C149" s="163">
        <f t="shared" ref="C149:O149" si="36">1-(C94/B94)</f>
        <v>1.1664136950635395E-2</v>
      </c>
      <c r="D149" s="163">
        <f t="shared" si="36"/>
        <v>8.7421570569795604E-3</v>
      </c>
      <c r="E149" s="163">
        <f t="shared" si="36"/>
        <v>6.589683764717913E-3</v>
      </c>
      <c r="F149" s="163">
        <f t="shared" si="36"/>
        <v>4.8360664092242933E-3</v>
      </c>
      <c r="G149" s="163">
        <f t="shared" si="36"/>
        <v>3.4413348319706216E-3</v>
      </c>
      <c r="H149" s="163">
        <f t="shared" si="36"/>
        <v>1.6616182893428588E-3</v>
      </c>
      <c r="I149" s="163">
        <f t="shared" si="36"/>
        <v>6.2326537086598854E-4</v>
      </c>
      <c r="J149" s="163">
        <f t="shared" si="36"/>
        <v>-4.7611537546621285E-4</v>
      </c>
      <c r="K149" s="163">
        <f t="shared" si="36"/>
        <v>1.5187106717644561E-3</v>
      </c>
      <c r="L149" s="163">
        <f t="shared" si="36"/>
        <v>3.6255151498443272E-4</v>
      </c>
      <c r="M149" s="163">
        <f t="shared" si="36"/>
        <v>-4.7766402105531292E-4</v>
      </c>
      <c r="N149" s="163">
        <f t="shared" si="36"/>
        <v>-1.2493969203610789E-3</v>
      </c>
      <c r="O149" s="163">
        <f t="shared" si="36"/>
        <v>-1.9664852969127899E-3</v>
      </c>
    </row>
    <row r="150" spans="1:15" x14ac:dyDescent="0.35">
      <c r="A150" s="121" t="s">
        <v>4148</v>
      </c>
      <c r="B150" s="164">
        <v>0</v>
      </c>
      <c r="C150" s="163">
        <f t="shared" ref="C150:O150" si="37">1-(C95/B95)</f>
        <v>1.25909005253938E-2</v>
      </c>
      <c r="D150" s="163">
        <f t="shared" si="37"/>
        <v>9.4265676579280422E-3</v>
      </c>
      <c r="E150" s="163">
        <f t="shared" si="37"/>
        <v>7.0545355794994213E-3</v>
      </c>
      <c r="F150" s="163">
        <f t="shared" si="37"/>
        <v>5.0953789872483224E-3</v>
      </c>
      <c r="G150" s="163">
        <f t="shared" si="37"/>
        <v>3.5127282605642574E-3</v>
      </c>
      <c r="H150" s="163">
        <f t="shared" si="37"/>
        <v>1.5121422211437086E-3</v>
      </c>
      <c r="I150" s="163">
        <f t="shared" si="37"/>
        <v>3.2048396063233398E-4</v>
      </c>
      <c r="J150" s="163">
        <f t="shared" si="37"/>
        <v>-9.2570250384937935E-4</v>
      </c>
      <c r="K150" s="163">
        <f t="shared" si="37"/>
        <v>1.6364544213978149E-3</v>
      </c>
      <c r="L150" s="163">
        <f t="shared" si="37"/>
        <v>2.8343966846755553E-4</v>
      </c>
      <c r="M150" s="163">
        <f t="shared" si="37"/>
        <v>-6.8558325454048941E-4</v>
      </c>
      <c r="N150" s="163">
        <f t="shared" si="37"/>
        <v>-1.5730272249905308E-3</v>
      </c>
      <c r="O150" s="163">
        <f t="shared" si="37"/>
        <v>-2.3963065568683994E-3</v>
      </c>
    </row>
    <row r="151" spans="1:15" x14ac:dyDescent="0.35">
      <c r="A151" s="121" t="s">
        <v>4149</v>
      </c>
      <c r="B151" s="164">
        <v>0</v>
      </c>
      <c r="C151" s="163">
        <f t="shared" ref="C151:O151" si="38">1-(C96/B96)</f>
        <v>1.3523921596091282E-2</v>
      </c>
      <c r="D151" s="163">
        <f t="shared" si="38"/>
        <v>1.0223382434058514E-2</v>
      </c>
      <c r="E151" s="163">
        <f t="shared" si="38"/>
        <v>7.6530624302926231E-3</v>
      </c>
      <c r="F151" s="163">
        <f t="shared" si="38"/>
        <v>5.483656389613345E-3</v>
      </c>
      <c r="G151" s="163">
        <f t="shared" si="38"/>
        <v>3.707851950332075E-3</v>
      </c>
      <c r="H151" s="163">
        <f t="shared" si="38"/>
        <v>1.4841880537764807E-3</v>
      </c>
      <c r="I151" s="163">
        <f t="shared" si="38"/>
        <v>1.037966395102119E-4</v>
      </c>
      <c r="J151" s="163">
        <f t="shared" si="38"/>
        <v>-1.2383810819314167E-3</v>
      </c>
      <c r="K151" s="163">
        <f t="shared" si="38"/>
        <v>1.8550991704623376E-3</v>
      </c>
      <c r="L151" s="163">
        <f t="shared" si="38"/>
        <v>3.0789694698873937E-4</v>
      </c>
      <c r="M151" s="163">
        <f t="shared" si="38"/>
        <v>-7.8933875668107945E-4</v>
      </c>
      <c r="N151" s="163">
        <f t="shared" si="38"/>
        <v>-1.7924085825795633E-3</v>
      </c>
      <c r="O151" s="163">
        <f t="shared" si="38"/>
        <v>-2.7220876776639091E-3</v>
      </c>
    </row>
    <row r="152" spans="1:15" x14ac:dyDescent="0.35">
      <c r="A152" s="121" t="s">
        <v>4150</v>
      </c>
      <c r="B152" s="164">
        <v>0</v>
      </c>
      <c r="C152" s="163">
        <f t="shared" ref="C152:O152" si="39">1-(C97/B97)</f>
        <v>1.3968107779405825E-2</v>
      </c>
      <c r="D152" s="163">
        <f t="shared" si="39"/>
        <v>1.0449554330326793E-2</v>
      </c>
      <c r="E152" s="163">
        <f t="shared" si="39"/>
        <v>7.7243206384374208E-3</v>
      </c>
      <c r="F152" s="163">
        <f t="shared" si="39"/>
        <v>5.4066796402048034E-3</v>
      </c>
      <c r="G152" s="163">
        <f t="shared" si="39"/>
        <v>3.4562704598726235E-3</v>
      </c>
      <c r="H152" s="163">
        <f t="shared" si="39"/>
        <v>9.9160521543328883E-4</v>
      </c>
      <c r="I152" s="163">
        <f t="shared" si="39"/>
        <v>-5.871998699911174E-4</v>
      </c>
      <c r="J152" s="163">
        <f t="shared" si="39"/>
        <v>-1.9721769660416832E-3</v>
      </c>
      <c r="K152" s="163">
        <f t="shared" si="39"/>
        <v>2.5712107592705813E-3</v>
      </c>
      <c r="L152" s="163">
        <f t="shared" si="39"/>
        <v>8.3273968250208164E-4</v>
      </c>
      <c r="M152" s="163">
        <f t="shared" si="39"/>
        <v>-3.9153548236181557E-4</v>
      </c>
      <c r="N152" s="163">
        <f t="shared" si="39"/>
        <v>-1.5104943628239109E-3</v>
      </c>
      <c r="O152" s="163">
        <f t="shared" si="39"/>
        <v>-2.5481465070742448E-3</v>
      </c>
    </row>
    <row r="153" spans="1:15" x14ac:dyDescent="0.35">
      <c r="A153" s="121" t="s">
        <v>4151</v>
      </c>
      <c r="B153" s="164">
        <v>0</v>
      </c>
      <c r="C153" s="163">
        <f t="shared" ref="C153:O153" si="40">1-(C98/B98)</f>
        <v>8.6132283390190079E-3</v>
      </c>
      <c r="D153" s="163">
        <f t="shared" si="40"/>
        <v>6.3955579649355165E-3</v>
      </c>
      <c r="E153" s="163">
        <f t="shared" si="40"/>
        <v>4.7821838790211846E-3</v>
      </c>
      <c r="F153" s="163">
        <f t="shared" si="40"/>
        <v>3.4395428255376004E-3</v>
      </c>
      <c r="G153" s="163">
        <f t="shared" si="40"/>
        <v>2.3771265897009064E-3</v>
      </c>
      <c r="H153" s="163">
        <f t="shared" si="40"/>
        <v>1.0828653558402346E-3</v>
      </c>
      <c r="I153" s="163">
        <f t="shared" si="40"/>
        <v>3.0920412592239099E-4</v>
      </c>
      <c r="J153" s="163">
        <f t="shared" si="40"/>
        <v>-6.9384965493113349E-4</v>
      </c>
      <c r="K153" s="163">
        <f t="shared" si="40"/>
        <v>3.0741360044606036E-4</v>
      </c>
      <c r="L153" s="163">
        <f t="shared" si="40"/>
        <v>-2.9477543673817053E-4</v>
      </c>
      <c r="M153" s="163">
        <f t="shared" si="40"/>
        <v>-7.0896392420727317E-4</v>
      </c>
      <c r="N153" s="163">
        <f t="shared" si="40"/>
        <v>-1.0911366510810705E-3</v>
      </c>
      <c r="O153" s="163">
        <f t="shared" si="40"/>
        <v>-1.4469172146411857E-3</v>
      </c>
    </row>
    <row r="154" spans="1:15" x14ac:dyDescent="0.35">
      <c r="A154" s="121" t="s">
        <v>4152</v>
      </c>
      <c r="B154" s="164">
        <v>0</v>
      </c>
      <c r="C154" s="163">
        <f t="shared" ref="C154:O154" si="41">1-(C99/B99)</f>
        <v>1.0117960034745188E-2</v>
      </c>
      <c r="D154" s="163">
        <f t="shared" si="41"/>
        <v>7.5427518022815887E-3</v>
      </c>
      <c r="E154" s="163">
        <f t="shared" si="41"/>
        <v>5.6194271726761613E-3</v>
      </c>
      <c r="F154" s="163">
        <f t="shared" si="41"/>
        <v>4.0002903354628971E-3</v>
      </c>
      <c r="G154" s="163">
        <f t="shared" si="41"/>
        <v>2.6936530407257742E-3</v>
      </c>
      <c r="H154" s="163">
        <f t="shared" si="41"/>
        <v>1.1441189609092683E-3</v>
      </c>
      <c r="I154" s="163">
        <f t="shared" si="41"/>
        <v>1.8127128571177042E-4</v>
      </c>
      <c r="J154" s="163">
        <f t="shared" si="41"/>
        <v>-1.0882945658898802E-3</v>
      </c>
      <c r="K154" s="163">
        <f t="shared" si="41"/>
        <v>5.3831194306064312E-4</v>
      </c>
      <c r="L154" s="163">
        <f t="shared" si="41"/>
        <v>-1.9365764525036688E-4</v>
      </c>
      <c r="M154" s="163">
        <f t="shared" si="41"/>
        <v>-7.0835650913414483E-4</v>
      </c>
      <c r="N154" s="163">
        <f t="shared" si="41"/>
        <v>-1.1812639647712508E-3</v>
      </c>
      <c r="O154" s="163">
        <f t="shared" si="41"/>
        <v>-1.6208805346289434E-3</v>
      </c>
    </row>
    <row r="155" spans="1:15" x14ac:dyDescent="0.35">
      <c r="A155" s="121" t="s">
        <v>4153</v>
      </c>
      <c r="B155" s="164">
        <v>0</v>
      </c>
      <c r="C155" s="163">
        <f t="shared" ref="C155:O155" si="42">1-(C100/B100)</f>
        <v>1.1707513243538248E-2</v>
      </c>
      <c r="D155" s="163">
        <f t="shared" si="42"/>
        <v>8.7892004807994528E-3</v>
      </c>
      <c r="E155" s="163">
        <f t="shared" si="42"/>
        <v>6.5654088627810081E-3</v>
      </c>
      <c r="F155" s="163">
        <f t="shared" si="42"/>
        <v>4.6697714203850493E-3</v>
      </c>
      <c r="G155" s="163">
        <f t="shared" si="42"/>
        <v>3.1166312606474289E-3</v>
      </c>
      <c r="H155" s="163">
        <f t="shared" si="42"/>
        <v>1.3099419651695365E-3</v>
      </c>
      <c r="I155" s="163">
        <f t="shared" si="42"/>
        <v>1.5170979268008811E-4</v>
      </c>
      <c r="J155" s="163">
        <f t="shared" si="42"/>
        <v>-1.3854253901903757E-3</v>
      </c>
      <c r="K155" s="163">
        <f t="shared" si="42"/>
        <v>8.466413199158529E-4</v>
      </c>
      <c r="L155" s="163">
        <f t="shared" si="42"/>
        <v>-8.1425459779183029E-6</v>
      </c>
      <c r="M155" s="163">
        <f t="shared" si="42"/>
        <v>-6.2449425015254079E-4</v>
      </c>
      <c r="N155" s="163">
        <f t="shared" si="42"/>
        <v>-1.1894168715642639E-3</v>
      </c>
      <c r="O155" s="163">
        <f t="shared" si="42"/>
        <v>-1.7141927500865517E-3</v>
      </c>
    </row>
    <row r="156" spans="1:15" x14ac:dyDescent="0.35">
      <c r="A156" s="121" t="s">
        <v>4154</v>
      </c>
      <c r="B156" s="164">
        <v>0</v>
      </c>
      <c r="C156" s="163">
        <f t="shared" ref="C156:O156" si="43">1-(C101/B101)</f>
        <v>1.30988960084929E-2</v>
      </c>
      <c r="D156" s="163">
        <f t="shared" si="43"/>
        <v>9.8976129884168484E-3</v>
      </c>
      <c r="E156" s="163">
        <f t="shared" si="43"/>
        <v>7.3853662001883702E-3</v>
      </c>
      <c r="F156" s="163">
        <f t="shared" si="43"/>
        <v>5.2258130528584079E-3</v>
      </c>
      <c r="G156" s="163">
        <f t="shared" si="43"/>
        <v>3.4353027061477803E-3</v>
      </c>
      <c r="H156" s="163">
        <f t="shared" si="43"/>
        <v>1.376916445305687E-3</v>
      </c>
      <c r="I156" s="163">
        <f t="shared" si="43"/>
        <v>2.99570599530119E-5</v>
      </c>
      <c r="J156" s="163">
        <f t="shared" si="43"/>
        <v>-1.800980855513501E-3</v>
      </c>
      <c r="K156" s="163">
        <f t="shared" si="43"/>
        <v>1.1208956585435637E-3</v>
      </c>
      <c r="L156" s="163">
        <f t="shared" si="43"/>
        <v>1.1341957807076142E-4</v>
      </c>
      <c r="M156" s="163">
        <f t="shared" si="43"/>
        <v>-6.0345536580874715E-4</v>
      </c>
      <c r="N156" s="163">
        <f t="shared" si="43"/>
        <v>-1.2591844233762473E-3</v>
      </c>
      <c r="O156" s="163">
        <f t="shared" si="43"/>
        <v>-1.8678656890243062E-3</v>
      </c>
    </row>
    <row r="157" spans="1:15" x14ac:dyDescent="0.35">
      <c r="A157" s="121" t="s">
        <v>4155</v>
      </c>
      <c r="B157" s="164">
        <v>0</v>
      </c>
      <c r="C157" s="163">
        <f t="shared" ref="C157:O157" si="44">1-(C102/B102)</f>
        <v>1.4451341173286836E-2</v>
      </c>
      <c r="D157" s="163">
        <f t="shared" si="44"/>
        <v>1.0988507979104112E-2</v>
      </c>
      <c r="E157" s="163">
        <f t="shared" si="44"/>
        <v>8.2533989446175182E-3</v>
      </c>
      <c r="F157" s="163">
        <f t="shared" si="44"/>
        <v>5.8686577210014246E-3</v>
      </c>
      <c r="G157" s="163">
        <f t="shared" si="44"/>
        <v>3.8492848144977554E-3</v>
      </c>
      <c r="H157" s="163">
        <f t="shared" si="44"/>
        <v>1.5362673704051311E-3</v>
      </c>
      <c r="I157" s="163">
        <f t="shared" si="44"/>
        <v>-1.7143631819704908E-5</v>
      </c>
      <c r="J157" s="163">
        <f t="shared" si="44"/>
        <v>-2.1104482861140639E-3</v>
      </c>
      <c r="K157" s="163">
        <f t="shared" si="44"/>
        <v>1.4697226800253205E-3</v>
      </c>
      <c r="L157" s="163">
        <f t="shared" si="44"/>
        <v>3.1142821600216308E-4</v>
      </c>
      <c r="M157" s="163">
        <f t="shared" si="44"/>
        <v>-5.0556196754314442E-4</v>
      </c>
      <c r="N157" s="163">
        <f t="shared" si="44"/>
        <v>-1.2520711496193382E-3</v>
      </c>
      <c r="O157" s="163">
        <f t="shared" si="44"/>
        <v>-1.9448682471829848E-3</v>
      </c>
    </row>
    <row r="158" spans="1:15" x14ac:dyDescent="0.35">
      <c r="A158" s="121" t="s">
        <v>4156</v>
      </c>
      <c r="B158" s="164">
        <v>0</v>
      </c>
      <c r="C158" s="163">
        <f t="shared" ref="C158:O158" si="45">1-(C103/B103)</f>
        <v>1.572051115071138E-2</v>
      </c>
      <c r="D158" s="163">
        <f t="shared" si="45"/>
        <v>1.1990933095881284E-2</v>
      </c>
      <c r="E158" s="163">
        <f t="shared" si="45"/>
        <v>9.0035929017138194E-3</v>
      </c>
      <c r="F158" s="163">
        <f t="shared" si="45"/>
        <v>6.3777577841553912E-3</v>
      </c>
      <c r="G158" s="163">
        <f t="shared" si="45"/>
        <v>4.153974532752791E-3</v>
      </c>
      <c r="H158" s="163">
        <f t="shared" si="45"/>
        <v>1.6201820648693577E-3</v>
      </c>
      <c r="I158" s="163">
        <f t="shared" si="45"/>
        <v>-1.3399958414916924E-4</v>
      </c>
      <c r="J158" s="163">
        <f t="shared" si="45"/>
        <v>-2.4586137747788506E-3</v>
      </c>
      <c r="K158" s="163">
        <f t="shared" si="45"/>
        <v>1.7695196156433113E-3</v>
      </c>
      <c r="L158" s="163">
        <f t="shared" si="45"/>
        <v>4.6038933399461524E-4</v>
      </c>
      <c r="M158" s="163">
        <f t="shared" si="45"/>
        <v>-4.5592438415065217E-4</v>
      </c>
      <c r="N158" s="163">
        <f t="shared" si="45"/>
        <v>-1.2922847217144984E-3</v>
      </c>
      <c r="O158" s="163">
        <f t="shared" si="45"/>
        <v>-2.0681608556518682E-3</v>
      </c>
    </row>
    <row r="159" spans="1:15" x14ac:dyDescent="0.35">
      <c r="A159" s="121" t="s">
        <v>4157</v>
      </c>
      <c r="B159" s="164">
        <v>0</v>
      </c>
      <c r="C159" s="163">
        <f t="shared" ref="C159:O159" si="46">1-(C104/B104)</f>
        <v>1.0095315140592698E-2</v>
      </c>
      <c r="D159" s="163">
        <f t="shared" si="46"/>
        <v>7.6046244291403386E-3</v>
      </c>
      <c r="E159" s="163">
        <f t="shared" si="46"/>
        <v>5.7708033151334659E-3</v>
      </c>
      <c r="F159" s="163">
        <f t="shared" si="46"/>
        <v>4.2133481130796069E-3</v>
      </c>
      <c r="G159" s="163">
        <f t="shared" si="46"/>
        <v>2.9658379888115594E-3</v>
      </c>
      <c r="H159" s="163">
        <f t="shared" si="46"/>
        <v>1.4384944881223882E-3</v>
      </c>
      <c r="I159" s="163">
        <f t="shared" si="46"/>
        <v>5.1911419035688411E-4</v>
      </c>
      <c r="J159" s="163">
        <f t="shared" si="46"/>
        <v>-6.2423287683088802E-4</v>
      </c>
      <c r="K159" s="163">
        <f t="shared" si="46"/>
        <v>4.310468471157014E-4</v>
      </c>
      <c r="L159" s="163">
        <f t="shared" si="46"/>
        <v>-3.0152554996298875E-4</v>
      </c>
      <c r="M159" s="163">
        <f t="shared" si="46"/>
        <v>-7.9989968822591351E-4</v>
      </c>
      <c r="N159" s="163">
        <f t="shared" si="46"/>
        <v>-1.2590160939141004E-3</v>
      </c>
      <c r="O159" s="163">
        <f t="shared" si="46"/>
        <v>-1.6863416883390325E-3</v>
      </c>
    </row>
    <row r="160" spans="1:15" x14ac:dyDescent="0.35">
      <c r="A160" s="121" t="s">
        <v>4158</v>
      </c>
      <c r="B160" s="164">
        <v>0</v>
      </c>
      <c r="C160" s="163">
        <f t="shared" ref="C160:O160" si="47">1-(C105/B105)</f>
        <v>1.144069864941899E-2</v>
      </c>
      <c r="D160" s="163">
        <f t="shared" si="47"/>
        <v>8.4889717681394528E-3</v>
      </c>
      <c r="E160" s="163">
        <f t="shared" si="47"/>
        <v>6.2559670721465954E-3</v>
      </c>
      <c r="F160" s="163">
        <f t="shared" si="47"/>
        <v>4.3433749415808798E-3</v>
      </c>
      <c r="G160" s="163">
        <f t="shared" si="47"/>
        <v>2.7822652048383745E-3</v>
      </c>
      <c r="H160" s="163">
        <f t="shared" si="47"/>
        <v>9.3174766446790791E-4</v>
      </c>
      <c r="I160" s="163">
        <f t="shared" si="47"/>
        <v>-2.3011587696419866E-4</v>
      </c>
      <c r="J160" s="163">
        <f t="shared" si="47"/>
        <v>-1.6893083859714775E-3</v>
      </c>
      <c r="K160" s="163">
        <f t="shared" si="47"/>
        <v>1.1377094578640667E-3</v>
      </c>
      <c r="L160" s="163">
        <f t="shared" si="47"/>
        <v>2.294413417287533E-4</v>
      </c>
      <c r="M160" s="163">
        <f t="shared" si="47"/>
        <v>-4.0298527485660429E-4</v>
      </c>
      <c r="N160" s="163">
        <f t="shared" si="47"/>
        <v>-9.8347121500075296E-4</v>
      </c>
      <c r="O160" s="163">
        <f t="shared" si="47"/>
        <v>-1.5232500684816408E-3</v>
      </c>
    </row>
    <row r="161" spans="1:16" x14ac:dyDescent="0.35">
      <c r="A161" s="121" t="s">
        <v>4159</v>
      </c>
      <c r="B161" s="164">
        <v>0</v>
      </c>
      <c r="C161" s="163">
        <f t="shared" ref="C161:O161" si="48">1-(C106/B106)</f>
        <v>1.3469030955983063E-2</v>
      </c>
      <c r="D161" s="163">
        <f t="shared" si="48"/>
        <v>1.0140422816402817E-2</v>
      </c>
      <c r="E161" s="163">
        <f t="shared" si="48"/>
        <v>7.5425700640719961E-3</v>
      </c>
      <c r="F161" s="163">
        <f t="shared" si="48"/>
        <v>5.2908529509413382E-3</v>
      </c>
      <c r="G161" s="163">
        <f t="shared" si="48"/>
        <v>3.424562731654035E-3</v>
      </c>
      <c r="H161" s="163">
        <f t="shared" si="48"/>
        <v>1.2570724008131862E-3</v>
      </c>
      <c r="I161" s="163">
        <f t="shared" si="48"/>
        <v>-1.5068561150899384E-4</v>
      </c>
      <c r="J161" s="163">
        <f t="shared" si="48"/>
        <v>-1.9266217202560387E-3</v>
      </c>
      <c r="K161" s="163">
        <f t="shared" si="48"/>
        <v>1.5286272224338537E-3</v>
      </c>
      <c r="L161" s="163">
        <f t="shared" si="48"/>
        <v>4.5211408919709761E-4</v>
      </c>
      <c r="M161" s="163">
        <f t="shared" si="48"/>
        <v>-3.1514635799267943E-4</v>
      </c>
      <c r="N161" s="163">
        <f t="shared" si="48"/>
        <v>-1.0175825501019808E-3</v>
      </c>
      <c r="O161" s="163">
        <f t="shared" si="48"/>
        <v>-1.6700657028621002E-3</v>
      </c>
    </row>
    <row r="162" spans="1:16" x14ac:dyDescent="0.35">
      <c r="A162" s="121" t="s">
        <v>4160</v>
      </c>
      <c r="B162" s="164">
        <v>0</v>
      </c>
      <c r="C162" s="163">
        <f t="shared" ref="C162:O162" si="49">1-(C107/B107)</f>
        <v>1.5179546406620004E-2</v>
      </c>
      <c r="D162" s="163">
        <f t="shared" si="49"/>
        <v>1.1516748769876739E-2</v>
      </c>
      <c r="E162" s="163">
        <f t="shared" si="49"/>
        <v>8.6238596602674633E-3</v>
      </c>
      <c r="F162" s="163">
        <f t="shared" si="49"/>
        <v>6.0849847068601415E-3</v>
      </c>
      <c r="G162" s="163">
        <f t="shared" si="49"/>
        <v>3.9506458488833829E-3</v>
      </c>
      <c r="H162" s="163">
        <f t="shared" si="49"/>
        <v>1.4592659042471645E-3</v>
      </c>
      <c r="I162" s="163">
        <f t="shared" si="49"/>
        <v>-1.9035532021050017E-4</v>
      </c>
      <c r="J162" s="163">
        <f t="shared" si="49"/>
        <v>-2.3132157625957994E-3</v>
      </c>
      <c r="K162" s="163">
        <f t="shared" si="49"/>
        <v>1.8766415949792448E-3</v>
      </c>
      <c r="L162" s="163">
        <f t="shared" si="49"/>
        <v>5.9654683974030842E-4</v>
      </c>
      <c r="M162" s="163">
        <f t="shared" si="49"/>
        <v>-3.0513083205541136E-4</v>
      </c>
      <c r="N162" s="163">
        <f t="shared" si="49"/>
        <v>-1.1288688675563652E-3</v>
      </c>
      <c r="O162" s="163">
        <f t="shared" si="49"/>
        <v>-1.8932139535769998E-3</v>
      </c>
    </row>
    <row r="163" spans="1:16" x14ac:dyDescent="0.35">
      <c r="A163" s="121" t="s">
        <v>4161</v>
      </c>
      <c r="B163" s="164">
        <v>0</v>
      </c>
      <c r="C163" s="163">
        <f t="shared" ref="C163:O163" si="50">1-(C108/B108)</f>
        <v>1.6591640363641247E-2</v>
      </c>
      <c r="D163" s="163">
        <f t="shared" si="50"/>
        <v>1.2581376572417868E-2</v>
      </c>
      <c r="E163" s="163">
        <f t="shared" si="50"/>
        <v>9.3656614932797755E-3</v>
      </c>
      <c r="F163" s="163">
        <f t="shared" si="50"/>
        <v>6.5141725853663512E-3</v>
      </c>
      <c r="G163" s="163">
        <f t="shared" si="50"/>
        <v>4.0929469144642683E-3</v>
      </c>
      <c r="H163" s="163">
        <f t="shared" si="50"/>
        <v>1.3314467676904806E-3</v>
      </c>
      <c r="I163" s="163">
        <f t="shared" si="50"/>
        <v>-5.5415905844835578E-4</v>
      </c>
      <c r="J163" s="163">
        <f t="shared" si="50"/>
        <v>-2.9857601557223834E-3</v>
      </c>
      <c r="K163" s="163">
        <f t="shared" si="50"/>
        <v>2.3080299241861058E-3</v>
      </c>
      <c r="L163" s="163">
        <f t="shared" si="50"/>
        <v>8.3222357615697629E-4</v>
      </c>
      <c r="M163" s="163">
        <f t="shared" si="50"/>
        <v>-1.9923204299399089E-4</v>
      </c>
      <c r="N163" s="163">
        <f t="shared" si="50"/>
        <v>-1.1407937034557669E-3</v>
      </c>
      <c r="O163" s="163">
        <f t="shared" si="50"/>
        <v>-2.0143557618443886E-3</v>
      </c>
    </row>
    <row r="164" spans="1:16" x14ac:dyDescent="0.35">
      <c r="A164" s="121" t="s">
        <v>4162</v>
      </c>
      <c r="B164" s="164">
        <v>0</v>
      </c>
      <c r="C164" s="163">
        <f t="shared" ref="C164:O164" si="51">1-(C109/B109)</f>
        <v>1.8255811336263972E-2</v>
      </c>
      <c r="D164" s="163">
        <f t="shared" si="51"/>
        <v>1.392642711866332E-2</v>
      </c>
      <c r="E164" s="163">
        <f t="shared" si="51"/>
        <v>1.0404963754768626E-2</v>
      </c>
      <c r="F164" s="163">
        <f t="shared" si="51"/>
        <v>7.2586842808695096E-3</v>
      </c>
      <c r="G164" s="163">
        <f t="shared" si="51"/>
        <v>4.5627244149211155E-3</v>
      </c>
      <c r="H164" s="163">
        <f t="shared" si="51"/>
        <v>1.5004038457939739E-3</v>
      </c>
      <c r="I164" s="163">
        <f t="shared" si="51"/>
        <v>-6.4605521446470249E-4</v>
      </c>
      <c r="J164" s="163">
        <f t="shared" si="51"/>
        <v>-3.3441277346555331E-3</v>
      </c>
      <c r="K164" s="163">
        <f t="shared" si="51"/>
        <v>2.6607415159881631E-3</v>
      </c>
      <c r="L164" s="163">
        <f t="shared" si="51"/>
        <v>9.8552822532826934E-4</v>
      </c>
      <c r="M164" s="163">
        <f t="shared" si="51"/>
        <v>-1.7756382043399022E-4</v>
      </c>
      <c r="N164" s="163">
        <f t="shared" si="51"/>
        <v>-1.2382180231564899E-3</v>
      </c>
      <c r="O164" s="163">
        <f t="shared" si="51"/>
        <v>-2.2218081403548862E-3</v>
      </c>
    </row>
    <row r="166" spans="1:16" x14ac:dyDescent="0.35">
      <c r="A166" s="162" t="s">
        <v>4265</v>
      </c>
      <c r="B166" s="161"/>
      <c r="C166" s="125"/>
      <c r="D166" s="125" t="s">
        <v>4266</v>
      </c>
      <c r="E166" s="125"/>
      <c r="F166" s="125"/>
      <c r="G166" s="125"/>
      <c r="H166" s="125"/>
      <c r="I166" s="125"/>
      <c r="J166" s="125"/>
      <c r="K166" s="125"/>
      <c r="L166" s="125"/>
      <c r="M166" s="125"/>
      <c r="N166" s="125"/>
      <c r="O166" s="125"/>
      <c r="P166" s="125"/>
    </row>
    <row r="167" spans="1:16" x14ac:dyDescent="0.35">
      <c r="A167" s="125" t="s">
        <v>4267</v>
      </c>
      <c r="B167" s="154">
        <v>0.26967960760811566</v>
      </c>
      <c r="C167" s="125"/>
      <c r="D167" t="s">
        <v>4268</v>
      </c>
      <c r="E167" s="125"/>
      <c r="F167" s="125"/>
      <c r="G167" s="125"/>
      <c r="H167" s="125"/>
      <c r="I167" s="125"/>
      <c r="J167" s="125"/>
      <c r="K167" s="125"/>
      <c r="L167" s="125"/>
      <c r="M167" s="125"/>
      <c r="N167" s="125"/>
      <c r="O167" s="125"/>
      <c r="P167" s="125"/>
    </row>
    <row r="168" spans="1:16" x14ac:dyDescent="0.35">
      <c r="A168" s="125" t="s">
        <v>4269</v>
      </c>
      <c r="B168" s="154">
        <v>0.35313092081261371</v>
      </c>
      <c r="C168" s="125"/>
      <c r="D168" s="125"/>
      <c r="E168" s="125"/>
      <c r="F168" s="125"/>
      <c r="G168" s="125"/>
      <c r="H168" s="125"/>
      <c r="I168" s="125"/>
      <c r="J168" s="125"/>
      <c r="K168" s="125"/>
      <c r="L168" s="125"/>
      <c r="M168" s="125"/>
      <c r="N168" s="125"/>
      <c r="O168" s="125"/>
      <c r="P168" s="125"/>
    </row>
    <row r="169" spans="1:16" x14ac:dyDescent="0.35">
      <c r="A169" s="125" t="s">
        <v>147</v>
      </c>
      <c r="B169" s="154">
        <v>0.23075099694560849</v>
      </c>
      <c r="C169" s="125"/>
      <c r="D169" s="125"/>
      <c r="E169" s="125"/>
      <c r="F169" s="125"/>
      <c r="G169" s="125"/>
      <c r="H169" s="125"/>
      <c r="I169" s="125"/>
      <c r="J169" s="125"/>
      <c r="K169" s="125"/>
      <c r="L169" s="125"/>
      <c r="M169" s="125"/>
      <c r="N169" s="125"/>
      <c r="O169" s="125"/>
      <c r="P169" s="125"/>
    </row>
    <row r="170" spans="1:16" x14ac:dyDescent="0.35">
      <c r="A170" s="125" t="s">
        <v>4270</v>
      </c>
      <c r="B170" s="154">
        <v>0.14643847463366214</v>
      </c>
      <c r="C170" s="125"/>
      <c r="D170" s="125"/>
      <c r="E170" s="125"/>
      <c r="F170" s="125"/>
      <c r="G170" s="125"/>
      <c r="H170" s="125"/>
      <c r="I170" s="125"/>
      <c r="J170" s="125"/>
      <c r="K170" s="125"/>
      <c r="L170" s="125"/>
      <c r="M170" s="125"/>
      <c r="N170" s="125"/>
      <c r="O170" s="125"/>
      <c r="P170" s="125"/>
    </row>
    <row r="171" spans="1:16" x14ac:dyDescent="0.35">
      <c r="A171" s="125"/>
      <c r="B171" s="125"/>
      <c r="C171" s="125"/>
      <c r="D171" s="125"/>
      <c r="E171" s="125"/>
      <c r="F171" s="125"/>
      <c r="G171" s="125"/>
      <c r="H171" s="125"/>
      <c r="I171" s="125"/>
      <c r="J171" s="125"/>
      <c r="K171" s="125"/>
      <c r="L171" s="125"/>
      <c r="M171" s="125"/>
      <c r="N171" s="125"/>
      <c r="O171" s="125"/>
      <c r="P171" s="125"/>
    </row>
    <row r="172" spans="1:16" x14ac:dyDescent="0.35">
      <c r="A172" s="160" t="s">
        <v>4271</v>
      </c>
      <c r="G172" s="125"/>
      <c r="H172" s="125"/>
      <c r="I172" s="125"/>
      <c r="J172" s="125"/>
      <c r="K172" s="125"/>
      <c r="L172" s="125"/>
      <c r="M172" s="125"/>
      <c r="N172" s="125"/>
      <c r="O172" s="125"/>
      <c r="P172" s="125"/>
    </row>
    <row r="173" spans="1:16" x14ac:dyDescent="0.35">
      <c r="A173" s="125" t="s">
        <v>4272</v>
      </c>
      <c r="B173" s="125">
        <v>2018</v>
      </c>
      <c r="C173" s="125">
        <v>2019</v>
      </c>
      <c r="D173" s="125">
        <v>2020</v>
      </c>
      <c r="E173" s="125">
        <v>2021</v>
      </c>
      <c r="F173" s="125">
        <v>2030</v>
      </c>
      <c r="G173" s="125"/>
      <c r="H173" s="125"/>
      <c r="I173" s="125"/>
      <c r="J173" s="125"/>
      <c r="K173" s="125"/>
      <c r="L173" s="125"/>
      <c r="M173" s="125"/>
      <c r="N173" s="125"/>
      <c r="O173" s="125"/>
      <c r="P173" s="125"/>
    </row>
    <row r="174" spans="1:16" x14ac:dyDescent="0.35">
      <c r="A174" s="125" t="s">
        <v>4114</v>
      </c>
      <c r="B174" s="125">
        <v>14775</v>
      </c>
      <c r="C174" s="125">
        <v>12365</v>
      </c>
      <c r="D174" s="125">
        <v>9564</v>
      </c>
      <c r="E174" s="125">
        <v>14239</v>
      </c>
      <c r="F174" s="158">
        <v>0</v>
      </c>
      <c r="G174" s="125"/>
      <c r="H174" s="125"/>
      <c r="I174" s="125"/>
      <c r="J174" s="125"/>
      <c r="K174" s="125"/>
      <c r="L174" s="125"/>
      <c r="M174" s="125"/>
      <c r="N174" s="125"/>
      <c r="O174" s="125"/>
      <c r="P174" s="125"/>
    </row>
    <row r="175" spans="1:16" x14ac:dyDescent="0.35">
      <c r="A175" s="125" t="s">
        <v>4115</v>
      </c>
      <c r="B175" s="125">
        <v>18019</v>
      </c>
      <c r="C175" s="125">
        <v>16550</v>
      </c>
      <c r="D175" s="125">
        <v>25173</v>
      </c>
      <c r="E175" s="125">
        <v>37438</v>
      </c>
      <c r="F175" s="158">
        <v>0</v>
      </c>
      <c r="G175" s="125"/>
      <c r="H175" s="125"/>
      <c r="I175" s="125"/>
      <c r="J175" s="125"/>
      <c r="K175" s="125"/>
      <c r="L175" s="125"/>
      <c r="M175" s="125"/>
      <c r="N175" s="125"/>
      <c r="O175" s="125"/>
      <c r="P175" s="125"/>
    </row>
    <row r="176" spans="1:16" x14ac:dyDescent="0.35">
      <c r="A176" s="125" t="s">
        <v>4116</v>
      </c>
      <c r="B176" s="125">
        <v>0</v>
      </c>
      <c r="C176" s="125">
        <v>0</v>
      </c>
      <c r="D176" s="125">
        <v>3</v>
      </c>
      <c r="E176" s="125">
        <v>27140</v>
      </c>
      <c r="F176" s="158">
        <v>0</v>
      </c>
      <c r="G176" s="125"/>
      <c r="H176" s="125"/>
      <c r="I176" s="125"/>
      <c r="J176" s="125"/>
      <c r="K176" s="125"/>
      <c r="L176" s="125"/>
      <c r="M176" s="125"/>
      <c r="N176" s="125"/>
      <c r="O176" s="125"/>
      <c r="P176" s="125"/>
    </row>
    <row r="177" spans="1:16" x14ac:dyDescent="0.35">
      <c r="A177" s="125" t="s">
        <v>4117</v>
      </c>
      <c r="B177" s="125">
        <v>164220</v>
      </c>
      <c r="C177" s="125">
        <v>158253</v>
      </c>
      <c r="D177" s="125">
        <v>109589</v>
      </c>
      <c r="E177" s="125">
        <v>164966</v>
      </c>
      <c r="F177" s="158">
        <f>B167*100</f>
        <v>26.967960760811565</v>
      </c>
      <c r="G177" s="125"/>
      <c r="H177" s="125"/>
      <c r="I177" s="125"/>
      <c r="J177" s="125"/>
      <c r="K177" s="125"/>
      <c r="L177" s="125"/>
      <c r="M177" s="125"/>
      <c r="N177" s="125"/>
      <c r="O177" s="125"/>
      <c r="P177" s="125"/>
    </row>
    <row r="178" spans="1:16" x14ac:dyDescent="0.35">
      <c r="A178" s="125" t="s">
        <v>4118</v>
      </c>
      <c r="B178" s="125">
        <v>0</v>
      </c>
      <c r="C178" s="125">
        <v>0</v>
      </c>
      <c r="D178" s="125">
        <v>0</v>
      </c>
      <c r="E178" s="125">
        <v>0</v>
      </c>
      <c r="F178" s="158">
        <v>0</v>
      </c>
      <c r="G178" s="125"/>
      <c r="H178" s="125"/>
      <c r="I178" s="125"/>
      <c r="J178" s="125"/>
      <c r="K178" s="125"/>
      <c r="L178" s="125"/>
      <c r="M178" s="125"/>
      <c r="N178" s="125"/>
      <c r="O178" s="125"/>
      <c r="P178" s="125"/>
    </row>
    <row r="179" spans="1:16" x14ac:dyDescent="0.35">
      <c r="A179" s="125" t="s">
        <v>4119</v>
      </c>
      <c r="B179" s="125">
        <v>0</v>
      </c>
      <c r="C179" s="125">
        <v>0</v>
      </c>
      <c r="D179" s="125">
        <v>0</v>
      </c>
      <c r="E179" s="125">
        <v>125</v>
      </c>
      <c r="F179" s="158">
        <v>0</v>
      </c>
      <c r="G179" s="125"/>
      <c r="H179" s="125"/>
      <c r="I179" s="125"/>
      <c r="J179" s="125"/>
      <c r="K179" s="125"/>
      <c r="L179" s="125"/>
      <c r="M179" s="125"/>
      <c r="N179" s="125"/>
      <c r="O179" s="125"/>
      <c r="P179" s="125"/>
    </row>
    <row r="180" spans="1:16" x14ac:dyDescent="0.35">
      <c r="A180" s="125" t="s">
        <v>4120</v>
      </c>
      <c r="B180" s="125">
        <v>0</v>
      </c>
      <c r="C180" s="125">
        <v>2508</v>
      </c>
      <c r="D180" s="125">
        <v>2848</v>
      </c>
      <c r="E180" s="125">
        <v>8717</v>
      </c>
      <c r="F180" s="158">
        <v>0</v>
      </c>
      <c r="G180" s="125"/>
      <c r="H180" s="125"/>
      <c r="I180" s="125"/>
      <c r="J180" s="125"/>
      <c r="K180" s="125"/>
      <c r="L180" s="125"/>
      <c r="M180" s="125"/>
      <c r="N180" s="125"/>
      <c r="O180" s="125"/>
      <c r="P180" s="125"/>
    </row>
    <row r="181" spans="1:16" x14ac:dyDescent="0.35">
      <c r="A181" s="125" t="s">
        <v>4121</v>
      </c>
      <c r="B181" s="125">
        <v>0</v>
      </c>
      <c r="C181" s="125">
        <v>3603</v>
      </c>
      <c r="D181" s="125">
        <v>3116</v>
      </c>
      <c r="E181" s="125">
        <v>15328</v>
      </c>
      <c r="F181" s="158">
        <v>0</v>
      </c>
      <c r="G181" s="125"/>
      <c r="H181" s="125"/>
      <c r="I181" s="125"/>
      <c r="J181" s="125"/>
      <c r="K181" s="125"/>
      <c r="L181" s="125"/>
      <c r="M181" s="125"/>
      <c r="N181" s="125"/>
      <c r="O181" s="125"/>
      <c r="P181" s="125"/>
    </row>
    <row r="182" spans="1:16" x14ac:dyDescent="0.35">
      <c r="A182" s="125" t="s">
        <v>4122</v>
      </c>
      <c r="B182" s="125">
        <v>0</v>
      </c>
      <c r="C182" s="125">
        <v>0</v>
      </c>
      <c r="D182" s="125">
        <v>75400</v>
      </c>
      <c r="E182" s="125">
        <v>188400</v>
      </c>
      <c r="F182" s="158">
        <v>0</v>
      </c>
      <c r="G182" s="125"/>
      <c r="H182" s="125"/>
      <c r="I182" s="125"/>
      <c r="J182" s="125"/>
      <c r="K182" s="125"/>
      <c r="L182" s="125"/>
      <c r="M182" s="125"/>
      <c r="N182" s="125"/>
      <c r="O182" s="125"/>
      <c r="P182" s="125"/>
    </row>
    <row r="183" spans="1:16" x14ac:dyDescent="0.35">
      <c r="A183" s="125" t="s">
        <v>4123</v>
      </c>
      <c r="B183" s="125">
        <v>0</v>
      </c>
      <c r="C183" s="125">
        <v>0</v>
      </c>
      <c r="D183" s="125">
        <v>0</v>
      </c>
      <c r="E183" s="125">
        <v>0</v>
      </c>
      <c r="F183" s="158">
        <f>B168*100</f>
        <v>35.313092081261374</v>
      </c>
      <c r="G183" s="125"/>
      <c r="H183" s="125"/>
      <c r="I183" s="125"/>
      <c r="J183" s="125"/>
      <c r="K183" s="125"/>
      <c r="L183" s="125"/>
      <c r="M183" s="125"/>
      <c r="N183" s="125"/>
      <c r="O183" s="125"/>
      <c r="P183" s="125"/>
    </row>
    <row r="184" spans="1:16" x14ac:dyDescent="0.35">
      <c r="A184" s="125" t="s">
        <v>4124</v>
      </c>
      <c r="B184" s="125">
        <v>0</v>
      </c>
      <c r="C184" s="125">
        <v>0</v>
      </c>
      <c r="D184" s="125">
        <v>0</v>
      </c>
      <c r="E184" s="125">
        <v>0</v>
      </c>
      <c r="F184" s="158">
        <v>0</v>
      </c>
      <c r="G184" s="125"/>
      <c r="H184" s="125"/>
      <c r="I184" s="125"/>
      <c r="J184" s="125"/>
      <c r="K184" s="125"/>
      <c r="L184" s="125"/>
      <c r="M184" s="125"/>
      <c r="N184" s="125"/>
      <c r="O184" s="125"/>
      <c r="P184" s="125"/>
    </row>
    <row r="185" spans="1:16" x14ac:dyDescent="0.35">
      <c r="A185" s="125" t="s">
        <v>4125</v>
      </c>
      <c r="B185" s="125">
        <v>0</v>
      </c>
      <c r="C185" s="125">
        <v>0</v>
      </c>
      <c r="D185" s="125">
        <v>0</v>
      </c>
      <c r="E185" s="125">
        <v>0</v>
      </c>
      <c r="F185" s="158">
        <v>0</v>
      </c>
      <c r="G185" s="125"/>
      <c r="H185" s="125"/>
      <c r="I185" s="125"/>
      <c r="J185" s="125"/>
      <c r="K185" s="125"/>
      <c r="L185" s="125"/>
      <c r="M185" s="125"/>
      <c r="N185" s="125"/>
      <c r="O185" s="125"/>
      <c r="P185" s="125"/>
    </row>
    <row r="186" spans="1:16" x14ac:dyDescent="0.35">
      <c r="A186" s="125" t="s">
        <v>4273</v>
      </c>
      <c r="B186" s="125">
        <v>0</v>
      </c>
      <c r="C186" s="125">
        <v>0</v>
      </c>
      <c r="D186" s="125">
        <v>0</v>
      </c>
      <c r="E186" s="125">
        <v>0</v>
      </c>
      <c r="F186" s="158">
        <v>0</v>
      </c>
      <c r="G186" s="125"/>
      <c r="H186" s="125"/>
      <c r="I186" s="125"/>
      <c r="J186" s="125"/>
      <c r="K186" s="125"/>
      <c r="L186" s="125"/>
      <c r="M186" s="125"/>
      <c r="N186" s="125"/>
      <c r="O186" s="125"/>
      <c r="P186" s="125"/>
    </row>
    <row r="187" spans="1:16" x14ac:dyDescent="0.35">
      <c r="A187" s="125" t="s">
        <v>4127</v>
      </c>
      <c r="B187" s="125">
        <v>393</v>
      </c>
      <c r="C187" s="125">
        <v>7966</v>
      </c>
      <c r="D187" s="125">
        <v>8860</v>
      </c>
      <c r="E187" s="125">
        <v>27388</v>
      </c>
      <c r="F187" s="158">
        <v>0</v>
      </c>
      <c r="G187" s="125"/>
      <c r="H187" s="125"/>
      <c r="I187" s="125"/>
      <c r="J187" s="125"/>
      <c r="K187" s="125"/>
      <c r="L187" s="125"/>
      <c r="M187" s="125"/>
      <c r="N187" s="125"/>
      <c r="O187" s="125"/>
      <c r="P187" s="125"/>
    </row>
    <row r="188" spans="1:16" x14ac:dyDescent="0.35">
      <c r="A188" s="125" t="s">
        <v>4128</v>
      </c>
      <c r="B188" s="125">
        <v>0</v>
      </c>
      <c r="C188" s="125">
        <v>0</v>
      </c>
      <c r="D188" s="125">
        <v>0</v>
      </c>
      <c r="E188" s="125">
        <v>0</v>
      </c>
      <c r="F188" s="158">
        <v>0</v>
      </c>
      <c r="G188" s="125"/>
      <c r="H188" s="125"/>
      <c r="I188" s="125"/>
      <c r="J188" s="125"/>
      <c r="K188" s="125"/>
      <c r="L188" s="125"/>
      <c r="M188" s="125"/>
      <c r="N188" s="125"/>
      <c r="O188" s="125"/>
      <c r="P188" s="125"/>
    </row>
    <row r="189" spans="1:16" x14ac:dyDescent="0.35">
      <c r="A189" s="125" t="s">
        <v>4129</v>
      </c>
      <c r="B189" s="125">
        <v>24650</v>
      </c>
      <c r="C189" s="125">
        <v>18442</v>
      </c>
      <c r="D189" s="125">
        <v>16650</v>
      </c>
      <c r="E189" s="125">
        <v>1015</v>
      </c>
      <c r="F189" s="158">
        <f>B169*100</f>
        <v>23.075099694560848</v>
      </c>
      <c r="G189" s="125"/>
      <c r="H189" s="125"/>
      <c r="I189" s="125"/>
      <c r="J189" s="125"/>
      <c r="K189" s="125"/>
      <c r="L189" s="125"/>
      <c r="M189" s="125"/>
      <c r="N189" s="125"/>
      <c r="O189" s="125"/>
      <c r="P189" s="125"/>
    </row>
    <row r="190" spans="1:16" x14ac:dyDescent="0.35">
      <c r="A190" s="125" t="s">
        <v>4130</v>
      </c>
      <c r="B190" s="125">
        <v>0</v>
      </c>
      <c r="C190" s="125">
        <v>0</v>
      </c>
      <c r="D190" s="125">
        <v>0</v>
      </c>
      <c r="E190" s="125">
        <v>0</v>
      </c>
      <c r="F190" s="158">
        <v>0</v>
      </c>
      <c r="G190" s="125"/>
      <c r="H190" s="125"/>
      <c r="I190" s="125"/>
      <c r="J190" s="125"/>
      <c r="K190" s="125"/>
      <c r="L190" s="125"/>
      <c r="M190" s="125"/>
      <c r="N190" s="125"/>
      <c r="O190" s="125"/>
      <c r="P190" s="125"/>
    </row>
    <row r="191" spans="1:16" x14ac:dyDescent="0.35">
      <c r="A191" s="125" t="s">
        <v>4131</v>
      </c>
      <c r="B191" s="125">
        <v>0</v>
      </c>
      <c r="C191" s="125">
        <v>0</v>
      </c>
      <c r="D191" s="125">
        <v>0</v>
      </c>
      <c r="E191" s="125">
        <v>0</v>
      </c>
      <c r="F191" s="158">
        <v>0</v>
      </c>
      <c r="G191" s="125"/>
      <c r="H191" s="125"/>
      <c r="I191" s="125"/>
      <c r="J191" s="125"/>
      <c r="K191" s="125"/>
      <c r="L191" s="125"/>
      <c r="M191" s="125"/>
      <c r="N191" s="125"/>
      <c r="O191" s="125"/>
      <c r="P191" s="125"/>
    </row>
    <row r="192" spans="1:16" x14ac:dyDescent="0.35">
      <c r="A192" s="125" t="s">
        <v>4132</v>
      </c>
      <c r="B192" s="125">
        <v>0</v>
      </c>
      <c r="C192" s="125">
        <v>0</v>
      </c>
      <c r="D192" s="125">
        <v>0</v>
      </c>
      <c r="E192" s="125">
        <v>0</v>
      </c>
      <c r="F192" s="158">
        <v>0</v>
      </c>
      <c r="G192" s="125"/>
      <c r="H192" s="125"/>
      <c r="I192" s="125"/>
      <c r="J192" s="125"/>
      <c r="K192" s="125"/>
      <c r="L192" s="125"/>
      <c r="M192" s="125"/>
      <c r="N192" s="125"/>
      <c r="O192" s="125"/>
      <c r="P192" s="125"/>
    </row>
    <row r="193" spans="1:16" x14ac:dyDescent="0.35">
      <c r="A193" s="125" t="s">
        <v>4133</v>
      </c>
      <c r="B193" s="125">
        <v>0</v>
      </c>
      <c r="C193" s="125">
        <v>0</v>
      </c>
      <c r="D193" s="125">
        <v>0</v>
      </c>
      <c r="E193" s="125">
        <v>76</v>
      </c>
      <c r="F193" s="158">
        <v>0</v>
      </c>
      <c r="G193" s="125"/>
      <c r="H193" s="125"/>
      <c r="I193" s="125"/>
      <c r="J193" s="125"/>
      <c r="K193" s="125"/>
      <c r="L193" s="125"/>
      <c r="M193" s="125"/>
      <c r="N193" s="125"/>
      <c r="O193" s="125"/>
      <c r="P193" s="125"/>
    </row>
    <row r="194" spans="1:16" x14ac:dyDescent="0.35">
      <c r="A194" s="125" t="s">
        <v>4134</v>
      </c>
      <c r="B194" s="125">
        <v>0</v>
      </c>
      <c r="C194" s="125">
        <v>0</v>
      </c>
      <c r="D194" s="125">
        <v>0</v>
      </c>
      <c r="E194" s="125">
        <v>0</v>
      </c>
      <c r="F194" s="158">
        <v>0</v>
      </c>
      <c r="G194" s="125"/>
      <c r="H194" s="125"/>
      <c r="I194" s="125"/>
      <c r="J194" s="125"/>
      <c r="K194" s="125"/>
      <c r="L194" s="125"/>
      <c r="M194" s="125"/>
      <c r="N194" s="125"/>
      <c r="O194" s="125"/>
      <c r="P194" s="125"/>
    </row>
    <row r="195" spans="1:16" x14ac:dyDescent="0.35">
      <c r="A195" s="125" t="s">
        <v>4135</v>
      </c>
      <c r="B195" s="125">
        <v>0</v>
      </c>
      <c r="C195" s="125">
        <v>0</v>
      </c>
      <c r="D195" s="125">
        <v>0</v>
      </c>
      <c r="E195" s="125">
        <v>913</v>
      </c>
      <c r="F195" s="159">
        <f>B170*100</f>
        <v>14.643847463366214</v>
      </c>
      <c r="G195" s="125"/>
      <c r="H195" s="125"/>
      <c r="I195" s="125"/>
      <c r="J195" s="125"/>
      <c r="K195" s="125"/>
      <c r="L195" s="125"/>
      <c r="M195" s="125"/>
      <c r="N195" s="125"/>
      <c r="O195" s="125"/>
      <c r="P195" s="125"/>
    </row>
    <row r="196" spans="1:16" x14ac:dyDescent="0.35">
      <c r="A196" s="125" t="s">
        <v>4136</v>
      </c>
      <c r="B196" s="125">
        <v>0</v>
      </c>
      <c r="C196" s="125">
        <v>0</v>
      </c>
      <c r="D196" s="125">
        <v>0</v>
      </c>
      <c r="E196" s="125">
        <v>0</v>
      </c>
      <c r="F196" s="158">
        <v>0</v>
      </c>
      <c r="G196" s="125"/>
      <c r="H196" s="125"/>
      <c r="I196" s="125"/>
      <c r="J196" s="125"/>
      <c r="K196" s="125"/>
      <c r="L196" s="125"/>
      <c r="M196" s="125"/>
      <c r="N196" s="125"/>
      <c r="O196" s="125"/>
      <c r="P196" s="125"/>
    </row>
    <row r="197" spans="1:16" x14ac:dyDescent="0.35">
      <c r="A197" s="125" t="s">
        <v>4137</v>
      </c>
      <c r="B197" s="125">
        <v>0</v>
      </c>
      <c r="C197" s="125">
        <v>0</v>
      </c>
      <c r="D197" s="125">
        <v>0</v>
      </c>
      <c r="E197" s="125">
        <v>0</v>
      </c>
      <c r="F197" s="158">
        <v>0</v>
      </c>
      <c r="G197" s="125"/>
      <c r="H197" s="125"/>
      <c r="I197" s="125"/>
      <c r="J197" s="125"/>
      <c r="K197" s="125"/>
      <c r="L197" s="125"/>
      <c r="M197" s="125"/>
      <c r="N197" s="125"/>
      <c r="O197" s="125"/>
      <c r="P197" s="125"/>
    </row>
    <row r="198" spans="1:16" x14ac:dyDescent="0.35">
      <c r="A198" s="125"/>
      <c r="B198" s="125"/>
      <c r="C198" s="125"/>
      <c r="D198" s="125"/>
      <c r="E198" s="125"/>
      <c r="F198" s="125"/>
      <c r="G198" s="125"/>
      <c r="H198" s="125"/>
      <c r="I198" s="125"/>
      <c r="J198" s="125"/>
      <c r="K198" s="125"/>
      <c r="L198" s="125"/>
      <c r="M198" s="125"/>
      <c r="N198" s="125"/>
      <c r="O198" s="125"/>
      <c r="P198" s="125"/>
    </row>
    <row r="199" spans="1:16" x14ac:dyDescent="0.35">
      <c r="A199" s="125"/>
      <c r="B199" s="125"/>
      <c r="C199" s="125"/>
      <c r="D199" s="125"/>
      <c r="E199" s="125"/>
      <c r="F199" s="125"/>
      <c r="G199" s="125"/>
      <c r="H199" s="125"/>
      <c r="I199" s="125"/>
      <c r="J199" s="125"/>
      <c r="K199" s="125"/>
      <c r="L199" s="125"/>
      <c r="M199" s="125"/>
      <c r="N199" s="125"/>
      <c r="O199" s="125"/>
      <c r="P199" s="125"/>
    </row>
    <row r="200" spans="1:16" x14ac:dyDescent="0.35">
      <c r="A200" s="160" t="s">
        <v>4274</v>
      </c>
      <c r="B200">
        <v>2018</v>
      </c>
      <c r="C200">
        <v>2019</v>
      </c>
      <c r="D200">
        <v>2020</v>
      </c>
      <c r="E200">
        <v>2021</v>
      </c>
      <c r="F200" s="125">
        <v>2030</v>
      </c>
      <c r="G200" s="125"/>
      <c r="H200" s="125"/>
      <c r="I200" s="125"/>
      <c r="J200" s="125"/>
      <c r="K200" s="125"/>
      <c r="L200" s="125"/>
      <c r="M200" s="125"/>
      <c r="N200" s="125"/>
      <c r="O200" s="125"/>
      <c r="P200" s="125"/>
    </row>
    <row r="201" spans="1:16" x14ac:dyDescent="0.35">
      <c r="A201" s="125" t="s">
        <v>4139</v>
      </c>
      <c r="B201" s="125">
        <v>51806</v>
      </c>
      <c r="C201" s="125">
        <v>39780</v>
      </c>
      <c r="D201" s="125">
        <v>25570</v>
      </c>
      <c r="E201" s="125">
        <v>39782</v>
      </c>
      <c r="F201" s="158">
        <v>0</v>
      </c>
      <c r="G201" s="125"/>
      <c r="H201" s="125"/>
      <c r="I201" s="125"/>
      <c r="J201" s="125"/>
      <c r="K201" s="125"/>
      <c r="L201" s="125"/>
      <c r="M201" s="125"/>
      <c r="N201" s="125"/>
      <c r="O201" s="125"/>
      <c r="P201" s="125"/>
    </row>
    <row r="202" spans="1:16" x14ac:dyDescent="0.35">
      <c r="A202" s="125" t="s">
        <v>4140</v>
      </c>
      <c r="B202" s="125">
        <v>261</v>
      </c>
      <c r="C202" s="125">
        <v>42</v>
      </c>
      <c r="D202" s="125">
        <v>10</v>
      </c>
      <c r="E202" s="125">
        <v>18</v>
      </c>
      <c r="F202" s="158">
        <v>0</v>
      </c>
      <c r="G202" s="125"/>
      <c r="H202" s="125"/>
      <c r="I202" s="125"/>
      <c r="J202" s="125"/>
      <c r="K202" s="125"/>
      <c r="L202" s="125"/>
      <c r="M202" s="125"/>
      <c r="N202" s="125"/>
      <c r="O202" s="125"/>
      <c r="P202" s="125"/>
    </row>
    <row r="203" spans="1:16" x14ac:dyDescent="0.35">
      <c r="A203" s="125" t="s">
        <v>4141</v>
      </c>
      <c r="B203" s="125">
        <v>18602</v>
      </c>
      <c r="C203" s="125">
        <v>10758</v>
      </c>
      <c r="D203" s="125">
        <v>7140</v>
      </c>
      <c r="E203" s="125">
        <v>30021</v>
      </c>
      <c r="F203" s="158">
        <v>0</v>
      </c>
      <c r="G203" s="125"/>
      <c r="H203" s="125"/>
      <c r="I203" s="125"/>
      <c r="J203" s="125"/>
      <c r="K203" s="125"/>
      <c r="L203" s="125"/>
      <c r="M203" s="125"/>
      <c r="N203" s="125"/>
      <c r="O203" s="125"/>
      <c r="P203" s="125"/>
    </row>
    <row r="204" spans="1:16" x14ac:dyDescent="0.35">
      <c r="A204" s="125" t="s">
        <v>4142</v>
      </c>
      <c r="B204" s="125">
        <v>18306</v>
      </c>
      <c r="C204" s="125">
        <v>4493</v>
      </c>
      <c r="D204" s="125">
        <v>43</v>
      </c>
      <c r="E204" s="125">
        <v>16</v>
      </c>
      <c r="F204" s="158">
        <f>B167*100</f>
        <v>26.967960760811565</v>
      </c>
      <c r="G204" s="125"/>
      <c r="H204" s="125"/>
      <c r="I204" s="125"/>
      <c r="J204" s="125"/>
      <c r="K204" s="125"/>
      <c r="L204" s="125"/>
      <c r="M204" s="125"/>
      <c r="N204" s="125"/>
      <c r="O204" s="125"/>
      <c r="P204" s="125"/>
    </row>
    <row r="205" spans="1:16" x14ac:dyDescent="0.35">
      <c r="A205" s="125" t="s">
        <v>4143</v>
      </c>
      <c r="B205" s="125">
        <v>0</v>
      </c>
      <c r="C205" s="125">
        <v>0</v>
      </c>
      <c r="D205" s="125">
        <v>0</v>
      </c>
      <c r="E205" s="125">
        <v>99</v>
      </c>
      <c r="F205" s="158">
        <v>0</v>
      </c>
      <c r="G205" s="125"/>
      <c r="H205" s="125"/>
      <c r="I205" s="125"/>
      <c r="J205" s="125"/>
      <c r="K205" s="125"/>
      <c r="L205" s="125"/>
      <c r="M205" s="125"/>
      <c r="N205" s="125"/>
      <c r="O205" s="125"/>
      <c r="P205" s="125"/>
    </row>
    <row r="206" spans="1:16" x14ac:dyDescent="0.35">
      <c r="A206" s="125" t="s">
        <v>4144</v>
      </c>
      <c r="B206" s="125">
        <v>0</v>
      </c>
      <c r="C206" s="125">
        <v>0</v>
      </c>
      <c r="D206" s="125">
        <v>0</v>
      </c>
      <c r="E206" s="125">
        <v>0</v>
      </c>
      <c r="F206" s="158">
        <v>0</v>
      </c>
      <c r="G206" s="125"/>
      <c r="H206" s="125"/>
      <c r="I206" s="125"/>
      <c r="J206" s="125"/>
      <c r="K206" s="125"/>
      <c r="L206" s="125"/>
      <c r="M206" s="125"/>
      <c r="N206" s="125"/>
      <c r="O206" s="125"/>
      <c r="P206" s="125"/>
    </row>
    <row r="207" spans="1:16" x14ac:dyDescent="0.35">
      <c r="A207" s="125" t="s">
        <v>4145</v>
      </c>
      <c r="B207" s="125">
        <v>7892</v>
      </c>
      <c r="C207" s="125">
        <v>6846</v>
      </c>
      <c r="D207" s="125">
        <v>8713</v>
      </c>
      <c r="E207" s="125">
        <v>45098</v>
      </c>
      <c r="F207" s="158">
        <v>0</v>
      </c>
      <c r="G207" s="125"/>
      <c r="H207" s="125"/>
      <c r="I207" s="125"/>
      <c r="J207" s="125"/>
      <c r="K207" s="125"/>
      <c r="L207" s="125"/>
      <c r="M207" s="125"/>
      <c r="N207" s="125"/>
      <c r="O207" s="125"/>
      <c r="P207" s="125"/>
    </row>
    <row r="208" spans="1:16" x14ac:dyDescent="0.35">
      <c r="A208" s="125" t="s">
        <v>4146</v>
      </c>
      <c r="B208" s="125">
        <v>0</v>
      </c>
      <c r="C208" s="125">
        <v>0</v>
      </c>
      <c r="D208" s="125">
        <v>27</v>
      </c>
      <c r="E208" s="125">
        <v>7201</v>
      </c>
      <c r="F208" s="158">
        <v>0</v>
      </c>
      <c r="G208" s="125"/>
      <c r="H208" s="125"/>
      <c r="I208" s="125"/>
      <c r="J208" s="125"/>
      <c r="K208" s="125"/>
      <c r="L208" s="125"/>
      <c r="M208" s="125"/>
      <c r="N208" s="125"/>
      <c r="O208" s="125"/>
      <c r="P208" s="125"/>
    </row>
    <row r="209" spans="1:16" x14ac:dyDescent="0.35">
      <c r="A209" s="125" t="s">
        <v>4147</v>
      </c>
      <c r="B209" s="125">
        <v>0</v>
      </c>
      <c r="C209" s="125">
        <v>0</v>
      </c>
      <c r="D209" s="125">
        <v>0</v>
      </c>
      <c r="E209" s="125">
        <v>0</v>
      </c>
      <c r="F209" s="158">
        <v>0</v>
      </c>
      <c r="G209" s="125"/>
      <c r="H209" s="125"/>
      <c r="I209" s="125"/>
      <c r="J209" s="125"/>
      <c r="K209" s="125"/>
      <c r="L209" s="125"/>
      <c r="M209" s="125"/>
      <c r="N209" s="125"/>
      <c r="O209" s="125"/>
      <c r="P209" s="125"/>
    </row>
    <row r="210" spans="1:16" x14ac:dyDescent="0.35">
      <c r="A210" s="125" t="s">
        <v>4148</v>
      </c>
      <c r="B210" s="125">
        <v>0</v>
      </c>
      <c r="C210" s="125">
        <v>0</v>
      </c>
      <c r="D210" s="125">
        <v>0</v>
      </c>
      <c r="E210" s="125">
        <v>0</v>
      </c>
      <c r="F210" s="158">
        <f>B168*100</f>
        <v>35.313092081261374</v>
      </c>
      <c r="G210" s="125"/>
      <c r="H210" s="125"/>
      <c r="I210" s="125"/>
      <c r="J210" s="125"/>
      <c r="K210" s="125"/>
      <c r="L210" s="125"/>
      <c r="M210" s="125"/>
      <c r="N210" s="125"/>
      <c r="O210" s="125"/>
      <c r="P210" s="125"/>
    </row>
    <row r="211" spans="1:16" x14ac:dyDescent="0.35">
      <c r="A211" s="125" t="s">
        <v>4149</v>
      </c>
      <c r="B211" s="125">
        <v>0</v>
      </c>
      <c r="C211" s="125">
        <v>0</v>
      </c>
      <c r="D211" s="125">
        <v>0</v>
      </c>
      <c r="E211" s="125">
        <v>0</v>
      </c>
      <c r="F211" s="158">
        <v>0</v>
      </c>
      <c r="G211" s="125"/>
      <c r="H211" s="125"/>
      <c r="I211" s="125"/>
      <c r="J211" s="125"/>
      <c r="K211" s="125"/>
      <c r="L211" s="125"/>
      <c r="M211" s="125"/>
      <c r="N211" s="125"/>
      <c r="O211" s="125"/>
      <c r="P211" s="125"/>
    </row>
    <row r="212" spans="1:16" x14ac:dyDescent="0.35">
      <c r="A212" s="125" t="s">
        <v>4150</v>
      </c>
      <c r="B212" s="125">
        <v>0</v>
      </c>
      <c r="C212" s="125">
        <v>0</v>
      </c>
      <c r="D212" s="125">
        <v>0</v>
      </c>
      <c r="E212" s="125">
        <v>0</v>
      </c>
      <c r="F212" s="158">
        <v>0</v>
      </c>
      <c r="G212" s="125"/>
      <c r="H212" s="125"/>
      <c r="I212" s="125"/>
      <c r="J212" s="125"/>
      <c r="K212" s="125"/>
      <c r="L212" s="125"/>
      <c r="M212" s="125"/>
      <c r="N212" s="125"/>
      <c r="O212" s="125"/>
      <c r="P212" s="125"/>
    </row>
    <row r="213" spans="1:16" x14ac:dyDescent="0.35">
      <c r="A213" s="125" t="s">
        <v>4151</v>
      </c>
      <c r="B213" s="125">
        <v>0</v>
      </c>
      <c r="C213" s="125">
        <v>78</v>
      </c>
      <c r="D213" s="125">
        <v>1843</v>
      </c>
      <c r="E213" s="125">
        <v>2901</v>
      </c>
      <c r="F213" s="158">
        <v>0</v>
      </c>
      <c r="G213" s="125"/>
      <c r="H213" s="125"/>
      <c r="I213" s="125"/>
      <c r="J213" s="125"/>
      <c r="K213" s="125"/>
      <c r="L213" s="125"/>
      <c r="M213" s="125"/>
      <c r="N213" s="125"/>
      <c r="O213" s="125"/>
      <c r="P213" s="125"/>
    </row>
    <row r="214" spans="1:16" x14ac:dyDescent="0.35">
      <c r="A214" s="125" t="s">
        <v>4152</v>
      </c>
      <c r="B214" s="125">
        <v>7062</v>
      </c>
      <c r="C214" s="125">
        <v>5228</v>
      </c>
      <c r="D214" s="125">
        <v>5765</v>
      </c>
      <c r="E214" s="125">
        <v>15321</v>
      </c>
      <c r="F214" s="158">
        <v>0</v>
      </c>
      <c r="G214" s="125"/>
      <c r="H214" s="125"/>
      <c r="I214" s="125"/>
      <c r="J214" s="125"/>
      <c r="K214" s="125"/>
      <c r="L214" s="125"/>
      <c r="M214" s="125"/>
      <c r="N214" s="125"/>
      <c r="O214" s="125"/>
      <c r="P214" s="125"/>
    </row>
    <row r="215" spans="1:16" x14ac:dyDescent="0.35">
      <c r="A215" s="125" t="s">
        <v>4153</v>
      </c>
      <c r="B215" s="125">
        <v>0</v>
      </c>
      <c r="C215" s="125">
        <v>0</v>
      </c>
      <c r="D215" s="125">
        <v>0</v>
      </c>
      <c r="E215" s="125">
        <v>0</v>
      </c>
      <c r="F215" s="158">
        <v>0</v>
      </c>
      <c r="G215" s="125"/>
      <c r="H215" s="125"/>
      <c r="I215" s="125"/>
      <c r="J215" s="125"/>
      <c r="K215" s="125"/>
      <c r="L215" s="125"/>
      <c r="M215" s="125"/>
      <c r="N215" s="125"/>
      <c r="O215" s="125"/>
      <c r="P215" s="125"/>
    </row>
    <row r="216" spans="1:16" x14ac:dyDescent="0.35">
      <c r="A216" s="125" t="s">
        <v>4154</v>
      </c>
      <c r="B216" s="125">
        <v>0</v>
      </c>
      <c r="C216" s="125">
        <v>0</v>
      </c>
      <c r="D216" s="125">
        <v>0</v>
      </c>
      <c r="E216" s="125">
        <v>0</v>
      </c>
      <c r="F216" s="158">
        <f>B169*100</f>
        <v>23.075099694560848</v>
      </c>
      <c r="G216" s="125"/>
      <c r="H216" s="125"/>
      <c r="I216" s="125"/>
      <c r="J216" s="125"/>
      <c r="K216" s="125"/>
      <c r="L216" s="125"/>
      <c r="M216" s="125"/>
      <c r="N216" s="125"/>
      <c r="O216" s="125"/>
      <c r="P216" s="125"/>
    </row>
    <row r="217" spans="1:16" x14ac:dyDescent="0.35">
      <c r="A217" s="125" t="s">
        <v>4155</v>
      </c>
      <c r="B217" s="125">
        <v>596</v>
      </c>
      <c r="C217" s="125">
        <v>2906</v>
      </c>
      <c r="D217" s="125">
        <v>160</v>
      </c>
      <c r="E217" s="125">
        <v>0</v>
      </c>
      <c r="F217" s="158">
        <v>0</v>
      </c>
      <c r="G217" s="125"/>
      <c r="H217" s="125"/>
      <c r="I217" s="125"/>
      <c r="J217" s="125"/>
      <c r="K217" s="125"/>
      <c r="L217" s="125"/>
      <c r="M217" s="125"/>
      <c r="N217" s="125"/>
      <c r="O217" s="125"/>
      <c r="P217" s="125"/>
    </row>
    <row r="218" spans="1:16" x14ac:dyDescent="0.35">
      <c r="A218" s="125" t="s">
        <v>4156</v>
      </c>
      <c r="B218" s="125">
        <v>0</v>
      </c>
      <c r="C218" s="125">
        <v>0</v>
      </c>
      <c r="D218" s="125">
        <v>0</v>
      </c>
      <c r="E218" s="125">
        <v>0</v>
      </c>
      <c r="F218" s="158">
        <v>0</v>
      </c>
      <c r="G218" s="125"/>
      <c r="H218" s="125"/>
      <c r="I218" s="125"/>
      <c r="J218" s="125"/>
      <c r="K218" s="125"/>
      <c r="L218" s="125"/>
      <c r="M218" s="125"/>
      <c r="N218" s="125"/>
      <c r="O218" s="125"/>
      <c r="P218" s="125"/>
    </row>
    <row r="219" spans="1:16" x14ac:dyDescent="0.35">
      <c r="A219" s="125" t="s">
        <v>4157</v>
      </c>
      <c r="B219" s="125">
        <v>0</v>
      </c>
      <c r="C219" s="125">
        <v>0</v>
      </c>
      <c r="D219" s="125">
        <v>0</v>
      </c>
      <c r="E219" s="125">
        <v>0</v>
      </c>
      <c r="F219" s="158">
        <v>0</v>
      </c>
      <c r="G219" s="125"/>
      <c r="H219" s="125"/>
      <c r="I219" s="125"/>
      <c r="J219" s="125"/>
      <c r="K219" s="125"/>
      <c r="L219" s="125"/>
      <c r="M219" s="125"/>
      <c r="N219" s="125"/>
      <c r="O219" s="125"/>
      <c r="P219" s="125"/>
    </row>
    <row r="220" spans="1:16" x14ac:dyDescent="0.35">
      <c r="A220" s="125" t="s">
        <v>4158</v>
      </c>
      <c r="B220" s="125">
        <v>0</v>
      </c>
      <c r="C220" s="125">
        <v>0</v>
      </c>
      <c r="D220" s="125">
        <v>0</v>
      </c>
      <c r="E220" s="125">
        <v>0</v>
      </c>
      <c r="F220" s="158">
        <v>0</v>
      </c>
      <c r="G220" s="125"/>
      <c r="H220" s="125"/>
      <c r="I220" s="125"/>
      <c r="J220" s="125"/>
      <c r="K220" s="125"/>
      <c r="L220" s="125"/>
      <c r="M220" s="125"/>
      <c r="N220" s="125"/>
      <c r="O220" s="125"/>
      <c r="P220" s="125"/>
    </row>
    <row r="221" spans="1:16" x14ac:dyDescent="0.35">
      <c r="A221" s="125" t="s">
        <v>4159</v>
      </c>
      <c r="B221" s="125">
        <v>0</v>
      </c>
      <c r="C221" s="125">
        <v>0</v>
      </c>
      <c r="D221" s="125">
        <v>0</v>
      </c>
      <c r="E221" s="125">
        <v>0</v>
      </c>
      <c r="F221" s="158">
        <v>0</v>
      </c>
      <c r="G221" s="125"/>
      <c r="H221" s="125"/>
      <c r="I221" s="125"/>
      <c r="J221" s="125"/>
      <c r="K221" s="125"/>
      <c r="L221" s="125"/>
      <c r="M221" s="125"/>
      <c r="N221" s="125"/>
      <c r="O221" s="125"/>
      <c r="P221" s="125"/>
    </row>
    <row r="222" spans="1:16" x14ac:dyDescent="0.35">
      <c r="A222" s="125" t="s">
        <v>4160</v>
      </c>
      <c r="B222" s="125">
        <v>0</v>
      </c>
      <c r="C222" s="125">
        <v>0</v>
      </c>
      <c r="D222" s="125">
        <v>0</v>
      </c>
      <c r="E222" s="125">
        <v>0</v>
      </c>
      <c r="F222" s="159">
        <f>B170*100</f>
        <v>14.643847463366214</v>
      </c>
      <c r="G222" s="125"/>
      <c r="H222" s="125"/>
      <c r="I222" s="125"/>
      <c r="J222" s="125"/>
      <c r="K222" s="125"/>
      <c r="L222" s="125"/>
      <c r="M222" s="125"/>
      <c r="N222" s="125"/>
      <c r="O222" s="125"/>
      <c r="P222" s="125"/>
    </row>
    <row r="223" spans="1:16" x14ac:dyDescent="0.35">
      <c r="A223" s="125" t="s">
        <v>4161</v>
      </c>
      <c r="B223" s="125">
        <v>0</v>
      </c>
      <c r="C223" s="125">
        <v>0</v>
      </c>
      <c r="D223" s="125">
        <v>0</v>
      </c>
      <c r="E223" s="125">
        <v>0</v>
      </c>
      <c r="F223" s="158">
        <v>0</v>
      </c>
      <c r="G223" s="125"/>
      <c r="H223" s="125"/>
      <c r="I223" s="125"/>
      <c r="J223" s="125"/>
      <c r="K223" s="125"/>
      <c r="L223" s="125"/>
      <c r="M223" s="125"/>
      <c r="N223" s="125"/>
      <c r="O223" s="125"/>
      <c r="P223" s="125"/>
    </row>
    <row r="224" spans="1:16" x14ac:dyDescent="0.35">
      <c r="A224" s="125" t="s">
        <v>4162</v>
      </c>
      <c r="B224" s="125">
        <v>0</v>
      </c>
      <c r="C224" s="125">
        <v>0</v>
      </c>
      <c r="D224" s="125">
        <v>0</v>
      </c>
      <c r="E224" s="125">
        <v>0</v>
      </c>
      <c r="F224" s="158">
        <v>0</v>
      </c>
      <c r="G224" s="125"/>
      <c r="H224" s="125"/>
      <c r="I224" s="125"/>
      <c r="J224" s="125"/>
      <c r="K224" s="125"/>
      <c r="L224" s="125"/>
      <c r="M224" s="125"/>
      <c r="N224" s="125"/>
      <c r="O224" s="125"/>
      <c r="P224" s="125"/>
    </row>
    <row r="225" spans="1:18" x14ac:dyDescent="0.35">
      <c r="A225" s="125"/>
      <c r="B225" s="125"/>
      <c r="C225" s="125"/>
      <c r="D225" s="125"/>
      <c r="E225" s="125"/>
      <c r="F225" s="125"/>
      <c r="G225" s="125"/>
      <c r="H225" s="125"/>
      <c r="I225" s="125"/>
      <c r="J225" s="125"/>
      <c r="K225" s="125"/>
      <c r="L225" s="125"/>
      <c r="M225" s="125"/>
      <c r="N225" s="125"/>
      <c r="O225" s="125"/>
      <c r="P225" s="125"/>
    </row>
    <row r="226" spans="1:18" x14ac:dyDescent="0.35">
      <c r="A226" s="157" t="s">
        <v>4275</v>
      </c>
      <c r="B226" s="125"/>
      <c r="C226" s="125"/>
      <c r="D226" s="125"/>
      <c r="E226" s="125"/>
      <c r="F226" s="125"/>
      <c r="G226" s="125"/>
      <c r="H226" s="125"/>
      <c r="I226" s="125"/>
      <c r="J226" s="125"/>
      <c r="K226" s="125"/>
      <c r="L226" s="125"/>
      <c r="M226" s="125"/>
      <c r="N226" s="125"/>
      <c r="O226" s="125"/>
      <c r="P226" s="125"/>
    </row>
    <row r="227" spans="1:18" x14ac:dyDescent="0.35">
      <c r="A227" s="156" t="s">
        <v>4276</v>
      </c>
      <c r="B227" s="155"/>
      <c r="C227" s="155"/>
      <c r="D227" s="155"/>
      <c r="E227" s="155"/>
      <c r="F227" s="155"/>
      <c r="G227" s="155"/>
      <c r="H227" s="155"/>
      <c r="I227" s="155"/>
      <c r="J227" s="155"/>
      <c r="K227" s="155"/>
      <c r="L227" s="155"/>
      <c r="M227" s="155"/>
      <c r="N227" s="155"/>
      <c r="O227" s="155"/>
      <c r="P227" s="155"/>
    </row>
    <row r="228" spans="1:18" x14ac:dyDescent="0.35">
      <c r="A228" s="125"/>
      <c r="C228" s="127">
        <v>2020</v>
      </c>
      <c r="D228" s="127">
        <v>2021</v>
      </c>
      <c r="E228" s="127">
        <v>2022</v>
      </c>
      <c r="F228" s="127">
        <v>2023</v>
      </c>
      <c r="G228" s="127">
        <v>2024</v>
      </c>
      <c r="H228" s="127">
        <v>2025</v>
      </c>
      <c r="I228" s="127">
        <v>2026</v>
      </c>
      <c r="J228" s="127">
        <v>2027</v>
      </c>
      <c r="K228" s="127">
        <v>2028</v>
      </c>
      <c r="L228" s="127">
        <v>2029</v>
      </c>
      <c r="M228" s="127">
        <v>2030</v>
      </c>
      <c r="N228" s="127">
        <v>2031</v>
      </c>
      <c r="O228" s="127">
        <v>2032</v>
      </c>
      <c r="P228" s="127">
        <v>2033</v>
      </c>
      <c r="Q228" s="127">
        <v>2034</v>
      </c>
      <c r="R228" s="127">
        <v>2035</v>
      </c>
    </row>
    <row r="229" spans="1:18" x14ac:dyDescent="0.35">
      <c r="A229" s="150" t="s">
        <v>4114</v>
      </c>
      <c r="C229" s="23">
        <f>D174/SUM(D174:D179)*B167</f>
        <v>1.7870391724213553E-2</v>
      </c>
      <c r="D229" s="23">
        <f>E174/SUM(E174:E179)*B167</f>
        <v>1.5743509572182787E-2</v>
      </c>
      <c r="E229" s="149">
        <f>(M229-D229)/(M228-D228)+D229</f>
        <v>1.3994230730829144E-2</v>
      </c>
      <c r="F229" s="149">
        <f>(M229-D229)/(M228-D228)+E229</f>
        <v>1.2244951889475501E-2</v>
      </c>
      <c r="G229" s="149">
        <f>(M229-D229)/(M228-D228)+F229</f>
        <v>1.0495673048121858E-2</v>
      </c>
      <c r="H229" s="149">
        <f>(M229-D229)/(M228-D228)+G229</f>
        <v>8.7463942067682147E-3</v>
      </c>
      <c r="I229" s="149">
        <f>(M229-D229)/(M228-D228)+H229</f>
        <v>6.9971153654145718E-3</v>
      </c>
      <c r="J229" s="149">
        <f>(M229-D229)/(M228-D228)+I229</f>
        <v>5.2478365240609288E-3</v>
      </c>
      <c r="K229" s="149">
        <f>(M229-D229)/(M228-D228)+J229</f>
        <v>3.4985576827072859E-3</v>
      </c>
      <c r="L229" s="149">
        <f>(M229-D229)/(M228-D228)+K229</f>
        <v>1.7492788413536429E-3</v>
      </c>
      <c r="M229" s="153">
        <f>F174/SUM(F174:F179)*B167</f>
        <v>0</v>
      </c>
      <c r="N229" s="154">
        <f t="shared" ref="N229:R238" si="52">M229</f>
        <v>0</v>
      </c>
      <c r="O229" s="154">
        <f t="shared" si="52"/>
        <v>0</v>
      </c>
      <c r="P229" s="154">
        <f t="shared" si="52"/>
        <v>0</v>
      </c>
      <c r="Q229" s="36">
        <f>P229</f>
        <v>0</v>
      </c>
      <c r="R229" s="36">
        <f>Q229</f>
        <v>0</v>
      </c>
    </row>
    <row r="230" spans="1:18" x14ac:dyDescent="0.35">
      <c r="A230" s="150" t="s">
        <v>4115</v>
      </c>
      <c r="C230" s="23">
        <f>D175/SUM(D174:D179)*B167</f>
        <v>4.7035902433461708E-2</v>
      </c>
      <c r="D230" s="23">
        <f>E175/SUM(E174:E179)*B167</f>
        <v>4.139374333614574E-2</v>
      </c>
      <c r="E230" s="149">
        <f>(M230-D230)/(M228-D228)+D230</f>
        <v>3.6794438521018435E-2</v>
      </c>
      <c r="F230" s="149">
        <f>(M230-D230)/(M228-D228)+E230</f>
        <v>3.2195133705891131E-2</v>
      </c>
      <c r="G230" s="149">
        <f>(M230-D230)/(M228-D228)+F230</f>
        <v>2.7595828890763827E-2</v>
      </c>
      <c r="H230" s="149">
        <f>(M230-D230)/(M228-D228)+G230</f>
        <v>2.2996524075636522E-2</v>
      </c>
      <c r="I230" s="149">
        <f>(M230-D230)/(M228-D228)+H230</f>
        <v>1.8397219260509218E-2</v>
      </c>
      <c r="J230" s="149">
        <f>(M230-D230)/(M228-D228)+I230</f>
        <v>1.3797914445381913E-2</v>
      </c>
      <c r="K230" s="149">
        <f>(M230-D230)/(M228-D228)+J230</f>
        <v>9.1986096302546089E-3</v>
      </c>
      <c r="L230" s="149">
        <f>(M230-D230)/(M228-D228)+K230</f>
        <v>4.5993048151273044E-3</v>
      </c>
      <c r="M230" s="153">
        <f>F175/SUM(F174:F179)*B167</f>
        <v>0</v>
      </c>
      <c r="N230" s="154">
        <f t="shared" si="52"/>
        <v>0</v>
      </c>
      <c r="O230" s="154">
        <f t="shared" si="52"/>
        <v>0</v>
      </c>
      <c r="P230" s="154">
        <f t="shared" si="52"/>
        <v>0</v>
      </c>
      <c r="Q230" s="36">
        <f t="shared" si="52"/>
        <v>0</v>
      </c>
      <c r="R230" s="36">
        <f t="shared" si="52"/>
        <v>0</v>
      </c>
    </row>
    <row r="231" spans="1:18" x14ac:dyDescent="0.35">
      <c r="A231" s="150" t="s">
        <v>4116</v>
      </c>
      <c r="C231" s="23">
        <f>D176/SUM(D174:D179)*B167</f>
        <v>5.6055181067169246E-6</v>
      </c>
      <c r="D231" s="23">
        <f>E176/SUM(E174:E179)*B167</f>
        <v>3.0007644482691258E-2</v>
      </c>
      <c r="E231" s="149">
        <f>(M231-D231)/(M228-D228)+D231</f>
        <v>2.6673461762392228E-2</v>
      </c>
      <c r="F231" s="149">
        <f>(M231-D231)/(M228-D228)+E231</f>
        <v>2.3339279042093201E-2</v>
      </c>
      <c r="G231" s="149">
        <f>(M231-D231)/(M228-D228)+F231</f>
        <v>2.0005096321794175E-2</v>
      </c>
      <c r="H231" s="149">
        <f>(M231-D231)/(M228-D228)+G231</f>
        <v>1.6670913601495148E-2</v>
      </c>
      <c r="I231" s="149">
        <f>(M231-D231)/(M228-D228)+H231</f>
        <v>1.3336730881196119E-2</v>
      </c>
      <c r="J231" s="149">
        <f>(M231-D231)/(M228-D228)+I231</f>
        <v>1.0002548160897091E-2</v>
      </c>
      <c r="K231" s="149">
        <f>(M231-D231)/(M228-D228)+J231</f>
        <v>6.6683654405980623E-3</v>
      </c>
      <c r="L231" s="149">
        <f>(M231-D231)/(M228-D228)+K231</f>
        <v>3.3341827202990337E-3</v>
      </c>
      <c r="M231" s="153">
        <f>F176/SUM(F174:F179)*B167</f>
        <v>0</v>
      </c>
      <c r="N231" s="154">
        <f t="shared" si="52"/>
        <v>0</v>
      </c>
      <c r="O231" s="154">
        <f t="shared" si="52"/>
        <v>0</v>
      </c>
      <c r="P231" s="154">
        <f t="shared" si="52"/>
        <v>0</v>
      </c>
      <c r="Q231" s="36">
        <f t="shared" si="52"/>
        <v>0</v>
      </c>
      <c r="R231" s="36">
        <f t="shared" si="52"/>
        <v>0</v>
      </c>
    </row>
    <row r="232" spans="1:18" x14ac:dyDescent="0.35">
      <c r="A232" s="150" t="s">
        <v>4117</v>
      </c>
      <c r="C232" s="23">
        <f>D177/SUM(D174:D179)*B167</f>
        <v>0.20476770793233368</v>
      </c>
      <c r="D232" s="23">
        <f>E177/SUM(E174:E179)*B167</f>
        <v>0.18239650256933107</v>
      </c>
      <c r="E232" s="149">
        <f>(M232-D232)/(M228-D228)+D232</f>
        <v>0.19209462535141825</v>
      </c>
      <c r="F232" s="149">
        <f>(M232-D232)/(M228-D228)+E232</f>
        <v>0.20179274813350542</v>
      </c>
      <c r="G232" s="149">
        <f>(M232-D232)/(M228-D228)+F232</f>
        <v>0.2114908709155926</v>
      </c>
      <c r="H232" s="149">
        <f>(M232-D232)/(M228-D228)+G232</f>
        <v>0.22118899369767978</v>
      </c>
      <c r="I232" s="149">
        <f>(M232-D232)/(M228-D228)+H232</f>
        <v>0.23088711647976695</v>
      </c>
      <c r="J232" s="149">
        <f>(M232-D232)/(M228-D228)+I232</f>
        <v>0.24058523926185413</v>
      </c>
      <c r="K232" s="149">
        <f>(M232-D232)/(M228-D228)+J232</f>
        <v>0.2502833620439413</v>
      </c>
      <c r="L232" s="149">
        <f>(M232-D232)/(M228-D228)+K232</f>
        <v>0.25998148482602845</v>
      </c>
      <c r="M232" s="153">
        <f>F177/SUM(F174:F179)*B167</f>
        <v>0.26967960760811566</v>
      </c>
      <c r="N232" s="154">
        <f t="shared" si="52"/>
        <v>0.26967960760811566</v>
      </c>
      <c r="O232" s="154">
        <f t="shared" si="52"/>
        <v>0.26967960760811566</v>
      </c>
      <c r="P232" s="154">
        <f t="shared" si="52"/>
        <v>0.26967960760811566</v>
      </c>
      <c r="Q232" s="36">
        <f t="shared" si="52"/>
        <v>0.26967960760811566</v>
      </c>
      <c r="R232" s="36">
        <f t="shared" si="52"/>
        <v>0.26967960760811566</v>
      </c>
    </row>
    <row r="233" spans="1:18" x14ac:dyDescent="0.35">
      <c r="A233" s="150" t="s">
        <v>4118</v>
      </c>
      <c r="C233" s="23">
        <f>D178/SUM(D174:D179)*B167</f>
        <v>0</v>
      </c>
      <c r="D233" s="23">
        <f>E178/SUM(E174:E179)*B167</f>
        <v>0</v>
      </c>
      <c r="E233" s="149">
        <f>(M233-D233)/(M228-D228)+D233</f>
        <v>0</v>
      </c>
      <c r="F233" s="149">
        <f>(M233-D233)/(M228-D228)+E233</f>
        <v>0</v>
      </c>
      <c r="G233" s="149">
        <f>(M233-D233)/(M228-D228)+F233</f>
        <v>0</v>
      </c>
      <c r="H233" s="149">
        <f>(M233-D233)/(M228-D228)+G233</f>
        <v>0</v>
      </c>
      <c r="I233" s="149">
        <f>(M233-D233)/(M228-D228)+H233</f>
        <v>0</v>
      </c>
      <c r="J233" s="149">
        <f>(M233-D233)/(M228-D228)+I233</f>
        <v>0</v>
      </c>
      <c r="K233" s="149">
        <f>(M233-D233)/(M228-D228)+J233</f>
        <v>0</v>
      </c>
      <c r="L233" s="149">
        <f>(M233-D233)/(M228-D228)+K233</f>
        <v>0</v>
      </c>
      <c r="M233" s="153">
        <f>F178/SUM(F174:F179)*B167</f>
        <v>0</v>
      </c>
      <c r="N233" s="154">
        <f t="shared" si="52"/>
        <v>0</v>
      </c>
      <c r="O233" s="154">
        <f t="shared" si="52"/>
        <v>0</v>
      </c>
      <c r="P233" s="154">
        <f t="shared" si="52"/>
        <v>0</v>
      </c>
      <c r="Q233" s="36">
        <f t="shared" si="52"/>
        <v>0</v>
      </c>
      <c r="R233" s="36">
        <f t="shared" si="52"/>
        <v>0</v>
      </c>
    </row>
    <row r="234" spans="1:18" x14ac:dyDescent="0.35">
      <c r="A234" s="150" t="s">
        <v>4119</v>
      </c>
      <c r="C234" s="23">
        <f>D179/SUM(D174:D179)*B167</f>
        <v>0</v>
      </c>
      <c r="D234" s="23">
        <f>E179/SUM(E174:E179)*B167</f>
        <v>1.3820764776479024E-4</v>
      </c>
      <c r="E234" s="149">
        <f>(M234-D234)/(M228-D228)+D234</f>
        <v>1.2285124245759132E-4</v>
      </c>
      <c r="F234" s="149">
        <f>(M234-D234)/(M228-D228)+E234</f>
        <v>1.0749483715039241E-4</v>
      </c>
      <c r="G234" s="149">
        <f>(M234-D234)/(M228-D228)+F234</f>
        <v>9.2138431843193493E-5</v>
      </c>
      <c r="H234" s="149">
        <f>(M234-D234)/(M228-D228)+G234</f>
        <v>7.6782026535994577E-5</v>
      </c>
      <c r="I234" s="149">
        <f>(M234-D234)/(M228-D228)+H234</f>
        <v>6.1425621228795662E-5</v>
      </c>
      <c r="J234" s="149">
        <f>(M234-D234)/(M228-D228)+I234</f>
        <v>4.6069215921596746E-5</v>
      </c>
      <c r="K234" s="149">
        <f>(M234-D234)/(M228-D228)+J234</f>
        <v>3.0712810614397831E-5</v>
      </c>
      <c r="L234" s="149">
        <f>(M234-D234)/(M228-D228)+K234</f>
        <v>1.5356405307198915E-5</v>
      </c>
      <c r="M234" s="153">
        <f>F179/SUM(F174:F179)*B167</f>
        <v>0</v>
      </c>
      <c r="N234" s="154">
        <f t="shared" si="52"/>
        <v>0</v>
      </c>
      <c r="O234" s="154">
        <f t="shared" si="52"/>
        <v>0</v>
      </c>
      <c r="P234" s="154">
        <f t="shared" si="52"/>
        <v>0</v>
      </c>
      <c r="Q234" s="36">
        <f t="shared" si="52"/>
        <v>0</v>
      </c>
      <c r="R234" s="36">
        <f t="shared" si="52"/>
        <v>0</v>
      </c>
    </row>
    <row r="235" spans="1:18" x14ac:dyDescent="0.35">
      <c r="A235" s="150" t="s">
        <v>4120</v>
      </c>
      <c r="C235" s="23">
        <f>D180/SUM(D180:D185)*B168</f>
        <v>1.236071066410604E-2</v>
      </c>
      <c r="D235" s="23">
        <f>E180/SUM(E180:E185)*B168</f>
        <v>1.4489596068269685E-2</v>
      </c>
      <c r="E235" s="149">
        <f>(M235-D235)/(M228-D228)+D235</f>
        <v>1.2879640949573053E-2</v>
      </c>
      <c r="F235" s="149">
        <f>(M235-D235)/(M228-D228)+E235</f>
        <v>1.1269685830876421E-2</v>
      </c>
      <c r="G235" s="149">
        <f>(M235-D235)/(M228-D228)+F235</f>
        <v>9.6597307121797892E-3</v>
      </c>
      <c r="H235" s="149">
        <f>(M235-D235)/(M228-D228)+G235</f>
        <v>8.049775593483157E-3</v>
      </c>
      <c r="I235" s="149">
        <f>(M235-D235)/(M228-D228)+H235</f>
        <v>6.4398204747865249E-3</v>
      </c>
      <c r="J235" s="149">
        <f>(M235-D235)/(M228-D228)+I235</f>
        <v>4.8298653560898928E-3</v>
      </c>
      <c r="K235" s="149">
        <f>(M235-D235)/(M228-D228)+J235</f>
        <v>3.2199102373932612E-3</v>
      </c>
      <c r="L235" s="149">
        <f>(M235-D235)/(M228-D228)+K235</f>
        <v>1.6099551186966295E-3</v>
      </c>
      <c r="M235" s="153">
        <f>F180/SUM(F180:F185)*B168</f>
        <v>0</v>
      </c>
      <c r="N235" s="154">
        <f t="shared" si="52"/>
        <v>0</v>
      </c>
      <c r="O235" s="154">
        <f t="shared" si="52"/>
        <v>0</v>
      </c>
      <c r="P235" s="154">
        <f t="shared" si="52"/>
        <v>0</v>
      </c>
      <c r="Q235" s="36">
        <f t="shared" si="52"/>
        <v>0</v>
      </c>
      <c r="R235" s="36">
        <f t="shared" si="52"/>
        <v>0</v>
      </c>
    </row>
    <row r="236" spans="1:18" x14ac:dyDescent="0.35">
      <c r="A236" s="150" t="s">
        <v>4121</v>
      </c>
      <c r="C236" s="23">
        <f>D181/SUM(D180:D185)*B168</f>
        <v>1.3523867426037365E-2</v>
      </c>
      <c r="D236" s="23">
        <f>E181/SUM(E180:E185)*B168</f>
        <v>2.5478550938905331E-2</v>
      </c>
      <c r="E236" s="149">
        <f>(M236-D236)/(M228-D228)+D236</f>
        <v>2.2647600834582518E-2</v>
      </c>
      <c r="F236" s="149">
        <f>(M236-D236)/(M228-D228)+E236</f>
        <v>1.9816650730259705E-2</v>
      </c>
      <c r="G236" s="149">
        <f>(M236-D236)/(M228-D228)+F236</f>
        <v>1.6985700625936892E-2</v>
      </c>
      <c r="H236" s="149">
        <f>(M236-D236)/(M228-D228)+G236</f>
        <v>1.4154750521614077E-2</v>
      </c>
      <c r="I236" s="149">
        <f>(M236-D236)/(M228-D228)+H236</f>
        <v>1.1323800417291262E-2</v>
      </c>
      <c r="J236" s="149">
        <f>(M236-D236)/(M228-D228)+I236</f>
        <v>8.4928503129684477E-3</v>
      </c>
      <c r="K236" s="149">
        <f>(M236-D236)/(M228-D228)+J236</f>
        <v>5.661900208645633E-3</v>
      </c>
      <c r="L236" s="149">
        <f>(M236-D236)/(M228-D228)+K236</f>
        <v>2.8309501043228182E-3</v>
      </c>
      <c r="M236" s="153">
        <f>F181/SUM(F180:F185)*B168</f>
        <v>0</v>
      </c>
      <c r="N236" s="154">
        <f t="shared" si="52"/>
        <v>0</v>
      </c>
      <c r="O236" s="154">
        <f t="shared" si="52"/>
        <v>0</v>
      </c>
      <c r="P236" s="154">
        <f t="shared" si="52"/>
        <v>0</v>
      </c>
      <c r="Q236" s="36">
        <f t="shared" si="52"/>
        <v>0</v>
      </c>
      <c r="R236" s="36">
        <f t="shared" si="52"/>
        <v>0</v>
      </c>
    </row>
    <row r="237" spans="1:18" x14ac:dyDescent="0.35">
      <c r="A237" s="150" t="s">
        <v>4122</v>
      </c>
      <c r="C237" s="23">
        <f>D182/SUM(D180:D185)*B168</f>
        <v>0.32724634272247033</v>
      </c>
      <c r="D237" s="23">
        <f>E182/SUM(E180:E185)*B168</f>
        <v>0.31316277380543872</v>
      </c>
      <c r="E237" s="149">
        <f>(M237-D237)/(M228-D228)+D237</f>
        <v>0.27836691004927888</v>
      </c>
      <c r="F237" s="149">
        <f>(M237-D237)/(M228-D228)+E237</f>
        <v>0.24357104629311901</v>
      </c>
      <c r="G237" s="149">
        <f>(M237-D237)/(M228-D228)+F237</f>
        <v>0.20877518253695915</v>
      </c>
      <c r="H237" s="149">
        <f>(M237-D237)/(M228-D228)+G237</f>
        <v>0.17397931878079928</v>
      </c>
      <c r="I237" s="149">
        <f>(M237-D237)/(M228-D228)+H237</f>
        <v>0.13918345502463941</v>
      </c>
      <c r="J237" s="149">
        <f>(M237-D237)/(M228-D228)+I237</f>
        <v>0.10438759126847955</v>
      </c>
      <c r="K237" s="149">
        <f>(M237-D237)/(M228-D228)+J237</f>
        <v>6.9591727512319679E-2</v>
      </c>
      <c r="L237" s="149">
        <f>(M237-D237)/(M228-D228)+K237</f>
        <v>3.4795863756159819E-2</v>
      </c>
      <c r="M237" s="153">
        <f>F182/SUM(F180:F185)*B168</f>
        <v>0</v>
      </c>
      <c r="N237" s="154">
        <f t="shared" si="52"/>
        <v>0</v>
      </c>
      <c r="O237" s="154">
        <f t="shared" si="52"/>
        <v>0</v>
      </c>
      <c r="P237" s="154">
        <f t="shared" si="52"/>
        <v>0</v>
      </c>
      <c r="Q237" s="36">
        <f t="shared" si="52"/>
        <v>0</v>
      </c>
      <c r="R237" s="36">
        <f t="shared" si="52"/>
        <v>0</v>
      </c>
    </row>
    <row r="238" spans="1:18" x14ac:dyDescent="0.35">
      <c r="A238" s="150" t="s">
        <v>4123</v>
      </c>
      <c r="C238" s="23">
        <f>D183/SUM(D180:D185)*B168</f>
        <v>0</v>
      </c>
      <c r="D238" s="23">
        <f>E183/SUM(E180:E185)*B168</f>
        <v>0</v>
      </c>
      <c r="E238" s="149">
        <f>(M238-D238)/(M228-D228)+D238</f>
        <v>3.9236768979179298E-2</v>
      </c>
      <c r="F238" s="149">
        <f>(M238-D238)/(M228-D228)+E238</f>
        <v>7.8473537958358597E-2</v>
      </c>
      <c r="G238" s="149">
        <f>(M238-D238)/(M228-D228)+F238</f>
        <v>0.1177103069375379</v>
      </c>
      <c r="H238" s="149">
        <f>(M238-D238)/(M228-D228)+G238</f>
        <v>0.15694707591671719</v>
      </c>
      <c r="I238" s="149">
        <f>(M238-D238)/(M228-D228)+H238</f>
        <v>0.19618384489589649</v>
      </c>
      <c r="J238" s="149">
        <f>(M238-D238)/(M228-D228)+I238</f>
        <v>0.23542061387507579</v>
      </c>
      <c r="K238" s="149">
        <f>(M238-D238)/(M228-D228)+J238</f>
        <v>0.27465738285425512</v>
      </c>
      <c r="L238" s="149">
        <f>(M238-D238)/(M228-D228)+K238</f>
        <v>0.31389415183343439</v>
      </c>
      <c r="M238" s="153">
        <f>F183/SUM(F180:F185)*B168</f>
        <v>0.35313092081261371</v>
      </c>
      <c r="N238" s="154">
        <f t="shared" si="52"/>
        <v>0.35313092081261371</v>
      </c>
      <c r="O238" s="154">
        <f t="shared" si="52"/>
        <v>0.35313092081261371</v>
      </c>
      <c r="P238" s="154">
        <f t="shared" si="52"/>
        <v>0.35313092081261371</v>
      </c>
      <c r="Q238" s="36">
        <f t="shared" si="52"/>
        <v>0.35313092081261371</v>
      </c>
      <c r="R238" s="36">
        <f t="shared" si="52"/>
        <v>0.35313092081261371</v>
      </c>
    </row>
    <row r="239" spans="1:18" x14ac:dyDescent="0.35">
      <c r="A239" s="150" t="s">
        <v>4124</v>
      </c>
      <c r="C239" s="23">
        <f>D184/SUM(D180:D185)*B168</f>
        <v>0</v>
      </c>
      <c r="D239" s="23">
        <f>E184/SUM(E180:E185)*B168</f>
        <v>0</v>
      </c>
      <c r="E239" s="149">
        <f>(M239-D239)/(M228-D228)+D239</f>
        <v>0</v>
      </c>
      <c r="F239" s="149">
        <f>(M239-D239)/(M228-D228)+E239</f>
        <v>0</v>
      </c>
      <c r="G239" s="149">
        <f>(M239-D239)/(M228-D228)+F239</f>
        <v>0</v>
      </c>
      <c r="H239" s="149">
        <f>(M239-D239)/(M228-D228)+G239</f>
        <v>0</v>
      </c>
      <c r="I239" s="149">
        <f>(M239-D239)/(M228-D228)+H239</f>
        <v>0</v>
      </c>
      <c r="J239" s="149">
        <f>(M239-D239)/(M228-D228)+I239</f>
        <v>0</v>
      </c>
      <c r="K239" s="149">
        <f>(M239-D239)/(M228-D228)+J239</f>
        <v>0</v>
      </c>
      <c r="L239" s="149">
        <f>(M239-D239)/(M228-D228)+K239</f>
        <v>0</v>
      </c>
      <c r="M239" s="153">
        <f>F184/SUM(F180:F185)*B168</f>
        <v>0</v>
      </c>
      <c r="N239" s="154">
        <f t="shared" ref="N239:R248" si="53">M239</f>
        <v>0</v>
      </c>
      <c r="O239" s="154">
        <f t="shared" si="53"/>
        <v>0</v>
      </c>
      <c r="P239" s="154">
        <f t="shared" si="53"/>
        <v>0</v>
      </c>
      <c r="Q239" s="36">
        <f t="shared" si="53"/>
        <v>0</v>
      </c>
      <c r="R239" s="36">
        <f t="shared" si="53"/>
        <v>0</v>
      </c>
    </row>
    <row r="240" spans="1:18" x14ac:dyDescent="0.35">
      <c r="A240" s="150" t="s">
        <v>4125</v>
      </c>
      <c r="C240" s="23">
        <f>D185/SUM(D180:D185)*B168</f>
        <v>0</v>
      </c>
      <c r="D240" s="23">
        <f>E185/SUM(E180:E185)*B168</f>
        <v>0</v>
      </c>
      <c r="E240" s="149">
        <f>(M240-D240)/(M228-D228)+D240</f>
        <v>0</v>
      </c>
      <c r="F240" s="149">
        <f>(M240-D240)/(M228-D228)+E240</f>
        <v>0</v>
      </c>
      <c r="G240" s="149">
        <f>(M240-D240)/(M228-D228)+F240</f>
        <v>0</v>
      </c>
      <c r="H240" s="149">
        <f>(M240-D240)/(M228-D228)+G240</f>
        <v>0</v>
      </c>
      <c r="I240" s="149">
        <f>(M240-D240)/(M228-D228)+H240</f>
        <v>0</v>
      </c>
      <c r="J240" s="149">
        <f>(M240-D240)/(M228-D228)+I240</f>
        <v>0</v>
      </c>
      <c r="K240" s="149">
        <f>(M240-D240)/(M228-D228)+J240</f>
        <v>0</v>
      </c>
      <c r="L240" s="149">
        <f>(M240-D240)/(M228-D228)+K240</f>
        <v>0</v>
      </c>
      <c r="M240" s="153">
        <f>F185/SUM(F180:F185)*B168</f>
        <v>0</v>
      </c>
      <c r="N240" s="154">
        <f t="shared" si="53"/>
        <v>0</v>
      </c>
      <c r="O240" s="154">
        <f t="shared" si="53"/>
        <v>0</v>
      </c>
      <c r="P240" s="154">
        <f t="shared" si="53"/>
        <v>0</v>
      </c>
      <c r="Q240" s="36">
        <f t="shared" si="53"/>
        <v>0</v>
      </c>
      <c r="R240" s="36">
        <f t="shared" si="53"/>
        <v>0</v>
      </c>
    </row>
    <row r="241" spans="1:18" x14ac:dyDescent="0.35">
      <c r="A241" s="150" t="s">
        <v>4273</v>
      </c>
      <c r="C241" s="23">
        <f>D186/SUM(D186:D191)*B169</f>
        <v>0</v>
      </c>
      <c r="D241" s="23">
        <f>E186/SUM(E186:E191)*B169</f>
        <v>0</v>
      </c>
      <c r="E241" s="149">
        <f>(M241-D241)/(M228-D228)+D241</f>
        <v>0</v>
      </c>
      <c r="F241" s="149">
        <f>(M241-D241)/(M228-D228)+E241</f>
        <v>0</v>
      </c>
      <c r="G241" s="149">
        <f>(M241-D241)/(M228-D228)+F241</f>
        <v>0</v>
      </c>
      <c r="H241" s="149">
        <f>(M241-D241)/(M228-D228)+G241</f>
        <v>0</v>
      </c>
      <c r="I241" s="149">
        <f>(M241-D241)/(M228-D228)+H241</f>
        <v>0</v>
      </c>
      <c r="J241" s="149">
        <f>(M241-D241)/(M228-D228)+I241</f>
        <v>0</v>
      </c>
      <c r="K241" s="149">
        <f>(M241-D241)/(M228-D228)+J241</f>
        <v>0</v>
      </c>
      <c r="L241" s="149">
        <f>(M241-D241)/(M228-D228)+K241</f>
        <v>0</v>
      </c>
      <c r="M241" s="153">
        <f>F186/SUM(F186:F191)*B169</f>
        <v>0</v>
      </c>
      <c r="N241" s="154">
        <f t="shared" si="53"/>
        <v>0</v>
      </c>
      <c r="O241" s="154">
        <f t="shared" si="53"/>
        <v>0</v>
      </c>
      <c r="P241" s="154">
        <f t="shared" si="53"/>
        <v>0</v>
      </c>
      <c r="Q241" s="36">
        <f t="shared" si="53"/>
        <v>0</v>
      </c>
      <c r="R241" s="36">
        <f t="shared" si="53"/>
        <v>0</v>
      </c>
    </row>
    <row r="242" spans="1:18" x14ac:dyDescent="0.35">
      <c r="A242" s="150" t="s">
        <v>4127</v>
      </c>
      <c r="C242" s="23">
        <f>D187/SUM(D186:D191)*B169</f>
        <v>8.0143231397024353E-2</v>
      </c>
      <c r="D242" s="23">
        <f>E187/SUM(E186:E191)*B169</f>
        <v>0.22250495737585202</v>
      </c>
      <c r="E242" s="149">
        <f>(M242-D242)/(M228-D228)+D242</f>
        <v>0.19778218433409067</v>
      </c>
      <c r="F242" s="149">
        <f>(M242-D242)/(M228-D228)+E242</f>
        <v>0.17305941129232932</v>
      </c>
      <c r="G242" s="149">
        <f>(M242-D242)/(M228-D228)+F242</f>
        <v>0.14833663825056798</v>
      </c>
      <c r="H242" s="149">
        <f>(M242-D242)/(M228-D228)+G242</f>
        <v>0.12361386520880664</v>
      </c>
      <c r="I242" s="149">
        <f>(M242-D242)/(M228-D228)+H242</f>
        <v>9.8891092167045308E-2</v>
      </c>
      <c r="J242" s="149">
        <f>(M242-D242)/(M228-D228)+I242</f>
        <v>7.4168319125283974E-2</v>
      </c>
      <c r="K242" s="149">
        <f>(M242-D242)/(M228-D228)+J242</f>
        <v>4.944554608352264E-2</v>
      </c>
      <c r="L242" s="149">
        <f>(M242-D242)/(M228-D228)+K242</f>
        <v>2.4722773041761306E-2</v>
      </c>
      <c r="M242" s="153">
        <f>F187/SUM(F186:F191)*B169</f>
        <v>0</v>
      </c>
      <c r="N242" s="154">
        <f t="shared" si="53"/>
        <v>0</v>
      </c>
      <c r="O242" s="154">
        <f t="shared" si="53"/>
        <v>0</v>
      </c>
      <c r="P242" s="154">
        <f t="shared" si="53"/>
        <v>0</v>
      </c>
      <c r="Q242" s="36">
        <f t="shared" si="53"/>
        <v>0</v>
      </c>
      <c r="R242" s="36">
        <f t="shared" si="53"/>
        <v>0</v>
      </c>
    </row>
    <row r="243" spans="1:18" x14ac:dyDescent="0.35">
      <c r="A243" s="150" t="s">
        <v>4128</v>
      </c>
      <c r="C243" s="23">
        <f>D188/SUM(D186:D191)*B169</f>
        <v>0</v>
      </c>
      <c r="D243" s="23">
        <f>E188/SUM(E186:E191)*B169</f>
        <v>0</v>
      </c>
      <c r="E243" s="149">
        <f>(M243-D243)/(M228-D228)+D243</f>
        <v>0</v>
      </c>
      <c r="F243" s="149">
        <f>(M243-D243)/(M228-D228)+E243</f>
        <v>0</v>
      </c>
      <c r="G243" s="149">
        <f>(M243-D243)/(M228-D228)+F243</f>
        <v>0</v>
      </c>
      <c r="H243" s="149">
        <f>(M243-D243)/(M228-D228)+G243</f>
        <v>0</v>
      </c>
      <c r="I243" s="149">
        <f>(M243-D243)/(M228-D228)+H243</f>
        <v>0</v>
      </c>
      <c r="J243" s="149">
        <f>(M243-D243)/(M228-D228)+I243</f>
        <v>0</v>
      </c>
      <c r="K243" s="149">
        <f>(M243-D243)/(M228-D228)+J243</f>
        <v>0</v>
      </c>
      <c r="L243" s="149">
        <f>(M243-D243)/(M228-D228)+K243</f>
        <v>0</v>
      </c>
      <c r="M243" s="153">
        <f>F188/SUM(F186:F191)*B169</f>
        <v>0</v>
      </c>
      <c r="N243" s="154">
        <f t="shared" si="53"/>
        <v>0</v>
      </c>
      <c r="O243" s="154">
        <f t="shared" si="53"/>
        <v>0</v>
      </c>
      <c r="P243" s="154">
        <f t="shared" si="53"/>
        <v>0</v>
      </c>
      <c r="Q243" s="36">
        <f t="shared" si="53"/>
        <v>0</v>
      </c>
      <c r="R243" s="36">
        <f t="shared" si="53"/>
        <v>0</v>
      </c>
    </row>
    <row r="244" spans="1:18" x14ac:dyDescent="0.35">
      <c r="A244" s="150" t="s">
        <v>4129</v>
      </c>
      <c r="C244" s="23">
        <f>D189/SUM(D186:D191)*B169</f>
        <v>0.15060776554858415</v>
      </c>
      <c r="D244" s="23">
        <f>E189/SUM(E186:E191)*B169</f>
        <v>8.2460395697564557E-3</v>
      </c>
      <c r="E244" s="149">
        <f>(M244-D244)/(M228-D228)+D244</f>
        <v>3.2968812611517795E-2</v>
      </c>
      <c r="F244" s="149">
        <f>(M244-D244)/(M228-D228)+E244</f>
        <v>5.7691585653279129E-2</v>
      </c>
      <c r="G244" s="149">
        <f>(M244-D244)/(M228-D228)+F244</f>
        <v>8.2414358695040463E-2</v>
      </c>
      <c r="H244" s="149">
        <f>(M244-D244)/(M228-D228)+G244</f>
        <v>0.1071371317368018</v>
      </c>
      <c r="I244" s="149">
        <f>(M244-D244)/(M228-D228)+H244</f>
        <v>0.13185990477856313</v>
      </c>
      <c r="J244" s="149">
        <f>(M244-D244)/(M228-D228)+I244</f>
        <v>0.15658267782032448</v>
      </c>
      <c r="K244" s="149">
        <f>(M244-D244)/(M228-D228)+J244</f>
        <v>0.18130545086208583</v>
      </c>
      <c r="L244" s="149">
        <f>(M244-D244)/(M228-D228)+K244</f>
        <v>0.20602822390384717</v>
      </c>
      <c r="M244" s="153">
        <f>F189/SUM(F186:F191)*B169</f>
        <v>0.23075099694560849</v>
      </c>
      <c r="N244" s="154">
        <f t="shared" si="53"/>
        <v>0.23075099694560849</v>
      </c>
      <c r="O244" s="154">
        <f t="shared" si="53"/>
        <v>0.23075099694560849</v>
      </c>
      <c r="P244" s="154">
        <f t="shared" si="53"/>
        <v>0.23075099694560849</v>
      </c>
      <c r="Q244" s="36">
        <f t="shared" si="53"/>
        <v>0.23075099694560849</v>
      </c>
      <c r="R244" s="36">
        <f t="shared" si="53"/>
        <v>0.23075099694560849</v>
      </c>
    </row>
    <row r="245" spans="1:18" x14ac:dyDescent="0.35">
      <c r="A245" s="150" t="s">
        <v>4130</v>
      </c>
      <c r="C245" s="23">
        <f>D190/SUM(D186:D191)*B169</f>
        <v>0</v>
      </c>
      <c r="D245" s="23">
        <f>E190/SUM(E186:E191)*B169</f>
        <v>0</v>
      </c>
      <c r="E245" s="149">
        <f>(M245-D245)/(M228-D228)+D245</f>
        <v>0</v>
      </c>
      <c r="F245" s="149">
        <f>(M245-D245)/(M228-D228)+E245</f>
        <v>0</v>
      </c>
      <c r="G245" s="149">
        <f>(M245-D245)/(M228-D228)+F245</f>
        <v>0</v>
      </c>
      <c r="H245" s="149">
        <f>(M245-D245)/(M228-D228)+G245</f>
        <v>0</v>
      </c>
      <c r="I245" s="149">
        <f>(M245-D245)/(M228-D228)+H245</f>
        <v>0</v>
      </c>
      <c r="J245" s="149">
        <f>(M245-D245)/(M228-D228)+I245</f>
        <v>0</v>
      </c>
      <c r="K245" s="149">
        <f>(M245-D245)/(M228-D228)+J245</f>
        <v>0</v>
      </c>
      <c r="L245" s="149">
        <f>(M245-D245)/(M228-D228)+K245</f>
        <v>0</v>
      </c>
      <c r="M245" s="153">
        <f>F190/SUM(F186:F191)*B169</f>
        <v>0</v>
      </c>
      <c r="N245" s="154">
        <f t="shared" si="53"/>
        <v>0</v>
      </c>
      <c r="O245" s="154">
        <f t="shared" si="53"/>
        <v>0</v>
      </c>
      <c r="P245" s="154">
        <f t="shared" si="53"/>
        <v>0</v>
      </c>
      <c r="Q245" s="36">
        <f t="shared" si="53"/>
        <v>0</v>
      </c>
      <c r="R245" s="36">
        <f t="shared" si="53"/>
        <v>0</v>
      </c>
    </row>
    <row r="246" spans="1:18" x14ac:dyDescent="0.35">
      <c r="A246" s="150" t="s">
        <v>4131</v>
      </c>
      <c r="C246" s="23">
        <f>D191/SUM(D186:D191)*B169</f>
        <v>0</v>
      </c>
      <c r="D246" s="23">
        <f>E191/SUM(E186:E191)*B169</f>
        <v>0</v>
      </c>
      <c r="E246" s="149">
        <f>(M246-D246)/(M228-D228)+D246</f>
        <v>0</v>
      </c>
      <c r="F246" s="149">
        <f>(M246-D246)/(M228-D228)+E246</f>
        <v>0</v>
      </c>
      <c r="G246" s="149">
        <f>(M246-D246)/(M228-D228)+F246</f>
        <v>0</v>
      </c>
      <c r="H246" s="149">
        <f>(M246-D246)/(M228-D228)+G246</f>
        <v>0</v>
      </c>
      <c r="I246" s="149">
        <f>(M246-D246)/(M228-D228)+H246</f>
        <v>0</v>
      </c>
      <c r="J246" s="149">
        <f>(M246-D246)/(M228-D228)+I246</f>
        <v>0</v>
      </c>
      <c r="K246" s="149">
        <f>(M246-D246)/(M228-D228)+J246</f>
        <v>0</v>
      </c>
      <c r="L246" s="149">
        <f>(M246-D246)/(M228-D228)+K246</f>
        <v>0</v>
      </c>
      <c r="M246" s="153">
        <f>F191/SUM(F186:F191)*B169</f>
        <v>0</v>
      </c>
      <c r="N246" s="154">
        <f t="shared" si="53"/>
        <v>0</v>
      </c>
      <c r="O246" s="154">
        <f t="shared" si="53"/>
        <v>0</v>
      </c>
      <c r="P246" s="154">
        <f t="shared" si="53"/>
        <v>0</v>
      </c>
      <c r="Q246" s="36">
        <f t="shared" si="53"/>
        <v>0</v>
      </c>
      <c r="R246" s="36">
        <f t="shared" si="53"/>
        <v>0</v>
      </c>
    </row>
    <row r="247" spans="1:18" x14ac:dyDescent="0.35">
      <c r="A247" s="150" t="s">
        <v>4132</v>
      </c>
      <c r="C247" s="152">
        <f t="shared" ref="C247:C252" si="54">D247</f>
        <v>0</v>
      </c>
      <c r="D247" s="23">
        <f>E192/SUM(E192:E197)*B170</f>
        <v>0</v>
      </c>
      <c r="E247" s="149">
        <f>(M247-D247)/(M228-D228)+D247</f>
        <v>0</v>
      </c>
      <c r="F247" s="149">
        <f>(M247-D247)/(M228-D228)+E247</f>
        <v>0</v>
      </c>
      <c r="G247" s="149">
        <f>(M247-D247)/(M228-D228)+F247</f>
        <v>0</v>
      </c>
      <c r="H247" s="149">
        <f>(M247-D247)/(M228-D228)+G247</f>
        <v>0</v>
      </c>
      <c r="I247" s="149">
        <f>(M247-D247)/(M228-D228)+H247</f>
        <v>0</v>
      </c>
      <c r="J247" s="149">
        <f>(M247-D247)/(M228-D228)+I247</f>
        <v>0</v>
      </c>
      <c r="K247" s="149">
        <f>(M247-D247)/(M228-D228)+J247</f>
        <v>0</v>
      </c>
      <c r="L247" s="149">
        <f>(M247-D247)/(M228-D228)+K247</f>
        <v>0</v>
      </c>
      <c r="M247" s="153">
        <f>F192/SUM(F192:F197)*B170</f>
        <v>0</v>
      </c>
      <c r="N247" s="154">
        <f t="shared" si="53"/>
        <v>0</v>
      </c>
      <c r="O247" s="154">
        <f t="shared" si="53"/>
        <v>0</v>
      </c>
      <c r="P247" s="154">
        <f t="shared" si="53"/>
        <v>0</v>
      </c>
      <c r="Q247" s="36">
        <f t="shared" si="53"/>
        <v>0</v>
      </c>
      <c r="R247" s="36">
        <f t="shared" si="53"/>
        <v>0</v>
      </c>
    </row>
    <row r="248" spans="1:18" x14ac:dyDescent="0.35">
      <c r="A248" s="150" t="s">
        <v>4133</v>
      </c>
      <c r="C248" s="152">
        <f t="shared" si="54"/>
        <v>1.1253108263051894E-2</v>
      </c>
      <c r="D248" s="23">
        <f>E193/SUM(E192:E197)*B170</f>
        <v>1.1253108263051894E-2</v>
      </c>
      <c r="E248" s="149">
        <f>(M248-D248)/(M228-D228)+D248</f>
        <v>1.0002762900490573E-2</v>
      </c>
      <c r="F248" s="149">
        <f>(M248-D248)/(M228-D228)+E248</f>
        <v>8.7524175379292517E-3</v>
      </c>
      <c r="G248" s="149">
        <f>(M248-D248)/(M228-D228)+F248</f>
        <v>7.5020721753679305E-3</v>
      </c>
      <c r="H248" s="149">
        <f>(M248-D248)/(M228-D228)+G248</f>
        <v>6.2517268128066093E-3</v>
      </c>
      <c r="I248" s="149">
        <f>(M248-D248)/(M228-D228)+H248</f>
        <v>5.0013814502452882E-3</v>
      </c>
      <c r="J248" s="149">
        <f>(M248-D248)/(M228-D228)+I248</f>
        <v>3.7510360876839666E-3</v>
      </c>
      <c r="K248" s="149">
        <f>(M248-D248)/(M228-D228)+J248</f>
        <v>2.5006907251226449E-3</v>
      </c>
      <c r="L248" s="149">
        <f>(M248-D248)/(M228-D228)+K248</f>
        <v>1.2503453625613233E-3</v>
      </c>
      <c r="M248" s="153">
        <f>F193/SUM(F192:F197)*B170</f>
        <v>0</v>
      </c>
      <c r="N248" s="154">
        <f t="shared" si="53"/>
        <v>0</v>
      </c>
      <c r="O248" s="154">
        <f t="shared" si="53"/>
        <v>0</v>
      </c>
      <c r="P248" s="154">
        <f t="shared" si="53"/>
        <v>0</v>
      </c>
      <c r="Q248" s="36">
        <f t="shared" si="53"/>
        <v>0</v>
      </c>
      <c r="R248" s="36">
        <f t="shared" si="53"/>
        <v>0</v>
      </c>
    </row>
    <row r="249" spans="1:18" x14ac:dyDescent="0.35">
      <c r="A249" s="150" t="s">
        <v>4134</v>
      </c>
      <c r="C249" s="152">
        <f t="shared" si="54"/>
        <v>0</v>
      </c>
      <c r="D249" s="23">
        <f>E194/SUM(E192:E197)*B170</f>
        <v>0</v>
      </c>
      <c r="E249" s="149">
        <f>(M249-D249)/(M228-D228)+D249</f>
        <v>0</v>
      </c>
      <c r="F249" s="149">
        <f>(M249-D249)/(M228-D228)+E249</f>
        <v>0</v>
      </c>
      <c r="G249" s="149">
        <f>(M249-D249)/(M228-D228)+F249</f>
        <v>0</v>
      </c>
      <c r="H249" s="149">
        <f>(M249-D249)/(M228-D228)+G249</f>
        <v>0</v>
      </c>
      <c r="I249" s="149">
        <f>(M249-D249)/(M228-D228)+H249</f>
        <v>0</v>
      </c>
      <c r="J249" s="149">
        <f>(M249-D249)/(M228-D228)+I249</f>
        <v>0</v>
      </c>
      <c r="K249" s="149">
        <f>(M249-D249)/(M228-D228)+J249</f>
        <v>0</v>
      </c>
      <c r="L249" s="149">
        <f>(M249-D249)/(M228-D228)+K249</f>
        <v>0</v>
      </c>
      <c r="M249" s="153">
        <f>F194/SUM(F192:F197)*B170</f>
        <v>0</v>
      </c>
      <c r="N249" s="154">
        <f t="shared" ref="N249:R252" si="55">M249</f>
        <v>0</v>
      </c>
      <c r="O249" s="154">
        <f t="shared" si="55"/>
        <v>0</v>
      </c>
      <c r="P249" s="154">
        <f t="shared" si="55"/>
        <v>0</v>
      </c>
      <c r="Q249" s="36">
        <f t="shared" si="55"/>
        <v>0</v>
      </c>
      <c r="R249" s="36">
        <f t="shared" si="55"/>
        <v>0</v>
      </c>
    </row>
    <row r="250" spans="1:18" x14ac:dyDescent="0.35">
      <c r="A250" s="150" t="s">
        <v>4135</v>
      </c>
      <c r="C250" s="152">
        <f t="shared" si="54"/>
        <v>0.13518536637061024</v>
      </c>
      <c r="D250" s="23">
        <f>E195/SUM(E192:E197)*B170</f>
        <v>0.13518536637061024</v>
      </c>
      <c r="E250" s="149">
        <f>(M250-D250)/(M228-D228)+D250</f>
        <v>0.13643571173317157</v>
      </c>
      <c r="F250" s="149">
        <f>(M250-D250)/(M228-D228)+E250</f>
        <v>0.13768605709573289</v>
      </c>
      <c r="G250" s="149">
        <f>(M250-D250)/(M228-D228)+F250</f>
        <v>0.13893640245829422</v>
      </c>
      <c r="H250" s="149">
        <f>(M250-D250)/(M228-D228)+G250</f>
        <v>0.14018674782085555</v>
      </c>
      <c r="I250" s="149">
        <f>(M250-D250)/(M228-D228)+H250</f>
        <v>0.14143709318341688</v>
      </c>
      <c r="J250" s="149">
        <f>(M250-D250)/(M228-D228)+I250</f>
        <v>0.14268743854597821</v>
      </c>
      <c r="K250" s="149">
        <f>(M250-D250)/(M228-D228)+J250</f>
        <v>0.14393778390853953</v>
      </c>
      <c r="L250" s="149">
        <f>(M250-D250)/(M228-D228)+K250</f>
        <v>0.14518812927110086</v>
      </c>
      <c r="M250" s="153">
        <f>F195/SUM(F192:F197)*B170</f>
        <v>0.14643847463366214</v>
      </c>
      <c r="N250" s="154">
        <f t="shared" si="55"/>
        <v>0.14643847463366214</v>
      </c>
      <c r="O250" s="154">
        <f t="shared" si="55"/>
        <v>0.14643847463366214</v>
      </c>
      <c r="P250" s="154">
        <f t="shared" si="55"/>
        <v>0.14643847463366214</v>
      </c>
      <c r="Q250" s="36">
        <f t="shared" si="55"/>
        <v>0.14643847463366214</v>
      </c>
      <c r="R250" s="36">
        <f t="shared" si="55"/>
        <v>0.14643847463366214</v>
      </c>
    </row>
    <row r="251" spans="1:18" x14ac:dyDescent="0.35">
      <c r="A251" s="150" t="s">
        <v>4136</v>
      </c>
      <c r="C251" s="152">
        <f t="shared" si="54"/>
        <v>0</v>
      </c>
      <c r="D251" s="23">
        <f>E196/SUM(E192:E197)*B170</f>
        <v>0</v>
      </c>
      <c r="E251" s="149">
        <f>(M251-D251)/(M228-D228)+D251</f>
        <v>0</v>
      </c>
      <c r="F251" s="149">
        <f>(M251-D251)/(M228-D228)+E251</f>
        <v>0</v>
      </c>
      <c r="G251" s="149">
        <f>(M251-D251)/(M228-D228)+F251</f>
        <v>0</v>
      </c>
      <c r="H251" s="149">
        <f>(M251-D251)/(M228-D228)+G251</f>
        <v>0</v>
      </c>
      <c r="I251" s="149">
        <f>(M251-D251)/(M228-D228)+H251</f>
        <v>0</v>
      </c>
      <c r="J251" s="149">
        <f>(M251-D251)/(M228-D228)+I251</f>
        <v>0</v>
      </c>
      <c r="K251" s="149">
        <f>(M251-D251)/(M228-D228)+J251</f>
        <v>0</v>
      </c>
      <c r="L251" s="149">
        <f>(M251-D251)/(M228-D228)+K251</f>
        <v>0</v>
      </c>
      <c r="M251" s="153">
        <f>F196/SUM(F192:F197)*B170</f>
        <v>0</v>
      </c>
      <c r="N251" s="154">
        <f t="shared" si="55"/>
        <v>0</v>
      </c>
      <c r="O251" s="154">
        <f t="shared" si="55"/>
        <v>0</v>
      </c>
      <c r="P251" s="154">
        <f t="shared" si="55"/>
        <v>0</v>
      </c>
      <c r="Q251" s="36">
        <f t="shared" si="55"/>
        <v>0</v>
      </c>
      <c r="R251" s="36">
        <f t="shared" si="55"/>
        <v>0</v>
      </c>
    </row>
    <row r="252" spans="1:18" x14ac:dyDescent="0.35">
      <c r="A252" s="150" t="s">
        <v>4137</v>
      </c>
      <c r="C252" s="152">
        <f t="shared" si="54"/>
        <v>0</v>
      </c>
      <c r="D252" s="23">
        <f>E197/SUM(E192:E197)*B170</f>
        <v>0</v>
      </c>
      <c r="E252" s="149">
        <f>(M252-D252)/(M228-D228)+D252</f>
        <v>0</v>
      </c>
      <c r="F252" s="149">
        <f>(M252-D252)/(M228-D228)+E252</f>
        <v>0</v>
      </c>
      <c r="G252" s="149">
        <f>(M252-D252)/(M228-D228)+F252</f>
        <v>0</v>
      </c>
      <c r="H252" s="149">
        <f>(M252-D252)/(M228-D228)+G252</f>
        <v>0</v>
      </c>
      <c r="I252" s="149">
        <f>(M252-D252)/(M228-D228)+H252</f>
        <v>0</v>
      </c>
      <c r="J252" s="149">
        <f>(M252-D252)/(M228-D228)+I252</f>
        <v>0</v>
      </c>
      <c r="K252" s="149">
        <f>(M252-D252)/(M228-D228)+J252</f>
        <v>0</v>
      </c>
      <c r="L252" s="149">
        <f>(M252-D252)/(M228-D228)+K252</f>
        <v>0</v>
      </c>
      <c r="M252" s="153">
        <f>F197/SUM(F192:F197)*B170</f>
        <v>0</v>
      </c>
      <c r="N252" s="149">
        <f t="shared" si="55"/>
        <v>0</v>
      </c>
      <c r="O252" s="149">
        <f t="shared" si="55"/>
        <v>0</v>
      </c>
      <c r="P252" s="149">
        <f t="shared" si="55"/>
        <v>0</v>
      </c>
      <c r="Q252" s="36">
        <f t="shared" si="55"/>
        <v>0</v>
      </c>
      <c r="R252" s="36">
        <f t="shared" si="55"/>
        <v>0</v>
      </c>
    </row>
    <row r="254" spans="1:18" x14ac:dyDescent="0.35">
      <c r="A254" s="157" t="s">
        <v>4277</v>
      </c>
      <c r="B254" s="125"/>
      <c r="C254" s="125"/>
      <c r="D254" s="125"/>
      <c r="E254" s="125"/>
      <c r="F254" s="125"/>
      <c r="G254" s="125"/>
      <c r="H254" s="125"/>
      <c r="I254" s="125"/>
      <c r="J254" s="125"/>
      <c r="K254" s="125"/>
      <c r="L254" s="125"/>
      <c r="M254" s="125"/>
      <c r="N254" s="125"/>
      <c r="O254" s="125"/>
      <c r="P254" s="125"/>
    </row>
    <row r="255" spans="1:18" x14ac:dyDescent="0.35">
      <c r="A255" s="156" t="s">
        <v>4278</v>
      </c>
      <c r="B255" s="155"/>
      <c r="C255" s="155"/>
      <c r="D255" s="155"/>
      <c r="E255" s="155"/>
      <c r="F255" s="155"/>
      <c r="G255" s="155"/>
      <c r="H255" s="155"/>
      <c r="I255" s="155"/>
      <c r="J255" s="155"/>
      <c r="K255" s="155"/>
      <c r="L255" s="155"/>
      <c r="M255" s="155"/>
      <c r="N255" s="155"/>
      <c r="O255" s="155"/>
      <c r="P255" s="155"/>
    </row>
    <row r="256" spans="1:18" x14ac:dyDescent="0.35">
      <c r="A256" s="125"/>
      <c r="C256" s="127">
        <v>2020</v>
      </c>
      <c r="D256" s="127">
        <v>2021</v>
      </c>
      <c r="E256" s="127">
        <v>2022</v>
      </c>
      <c r="F256" s="127">
        <v>2023</v>
      </c>
      <c r="G256" s="127">
        <v>2024</v>
      </c>
      <c r="H256" s="127">
        <v>2025</v>
      </c>
      <c r="I256" s="127">
        <v>2026</v>
      </c>
      <c r="J256" s="127">
        <v>2027</v>
      </c>
      <c r="K256" s="127">
        <v>2028</v>
      </c>
      <c r="L256" s="127">
        <v>2029</v>
      </c>
      <c r="M256" s="127">
        <v>2030</v>
      </c>
      <c r="N256" s="127">
        <v>2031</v>
      </c>
      <c r="O256" s="127">
        <v>2032</v>
      </c>
      <c r="P256" s="127">
        <v>2033</v>
      </c>
      <c r="Q256" s="127">
        <v>2034</v>
      </c>
      <c r="R256" s="127">
        <v>2035</v>
      </c>
    </row>
    <row r="257" spans="1:18" x14ac:dyDescent="0.35">
      <c r="A257" s="150" t="s">
        <v>4139</v>
      </c>
      <c r="C257" s="23">
        <f>D201/SUM(D201:D206)*B167</f>
        <v>0.21047240993008937</v>
      </c>
      <c r="D257" s="23">
        <f>E201/SUM(E201:E206)*B167</f>
        <v>0.15340302776633002</v>
      </c>
      <c r="E257" s="149">
        <f>(M257-D257)/(M256-D256)+D257</f>
        <v>0.13635824690340448</v>
      </c>
      <c r="F257" s="149">
        <f>(M257-D257)/(M256-D256)+E257</f>
        <v>0.11931346604047892</v>
      </c>
      <c r="G257" s="149">
        <f>(M257-D257)/(M256-D256)+F257</f>
        <v>0.10226868517755336</v>
      </c>
      <c r="H257" s="149">
        <f>(M257-D257)/(M256-D256)+G257</f>
        <v>8.5223904314627799E-2</v>
      </c>
      <c r="I257" s="149">
        <f>(M257-D257)/(M256-D256)+H257</f>
        <v>6.8179123451702239E-2</v>
      </c>
      <c r="J257" s="149">
        <f>(M257-D257)/(M256-D256)+I257</f>
        <v>5.1134342588776679E-2</v>
      </c>
      <c r="K257" s="149">
        <f>(M257-D257)/(M256-D256)+J257</f>
        <v>3.408956172585112E-2</v>
      </c>
      <c r="L257" s="149">
        <f>(M257-D257)/(M256-D256)+K257</f>
        <v>1.704478086292556E-2</v>
      </c>
      <c r="M257" s="153">
        <f>F201/SUM(F201:F206)*B167</f>
        <v>0</v>
      </c>
      <c r="N257" s="154">
        <f t="shared" ref="N257:R266" si="56">M257</f>
        <v>0</v>
      </c>
      <c r="O257" s="154">
        <f t="shared" si="56"/>
        <v>0</v>
      </c>
      <c r="P257" s="154">
        <f t="shared" si="56"/>
        <v>0</v>
      </c>
      <c r="Q257" s="36">
        <f>P257</f>
        <v>0</v>
      </c>
      <c r="R257" s="36">
        <f>Q257</f>
        <v>0</v>
      </c>
    </row>
    <row r="258" spans="1:18" x14ac:dyDescent="0.35">
      <c r="A258" s="150" t="s">
        <v>4140</v>
      </c>
      <c r="C258" s="23">
        <f>D202/SUM(D201:D206)*B167</f>
        <v>8.2312244790805377E-5</v>
      </c>
      <c r="D258" s="23">
        <f>E202/SUM(E201:E206)*B167</f>
        <v>6.9409645060427856E-5</v>
      </c>
      <c r="E258" s="149">
        <f>(M258-D258)/(M256-D256)+D258</f>
        <v>6.1697462275935876E-5</v>
      </c>
      <c r="F258" s="149">
        <f>(M258-D258)/(M256-D256)+E258</f>
        <v>5.398527949144389E-5</v>
      </c>
      <c r="G258" s="149">
        <f>(M258-D258)/(M256-D256)+F258</f>
        <v>4.6273096706951904E-5</v>
      </c>
      <c r="H258" s="149">
        <f>(M258-D258)/(M256-D256)+G258</f>
        <v>3.8560913922459918E-5</v>
      </c>
      <c r="I258" s="149">
        <f>(M258-D258)/(M256-D256)+H258</f>
        <v>3.0848731137967931E-5</v>
      </c>
      <c r="J258" s="149">
        <f>(M258-D258)/(M256-D256)+I258</f>
        <v>2.3136548353475945E-5</v>
      </c>
      <c r="K258" s="149">
        <f>(M258-D258)/(M256-D256)+J258</f>
        <v>1.5424365568983959E-5</v>
      </c>
      <c r="L258" s="149">
        <f>(M258-D258)/(M256-D256)+K258</f>
        <v>7.7121827844919744E-6</v>
      </c>
      <c r="M258" s="153">
        <f>F202/SUM(F201:F206)*B167</f>
        <v>0</v>
      </c>
      <c r="N258" s="153">
        <f t="shared" si="56"/>
        <v>0</v>
      </c>
      <c r="O258" s="153">
        <f t="shared" si="56"/>
        <v>0</v>
      </c>
      <c r="P258" s="153">
        <f t="shared" si="56"/>
        <v>0</v>
      </c>
      <c r="Q258" s="36">
        <f t="shared" si="56"/>
        <v>0</v>
      </c>
      <c r="R258" s="36">
        <f t="shared" si="56"/>
        <v>0</v>
      </c>
    </row>
    <row r="259" spans="1:18" x14ac:dyDescent="0.35">
      <c r="A259" s="150" t="s">
        <v>4141</v>
      </c>
      <c r="C259" s="23">
        <f>D203/SUM(D201:D206)*B167</f>
        <v>5.8770942780635042E-2</v>
      </c>
      <c r="D259" s="23">
        <f>E203/SUM(E201:E206)*B167</f>
        <v>0.11576371968661692</v>
      </c>
      <c r="E259" s="149">
        <f>(M259-D259)/(M256-D256)+D259</f>
        <v>0.1029010841658817</v>
      </c>
      <c r="F259" s="149">
        <f>(M259-D259)/(M256-D256)+E259</f>
        <v>9.0038448645146485E-2</v>
      </c>
      <c r="G259" s="149">
        <f>(M259-D259)/(M256-D256)+F259</f>
        <v>7.7175813124411269E-2</v>
      </c>
      <c r="H259" s="149">
        <f>(M259-D259)/(M256-D256)+G259</f>
        <v>6.4313177603676053E-2</v>
      </c>
      <c r="I259" s="149">
        <f>(M259-D259)/(M256-D256)+H259</f>
        <v>5.1450542082940837E-2</v>
      </c>
      <c r="J259" s="149">
        <f>(M259-D259)/(M256-D256)+I259</f>
        <v>3.8587906562205621E-2</v>
      </c>
      <c r="K259" s="149">
        <f>(M259-D259)/(M256-D256)+J259</f>
        <v>2.5725271041470408E-2</v>
      </c>
      <c r="L259" s="149">
        <f>(M259-D259)/(M256-D256)+K259</f>
        <v>1.2862635520735195E-2</v>
      </c>
      <c r="M259" s="153">
        <f>F203/SUM(F201:F206)*B167</f>
        <v>0</v>
      </c>
      <c r="N259" s="153">
        <f t="shared" si="56"/>
        <v>0</v>
      </c>
      <c r="O259" s="153">
        <f t="shared" si="56"/>
        <v>0</v>
      </c>
      <c r="P259" s="153">
        <f t="shared" si="56"/>
        <v>0</v>
      </c>
      <c r="Q259" s="36">
        <f t="shared" si="56"/>
        <v>0</v>
      </c>
      <c r="R259" s="36">
        <f t="shared" si="56"/>
        <v>0</v>
      </c>
    </row>
    <row r="260" spans="1:18" x14ac:dyDescent="0.35">
      <c r="A260" s="150" t="s">
        <v>4142</v>
      </c>
      <c r="C260" s="23">
        <f>D204/SUM(D201:D206)*B167</f>
        <v>3.5394265260046308E-4</v>
      </c>
      <c r="D260" s="23">
        <f>E204/SUM(E201:E206)*B167</f>
        <v>6.1697462275935863E-5</v>
      </c>
      <c r="E260" s="149">
        <f>(M260-D260)/(M256-D256)+D260</f>
        <v>3.0019243034035907E-2</v>
      </c>
      <c r="F260" s="149">
        <f>(M260-D260)/(M256-D256)+E260</f>
        <v>5.9976788605795875E-2</v>
      </c>
      <c r="G260" s="149">
        <f>(M260-D260)/(M256-D256)+F260</f>
        <v>8.993433417755585E-2</v>
      </c>
      <c r="H260" s="149">
        <f>(M260-D260)/(M256-D256)+G260</f>
        <v>0.11989187974931582</v>
      </c>
      <c r="I260" s="149">
        <f>(M260-D260)/(M256-D256)+H260</f>
        <v>0.14984942532107579</v>
      </c>
      <c r="J260" s="149">
        <f>(M260-D260)/(M256-D256)+I260</f>
        <v>0.17980697089283576</v>
      </c>
      <c r="K260" s="149">
        <f>(M260-D260)/(M256-D256)+J260</f>
        <v>0.20976451646459573</v>
      </c>
      <c r="L260" s="149">
        <f>(M260-D260)/(M256-D256)+K260</f>
        <v>0.23972206203635571</v>
      </c>
      <c r="M260" s="153">
        <f>F204/SUM(F201:F206)*B167</f>
        <v>0.26967960760811566</v>
      </c>
      <c r="N260" s="153">
        <f t="shared" si="56"/>
        <v>0.26967960760811566</v>
      </c>
      <c r="O260" s="153">
        <f t="shared" si="56"/>
        <v>0.26967960760811566</v>
      </c>
      <c r="P260" s="153">
        <f t="shared" si="56"/>
        <v>0.26967960760811566</v>
      </c>
      <c r="Q260" s="36">
        <f t="shared" si="56"/>
        <v>0.26967960760811566</v>
      </c>
      <c r="R260" s="36">
        <f t="shared" si="56"/>
        <v>0.26967960760811566</v>
      </c>
    </row>
    <row r="261" spans="1:18" x14ac:dyDescent="0.35">
      <c r="A261" s="150" t="s">
        <v>4143</v>
      </c>
      <c r="C261" s="23">
        <f>D205/SUM(D201:D206)*B167</f>
        <v>0</v>
      </c>
      <c r="D261" s="23">
        <f>E205/SUM(E201:E206)*B167</f>
        <v>3.8175304783235313E-4</v>
      </c>
      <c r="E261" s="149">
        <f>(M261-D261)/(M256-D256)+D261</f>
        <v>3.393360425176472E-4</v>
      </c>
      <c r="F261" s="149">
        <f>(M261-D261)/(M256-D256)+E261</f>
        <v>2.9691903720294128E-4</v>
      </c>
      <c r="G261" s="149">
        <f>(M261-D261)/(M256-D256)+F261</f>
        <v>2.5450203188823536E-4</v>
      </c>
      <c r="H261" s="149">
        <f>(M261-D261)/(M256-D256)+G261</f>
        <v>2.1208502657352947E-4</v>
      </c>
      <c r="I261" s="149">
        <f>(M261-D261)/(M256-D256)+H261</f>
        <v>1.6966802125882358E-4</v>
      </c>
      <c r="J261" s="149">
        <f>(M261-D261)/(M256-D256)+I261</f>
        <v>1.2725101594411768E-4</v>
      </c>
      <c r="K261" s="149">
        <f>(M261-D261)/(M256-D256)+J261</f>
        <v>8.4834010629411788E-5</v>
      </c>
      <c r="L261" s="149">
        <f>(M261-D261)/(M256-D256)+K261</f>
        <v>4.2417005314705887E-5</v>
      </c>
      <c r="M261" s="153">
        <f>F205/SUM(F201:F206)*B167</f>
        <v>0</v>
      </c>
      <c r="N261" s="153">
        <f t="shared" si="56"/>
        <v>0</v>
      </c>
      <c r="O261" s="153">
        <f t="shared" si="56"/>
        <v>0</v>
      </c>
      <c r="P261" s="153">
        <f t="shared" si="56"/>
        <v>0</v>
      </c>
      <c r="Q261" s="36">
        <f t="shared" si="56"/>
        <v>0</v>
      </c>
      <c r="R261" s="36">
        <f t="shared" si="56"/>
        <v>0</v>
      </c>
    </row>
    <row r="262" spans="1:18" x14ac:dyDescent="0.35">
      <c r="A262" s="150" t="s">
        <v>4144</v>
      </c>
      <c r="C262" s="23">
        <f>D206/SUM(D201:D206)*B167</f>
        <v>0</v>
      </c>
      <c r="D262" s="23">
        <f>E206/SUM(E201:E206)*B167</f>
        <v>0</v>
      </c>
      <c r="E262" s="149">
        <f>(M262-D262)/(M256-D256)+D262</f>
        <v>0</v>
      </c>
      <c r="F262" s="149">
        <f>(M262-D262)/(M256-D256)+E262</f>
        <v>0</v>
      </c>
      <c r="G262" s="149">
        <f>(M262-D262)/(M256-D256)+F262</f>
        <v>0</v>
      </c>
      <c r="H262" s="149">
        <f>(M262-D262)/(M256-D256)+G262</f>
        <v>0</v>
      </c>
      <c r="I262" s="149">
        <f>(M262-D262)/(M256-D256)+H262</f>
        <v>0</v>
      </c>
      <c r="J262" s="149">
        <f>(M262-D262)/(M256-D256)+I262</f>
        <v>0</v>
      </c>
      <c r="K262" s="149">
        <f>(M262-D262)/(M256-D256)+J262</f>
        <v>0</v>
      </c>
      <c r="L262" s="149">
        <f>(M262-D262)/(M256-D256)+K262</f>
        <v>0</v>
      </c>
      <c r="M262" s="153">
        <f>F206/SUM(F201:F206)*B167</f>
        <v>0</v>
      </c>
      <c r="N262" s="153">
        <f t="shared" si="56"/>
        <v>0</v>
      </c>
      <c r="O262" s="153">
        <f t="shared" si="56"/>
        <v>0</v>
      </c>
      <c r="P262" s="153">
        <f t="shared" si="56"/>
        <v>0</v>
      </c>
      <c r="Q262" s="36">
        <f t="shared" si="56"/>
        <v>0</v>
      </c>
      <c r="R262" s="36">
        <f t="shared" si="56"/>
        <v>0</v>
      </c>
    </row>
    <row r="263" spans="1:18" x14ac:dyDescent="0.35">
      <c r="A263" s="150" t="s">
        <v>4145</v>
      </c>
      <c r="C263" s="23">
        <f>D207/SUM(D207:D212)*B168</f>
        <v>0.35204001293367315</v>
      </c>
      <c r="D263" s="23">
        <f>E207/SUM(E207:E212)*B168</f>
        <v>0.30450865727465637</v>
      </c>
      <c r="E263" s="149">
        <f>(M263-D263)/(M256-D256)+D263</f>
        <v>0.27067436202191675</v>
      </c>
      <c r="F263" s="149">
        <f>(M263-D263)/(M256-D256)+E263</f>
        <v>0.23684006676917715</v>
      </c>
      <c r="G263" s="149">
        <f>(M263-D263)/(M256-D256)+F263</f>
        <v>0.20300577151643756</v>
      </c>
      <c r="H263" s="149">
        <f>(M263-D263)/(M256-D256)+G263</f>
        <v>0.16917147626369797</v>
      </c>
      <c r="I263" s="149">
        <f>(M263-D263)/(M256-D256)+H263</f>
        <v>0.13533718101095837</v>
      </c>
      <c r="J263" s="149">
        <f>(M263-D263)/(M256-D256)+I263</f>
        <v>0.10150288575821878</v>
      </c>
      <c r="K263" s="149">
        <f>(M263-D263)/(M256-D256)+J263</f>
        <v>6.7668590505479187E-2</v>
      </c>
      <c r="L263" s="149">
        <f>(M263-D263)/(M256-D256)+K263</f>
        <v>3.3834295252739593E-2</v>
      </c>
      <c r="M263" s="153">
        <f>F207/SUM(F207:F212)*B168</f>
        <v>0</v>
      </c>
      <c r="N263" s="153">
        <f t="shared" si="56"/>
        <v>0</v>
      </c>
      <c r="O263" s="153">
        <f t="shared" si="56"/>
        <v>0</v>
      </c>
      <c r="P263" s="153">
        <f t="shared" si="56"/>
        <v>0</v>
      </c>
      <c r="Q263" s="36">
        <f t="shared" si="56"/>
        <v>0</v>
      </c>
      <c r="R263" s="36">
        <f t="shared" si="56"/>
        <v>0</v>
      </c>
    </row>
    <row r="264" spans="1:18" x14ac:dyDescent="0.35">
      <c r="A264" s="150" t="s">
        <v>4146</v>
      </c>
      <c r="C264" s="23">
        <f>D208/SUM(D207:D212)*B168</f>
        <v>1.0909078789405687E-3</v>
      </c>
      <c r="D264" s="23">
        <f>E208/SUM(E207:E212)*B168</f>
        <v>4.8622263537957351E-2</v>
      </c>
      <c r="E264" s="149">
        <f>(M264-D264)/(M256-D256)+D264</f>
        <v>4.3219789811517646E-2</v>
      </c>
      <c r="F264" s="149">
        <f>(M264-D264)/(M256-D256)+E264</f>
        <v>3.7817316085077941E-2</v>
      </c>
      <c r="G264" s="149">
        <f>(M264-D264)/(M256-D256)+F264</f>
        <v>3.2414842358638236E-2</v>
      </c>
      <c r="H264" s="149">
        <f>(M264-D264)/(M256-D256)+G264</f>
        <v>2.7012368632198532E-2</v>
      </c>
      <c r="I264" s="149">
        <f>(M264-D264)/(M256-D256)+H264</f>
        <v>2.1609894905758827E-2</v>
      </c>
      <c r="J264" s="149">
        <f>(M264-D264)/(M256-D256)+I264</f>
        <v>1.6207421179319122E-2</v>
      </c>
      <c r="K264" s="149">
        <f>(M264-D264)/(M256-D256)+J264</f>
        <v>1.0804947452879417E-2</v>
      </c>
      <c r="L264" s="149">
        <f>(M264-D264)/(M256-D256)+K264</f>
        <v>5.402473726439711E-3</v>
      </c>
      <c r="M264" s="153">
        <f>F208/SUM(F207:F212)*B168</f>
        <v>0</v>
      </c>
      <c r="N264" s="153">
        <f t="shared" si="56"/>
        <v>0</v>
      </c>
      <c r="O264" s="153">
        <f t="shared" si="56"/>
        <v>0</v>
      </c>
      <c r="P264" s="153">
        <f t="shared" si="56"/>
        <v>0</v>
      </c>
      <c r="Q264" s="36">
        <f t="shared" si="56"/>
        <v>0</v>
      </c>
      <c r="R264" s="36">
        <f t="shared" si="56"/>
        <v>0</v>
      </c>
    </row>
    <row r="265" spans="1:18" x14ac:dyDescent="0.35">
      <c r="A265" s="150" t="s">
        <v>4147</v>
      </c>
      <c r="C265" s="23">
        <f>D209/SUM(D207:D212)*B168</f>
        <v>0</v>
      </c>
      <c r="D265" s="23">
        <f>E209/SUM(E207:E212)*B168</f>
        <v>0</v>
      </c>
      <c r="E265" s="149">
        <f>(M265-D265)/(M256-D256)+D265</f>
        <v>0</v>
      </c>
      <c r="F265" s="149">
        <f>(M265-D265)/(M256-D256)+E265</f>
        <v>0</v>
      </c>
      <c r="G265" s="149">
        <f>(M265-D265)/(M256-D256)+F265</f>
        <v>0</v>
      </c>
      <c r="H265" s="149">
        <f>(M265-D265)/(M256-D256)+G265</f>
        <v>0</v>
      </c>
      <c r="I265" s="149">
        <f>(M265-D265)/(M256-D256)+H265</f>
        <v>0</v>
      </c>
      <c r="J265" s="149">
        <f>(M265-D265)/(M256-D256)+I265</f>
        <v>0</v>
      </c>
      <c r="K265" s="149">
        <f>(M265-D265)/(M256-D256)+J265</f>
        <v>0</v>
      </c>
      <c r="L265" s="149">
        <f>(M265-D265)/(M256-D256)+K265</f>
        <v>0</v>
      </c>
      <c r="M265" s="153">
        <f>F209/SUM(F207:F212)*B168</f>
        <v>0</v>
      </c>
      <c r="N265" s="153">
        <f t="shared" si="56"/>
        <v>0</v>
      </c>
      <c r="O265" s="153">
        <f t="shared" si="56"/>
        <v>0</v>
      </c>
      <c r="P265" s="153">
        <f t="shared" si="56"/>
        <v>0</v>
      </c>
      <c r="Q265" s="36">
        <f t="shared" si="56"/>
        <v>0</v>
      </c>
      <c r="R265" s="36">
        <f t="shared" si="56"/>
        <v>0</v>
      </c>
    </row>
    <row r="266" spans="1:18" x14ac:dyDescent="0.35">
      <c r="A266" s="150" t="s">
        <v>4148</v>
      </c>
      <c r="C266" s="23">
        <f>D210/SUM(D207:D212)*B168</f>
        <v>0</v>
      </c>
      <c r="D266" s="23">
        <f>E210/SUM(E207:E212)*B168</f>
        <v>0</v>
      </c>
      <c r="E266" s="149">
        <f>(M266-D266)/(M256-D256)+D266</f>
        <v>3.9236768979179298E-2</v>
      </c>
      <c r="F266" s="149">
        <f>(M266-D266)/(M256-D256)+E266</f>
        <v>7.8473537958358597E-2</v>
      </c>
      <c r="G266" s="149">
        <f>(M266-D266)/(M256-D256)+F266</f>
        <v>0.1177103069375379</v>
      </c>
      <c r="H266" s="149">
        <f>(M266-D266)/(M256-D256)+G266</f>
        <v>0.15694707591671719</v>
      </c>
      <c r="I266" s="149">
        <f>(M266-D266)/(M256-D256)+H266</f>
        <v>0.19618384489589649</v>
      </c>
      <c r="J266" s="149">
        <f>(M266-D266)/(M256-D256)+I266</f>
        <v>0.23542061387507579</v>
      </c>
      <c r="K266" s="149">
        <f>(M266-D266)/(M256-D256)+J266</f>
        <v>0.27465738285425512</v>
      </c>
      <c r="L266" s="149">
        <f>(M266-D266)/(M256-D256)+K266</f>
        <v>0.31389415183343439</v>
      </c>
      <c r="M266" s="153">
        <f>F210/SUM(F207:F212)*B168</f>
        <v>0.35313092081261371</v>
      </c>
      <c r="N266" s="153">
        <f t="shared" si="56"/>
        <v>0.35313092081261371</v>
      </c>
      <c r="O266" s="153">
        <f t="shared" si="56"/>
        <v>0.35313092081261371</v>
      </c>
      <c r="P266" s="153">
        <f t="shared" si="56"/>
        <v>0.35313092081261371</v>
      </c>
      <c r="Q266" s="36">
        <f t="shared" si="56"/>
        <v>0.35313092081261371</v>
      </c>
      <c r="R266" s="36">
        <f t="shared" si="56"/>
        <v>0.35313092081261371</v>
      </c>
    </row>
    <row r="267" spans="1:18" x14ac:dyDescent="0.35">
      <c r="A267" s="150" t="s">
        <v>4149</v>
      </c>
      <c r="C267" s="23">
        <f>D211/SUM(D207:D212)*B168</f>
        <v>0</v>
      </c>
      <c r="D267" s="23">
        <f>E211/SUM(E207:E212)*B168</f>
        <v>0</v>
      </c>
      <c r="E267" s="149">
        <f>(M267-D267)/(M256-D256)+D267</f>
        <v>0</v>
      </c>
      <c r="F267" s="149">
        <f>(M267-D267)/(M256-D256)+E267</f>
        <v>0</v>
      </c>
      <c r="G267" s="149">
        <f>(M267-D267)/(M256-D256)+F267</f>
        <v>0</v>
      </c>
      <c r="H267" s="149">
        <f>(M267-D267)/(M256-D256)+G267</f>
        <v>0</v>
      </c>
      <c r="I267" s="149">
        <f>(M267-D267)/(M256-D256)+H267</f>
        <v>0</v>
      </c>
      <c r="J267" s="149">
        <f>(M267-D267)/(M256-D256)+I267</f>
        <v>0</v>
      </c>
      <c r="K267" s="149">
        <f>(M267-D267)/(M256-D256)+J267</f>
        <v>0</v>
      </c>
      <c r="L267" s="149">
        <f>(M267-D267)/(M256-D256)+K267</f>
        <v>0</v>
      </c>
      <c r="M267" s="153">
        <f>F211/SUM(F207:F212)*B168</f>
        <v>0</v>
      </c>
      <c r="N267" s="153">
        <f t="shared" ref="N267:R274" si="57">M267</f>
        <v>0</v>
      </c>
      <c r="O267" s="153">
        <f t="shared" si="57"/>
        <v>0</v>
      </c>
      <c r="P267" s="153">
        <f t="shared" si="57"/>
        <v>0</v>
      </c>
      <c r="Q267" s="36">
        <f t="shared" si="57"/>
        <v>0</v>
      </c>
      <c r="R267" s="36">
        <f t="shared" si="57"/>
        <v>0</v>
      </c>
    </row>
    <row r="268" spans="1:18" x14ac:dyDescent="0.35">
      <c r="A268" s="150" t="s">
        <v>4150</v>
      </c>
      <c r="C268" s="23">
        <f>D212/SUM(D207:D212)*B168</f>
        <v>0</v>
      </c>
      <c r="D268" s="23">
        <f>E212/SUM(E207:E212)*B168</f>
        <v>0</v>
      </c>
      <c r="E268" s="149">
        <f>(M268-D268)/(M256-D256)+D268</f>
        <v>0</v>
      </c>
      <c r="F268" s="149">
        <f>(M268-D268)/(M256-D256)+E268</f>
        <v>0</v>
      </c>
      <c r="G268" s="149">
        <f>(M268-D268)/(M256-D256)+F268</f>
        <v>0</v>
      </c>
      <c r="H268" s="149">
        <f>(M268-D268)/(M256-D256)+G268</f>
        <v>0</v>
      </c>
      <c r="I268" s="149">
        <f>(M268-D268)/(M256-D256)+H268</f>
        <v>0</v>
      </c>
      <c r="J268" s="149">
        <f>(M268-D268)/(M256-D256)+I268</f>
        <v>0</v>
      </c>
      <c r="K268" s="149">
        <f>(M268-D268)/(M256-D256)+J268</f>
        <v>0</v>
      </c>
      <c r="L268" s="149">
        <f>(M268-D268)/(M256-D256)+K268</f>
        <v>0</v>
      </c>
      <c r="M268" s="153">
        <f>F212/SUM(F207:F212)*B168</f>
        <v>0</v>
      </c>
      <c r="N268" s="153">
        <f t="shared" si="57"/>
        <v>0</v>
      </c>
      <c r="O268" s="153">
        <f t="shared" si="57"/>
        <v>0</v>
      </c>
      <c r="P268" s="153">
        <f t="shared" si="57"/>
        <v>0</v>
      </c>
      <c r="Q268" s="36">
        <f t="shared" si="57"/>
        <v>0</v>
      </c>
      <c r="R268" s="36">
        <f t="shared" si="57"/>
        <v>0</v>
      </c>
    </row>
    <row r="269" spans="1:18" x14ac:dyDescent="0.35">
      <c r="A269" s="150" t="s">
        <v>4151</v>
      </c>
      <c r="C269" s="23">
        <f>D213/SUM(D213:D218)*B169</f>
        <v>5.4746921649170499E-2</v>
      </c>
      <c r="D269" s="23">
        <f>E213/SUM(E213:E218)*B169</f>
        <v>3.6736288120909351E-2</v>
      </c>
      <c r="E269" s="149">
        <f>(M269-D269)/(M256-D256)+D269</f>
        <v>3.2654478329697201E-2</v>
      </c>
      <c r="F269" s="149">
        <f>(M269-D269)/(M256-D256)+E269</f>
        <v>2.8572668538485051E-2</v>
      </c>
      <c r="G269" s="149">
        <f>(M269-D269)/(M256-D256)+F269</f>
        <v>2.4490858747272901E-2</v>
      </c>
      <c r="H269" s="149">
        <f>(M269-D269)/(M256-D256)+G269</f>
        <v>2.040904895606075E-2</v>
      </c>
      <c r="I269" s="149">
        <f>(M269-D269)/(M256-D256)+H269</f>
        <v>1.63272391648486E-2</v>
      </c>
      <c r="J269" s="149">
        <f>(M269-D269)/(M256-D256)+I269</f>
        <v>1.224542937363645E-2</v>
      </c>
      <c r="K269" s="149">
        <f>(M269-D269)/(M256-D256)+J269</f>
        <v>8.1636195824243002E-3</v>
      </c>
      <c r="L269" s="149">
        <f>(M269-D269)/(M256-D256)+K269</f>
        <v>4.0818097912121501E-3</v>
      </c>
      <c r="M269" s="153">
        <f>F213/SUM(F213:F218)*B169</f>
        <v>0</v>
      </c>
      <c r="N269" s="153">
        <f t="shared" si="57"/>
        <v>0</v>
      </c>
      <c r="O269" s="153">
        <f t="shared" si="57"/>
        <v>0</v>
      </c>
      <c r="P269" s="153">
        <f t="shared" si="57"/>
        <v>0</v>
      </c>
      <c r="Q269" s="36">
        <f t="shared" si="57"/>
        <v>0</v>
      </c>
      <c r="R269" s="36">
        <f t="shared" si="57"/>
        <v>0</v>
      </c>
    </row>
    <row r="270" spans="1:18" x14ac:dyDescent="0.35">
      <c r="A270" s="150" t="s">
        <v>4152</v>
      </c>
      <c r="C270" s="23">
        <f>D214/SUM(D213:D218)*B169</f>
        <v>0.17125122263020509</v>
      </c>
      <c r="D270" s="23">
        <f>E214/SUM(E213:E218)*B169</f>
        <v>0.19401470882469915</v>
      </c>
      <c r="E270" s="149">
        <f>(M270-D270)/(M256-D256)+D270</f>
        <v>0.17245751895528813</v>
      </c>
      <c r="F270" s="149">
        <f>(M270-D270)/(M256-D256)+E270</f>
        <v>0.15090032908587711</v>
      </c>
      <c r="G270" s="149">
        <f>(M270-D270)/(M256-D256)+F270</f>
        <v>0.12934313921646609</v>
      </c>
      <c r="H270" s="149">
        <f>(M270-D270)/(M256-D256)+G270</f>
        <v>0.10778594934705507</v>
      </c>
      <c r="I270" s="149">
        <f>(M270-D270)/(M256-D256)+H270</f>
        <v>8.6228759477644051E-2</v>
      </c>
      <c r="J270" s="149">
        <f>(M270-D270)/(M256-D256)+I270</f>
        <v>6.4671569608233032E-2</v>
      </c>
      <c r="K270" s="149">
        <f>(M270-D270)/(M256-D256)+J270</f>
        <v>4.3114379738822012E-2</v>
      </c>
      <c r="L270" s="149">
        <f>(M270-D270)/(M256-D256)+K270</f>
        <v>2.1557189869410995E-2</v>
      </c>
      <c r="M270" s="153">
        <f>F214/SUM(F213:F218)*B169</f>
        <v>0</v>
      </c>
      <c r="N270" s="153">
        <f t="shared" si="57"/>
        <v>0</v>
      </c>
      <c r="O270" s="153">
        <f t="shared" si="57"/>
        <v>0</v>
      </c>
      <c r="P270" s="153">
        <f t="shared" si="57"/>
        <v>0</v>
      </c>
      <c r="Q270" s="36">
        <f t="shared" si="57"/>
        <v>0</v>
      </c>
      <c r="R270" s="36">
        <f t="shared" si="57"/>
        <v>0</v>
      </c>
    </row>
    <row r="271" spans="1:18" x14ac:dyDescent="0.35">
      <c r="A271" s="150" t="s">
        <v>4153</v>
      </c>
      <c r="C271" s="23">
        <f>D215/SUM(D213:D218)*B169</f>
        <v>0</v>
      </c>
      <c r="D271" s="23">
        <f>E215/SUM(E213:E218)*B169</f>
        <v>0</v>
      </c>
      <c r="E271" s="149">
        <f>(M271-D271)/(M256-D256)+D271</f>
        <v>0</v>
      </c>
      <c r="F271" s="149">
        <f>(M271-D271)/(M256-D256)+E271</f>
        <v>0</v>
      </c>
      <c r="G271" s="149">
        <f>(M271-D271)/(M256-D256)+F271</f>
        <v>0</v>
      </c>
      <c r="H271" s="149">
        <f>(M271-D271)/(M256-D256)+G271</f>
        <v>0</v>
      </c>
      <c r="I271" s="149">
        <f>(M271-D271)/(M256-D256)+H271</f>
        <v>0</v>
      </c>
      <c r="J271" s="149">
        <f>(M271-D271)/(M256-D256)+I271</f>
        <v>0</v>
      </c>
      <c r="K271" s="149">
        <f>(M271-D271)/(M256-D256)+J271</f>
        <v>0</v>
      </c>
      <c r="L271" s="149">
        <f>(M271-D271)/(M256-D256)+K271</f>
        <v>0</v>
      </c>
      <c r="M271" s="153">
        <f>F215/SUM(F213:F218)*B169</f>
        <v>0</v>
      </c>
      <c r="N271" s="153">
        <f t="shared" si="57"/>
        <v>0</v>
      </c>
      <c r="O271" s="153">
        <f t="shared" si="57"/>
        <v>0</v>
      </c>
      <c r="P271" s="153">
        <f t="shared" si="57"/>
        <v>0</v>
      </c>
      <c r="Q271" s="36">
        <f t="shared" si="57"/>
        <v>0</v>
      </c>
      <c r="R271" s="36">
        <f t="shared" si="57"/>
        <v>0</v>
      </c>
    </row>
    <row r="272" spans="1:18" x14ac:dyDescent="0.35">
      <c r="A272" s="150" t="s">
        <v>4154</v>
      </c>
      <c r="C272" s="23">
        <f>D216/SUM(D213:D218)*B169</f>
        <v>0</v>
      </c>
      <c r="D272" s="23">
        <f>E216/SUM(E213:E218)*B169</f>
        <v>0</v>
      </c>
      <c r="E272" s="149">
        <f>(M272-D272)/(M256-D256)+D272</f>
        <v>2.5638999660623166E-2</v>
      </c>
      <c r="F272" s="149">
        <f>(M272-D272)/(M256-D256)+E272</f>
        <v>5.1277999321246333E-2</v>
      </c>
      <c r="G272" s="149">
        <f>(M272-D272)/(M256-D256)+F272</f>
        <v>7.6916998981869503E-2</v>
      </c>
      <c r="H272" s="149">
        <f>(M272-D272)/(M256-D256)+G272</f>
        <v>0.10255599864249267</v>
      </c>
      <c r="I272" s="149">
        <f>(M272-D272)/(M256-D256)+H272</f>
        <v>0.12819499830311584</v>
      </c>
      <c r="J272" s="149">
        <f>(M272-D272)/(M256-D256)+I272</f>
        <v>0.15383399796373901</v>
      </c>
      <c r="K272" s="149">
        <f>(M272-D272)/(M256-D256)+J272</f>
        <v>0.17947299762436217</v>
      </c>
      <c r="L272" s="149">
        <f>(M272-D272)/(M256-D256)+K272</f>
        <v>0.20511199728498533</v>
      </c>
      <c r="M272" s="153">
        <f>F216/SUM(F213:F218)*B169</f>
        <v>0.23075099694560849</v>
      </c>
      <c r="N272" s="153">
        <f t="shared" si="57"/>
        <v>0.23075099694560849</v>
      </c>
      <c r="O272" s="153">
        <f t="shared" si="57"/>
        <v>0.23075099694560849</v>
      </c>
      <c r="P272" s="153">
        <f t="shared" si="57"/>
        <v>0.23075099694560849</v>
      </c>
      <c r="Q272" s="36">
        <f t="shared" si="57"/>
        <v>0.23075099694560849</v>
      </c>
      <c r="R272" s="36">
        <f t="shared" si="57"/>
        <v>0.23075099694560849</v>
      </c>
    </row>
    <row r="273" spans="1:18" x14ac:dyDescent="0.35">
      <c r="A273" s="150" t="s">
        <v>4155</v>
      </c>
      <c r="C273" s="23">
        <f>D217/SUM(D213:D218)*B169</f>
        <v>4.7528526662329248E-3</v>
      </c>
      <c r="D273" s="23">
        <f>E217/SUM(E213:E218)*B169</f>
        <v>0</v>
      </c>
      <c r="E273" s="149">
        <f>(M273-D273)/(M256-D256)+D273</f>
        <v>0</v>
      </c>
      <c r="F273" s="149">
        <f>(M273-D273)/(M256-D256)+E273</f>
        <v>0</v>
      </c>
      <c r="G273" s="149">
        <f>(M273-D273)/(M256-D256)+F273</f>
        <v>0</v>
      </c>
      <c r="H273" s="149">
        <f>(M273-D273)/(M256-D256)+G273</f>
        <v>0</v>
      </c>
      <c r="I273" s="149">
        <f>(M273-D273)/(M256-D256)+H273</f>
        <v>0</v>
      </c>
      <c r="J273" s="149">
        <f>(M273-D273)/(M256-D256)+I273</f>
        <v>0</v>
      </c>
      <c r="K273" s="149">
        <f>(M273-D273)/(M256-D256)+J273</f>
        <v>0</v>
      </c>
      <c r="L273" s="149">
        <f>(M273-D273)/(M256-D256)+K273</f>
        <v>0</v>
      </c>
      <c r="M273" s="153">
        <f>F217/SUM(F213:F218)*B169</f>
        <v>0</v>
      </c>
      <c r="N273" s="153">
        <f t="shared" si="57"/>
        <v>0</v>
      </c>
      <c r="O273" s="153">
        <f t="shared" si="57"/>
        <v>0</v>
      </c>
      <c r="P273" s="153">
        <f t="shared" si="57"/>
        <v>0</v>
      </c>
      <c r="Q273" s="36">
        <f t="shared" si="57"/>
        <v>0</v>
      </c>
      <c r="R273" s="36">
        <f t="shared" si="57"/>
        <v>0</v>
      </c>
    </row>
    <row r="274" spans="1:18" x14ac:dyDescent="0.35">
      <c r="A274" s="150" t="s">
        <v>4156</v>
      </c>
      <c r="C274" s="23">
        <f>D218/SUM(D213:D218)*B169</f>
        <v>0</v>
      </c>
      <c r="D274" s="23">
        <f>E218/SUM(E213:E218)*B169</f>
        <v>0</v>
      </c>
      <c r="E274" s="149">
        <f>(M274-D274)/(M256-D256)+D274</f>
        <v>0</v>
      </c>
      <c r="F274" s="149">
        <f>(M274-D274)/(M256-D256)+E274</f>
        <v>0</v>
      </c>
      <c r="G274" s="149">
        <f>(M274-D274)/(M256-D256)+F274</f>
        <v>0</v>
      </c>
      <c r="H274" s="149">
        <f>(M274-D274)/(M256-D256)+G274</f>
        <v>0</v>
      </c>
      <c r="I274" s="149">
        <f>(M274-D274)/(M256-D256)+H274</f>
        <v>0</v>
      </c>
      <c r="J274" s="149">
        <f>(M274-D274)/(M256-D256)+I274</f>
        <v>0</v>
      </c>
      <c r="K274" s="149">
        <f>(M274-D274)/(M256-D256)+J274</f>
        <v>0</v>
      </c>
      <c r="L274" s="149">
        <f>(M274-D274)/(M256-D256)+K274</f>
        <v>0</v>
      </c>
      <c r="M274" s="153">
        <f>F218/SUM(F213:F218)*B169</f>
        <v>0</v>
      </c>
      <c r="N274" s="153">
        <f t="shared" si="57"/>
        <v>0</v>
      </c>
      <c r="O274" s="153">
        <f t="shared" si="57"/>
        <v>0</v>
      </c>
      <c r="P274" s="153">
        <f t="shared" si="57"/>
        <v>0</v>
      </c>
      <c r="Q274" s="36">
        <f t="shared" si="57"/>
        <v>0</v>
      </c>
      <c r="R274" s="36">
        <f t="shared" si="57"/>
        <v>0</v>
      </c>
    </row>
    <row r="275" spans="1:18" x14ac:dyDescent="0.35">
      <c r="A275" s="150" t="s">
        <v>4157</v>
      </c>
      <c r="C275" s="23">
        <v>0</v>
      </c>
      <c r="D275" s="23">
        <v>0</v>
      </c>
      <c r="E275" s="149">
        <f>(M275-D275)/(M256-D256)+D275</f>
        <v>0</v>
      </c>
      <c r="F275" s="149">
        <f>(M275-D275)/(M256-D256)+E275</f>
        <v>0</v>
      </c>
      <c r="G275" s="149">
        <f>(M275-D275)/(M256-D256)+F275</f>
        <v>0</v>
      </c>
      <c r="H275" s="149">
        <f>(M275-D275)/(M256-D256)+G275</f>
        <v>0</v>
      </c>
      <c r="I275" s="149">
        <f>(M275-D275)/(M256-D256)+H275</f>
        <v>0</v>
      </c>
      <c r="J275" s="149">
        <f>(M275-D275)/(M256-D256)+I275</f>
        <v>0</v>
      </c>
      <c r="K275" s="149">
        <f>(M275-D275)/(M256-D256)+J275</f>
        <v>0</v>
      </c>
      <c r="L275" s="149">
        <f>(M275-D275)/(M256-D256)+K275</f>
        <v>0</v>
      </c>
      <c r="M275" s="23">
        <v>0</v>
      </c>
      <c r="N275" s="23">
        <v>0</v>
      </c>
      <c r="O275" s="23">
        <v>0</v>
      </c>
      <c r="P275" s="23">
        <v>0</v>
      </c>
      <c r="Q275" s="36">
        <f t="shared" ref="Q275:R277" si="58">P275</f>
        <v>0</v>
      </c>
      <c r="R275" s="36">
        <f t="shared" si="58"/>
        <v>0</v>
      </c>
    </row>
    <row r="276" spans="1:18" x14ac:dyDescent="0.35">
      <c r="A276" s="150" t="s">
        <v>4158</v>
      </c>
      <c r="C276" s="23">
        <v>0</v>
      </c>
      <c r="D276" s="23">
        <v>0</v>
      </c>
      <c r="E276" s="149">
        <f>(M276-D276)/(M256-D256)+D276</f>
        <v>0</v>
      </c>
      <c r="F276" s="149">
        <f>(M276-D276)/(M256-D256)+E276</f>
        <v>0</v>
      </c>
      <c r="G276" s="149">
        <f>(M276-D276)/(M256-D256)+F276</f>
        <v>0</v>
      </c>
      <c r="H276" s="149">
        <f>(M276-D276)/(M256-D256)+G276</f>
        <v>0</v>
      </c>
      <c r="I276" s="149">
        <f>(M276-D276)/(M256-D256)+H276</f>
        <v>0</v>
      </c>
      <c r="J276" s="149">
        <f>(M276-D276)/(M256-D256)+I276</f>
        <v>0</v>
      </c>
      <c r="K276" s="149">
        <f>(M276-D276)/(M256-D256)+J276</f>
        <v>0</v>
      </c>
      <c r="L276" s="149">
        <f>(M276-D276)/(M256-D256)+K276</f>
        <v>0</v>
      </c>
      <c r="M276" s="23">
        <v>0</v>
      </c>
      <c r="N276" s="23">
        <v>0</v>
      </c>
      <c r="O276" s="23">
        <v>0</v>
      </c>
      <c r="P276" s="23">
        <v>0</v>
      </c>
      <c r="Q276" s="36">
        <f t="shared" si="58"/>
        <v>0</v>
      </c>
      <c r="R276" s="36">
        <f t="shared" si="58"/>
        <v>0</v>
      </c>
    </row>
    <row r="277" spans="1:18" x14ac:dyDescent="0.35">
      <c r="A277" s="150" t="s">
        <v>4159</v>
      </c>
      <c r="C277" s="23">
        <v>0</v>
      </c>
      <c r="D277" s="23">
        <v>0</v>
      </c>
      <c r="E277" s="149">
        <f>(M277-D277)/(M256-D256)+D277</f>
        <v>0</v>
      </c>
      <c r="F277" s="149">
        <f>(M277-D277)/(M256-D256)+E277</f>
        <v>0</v>
      </c>
      <c r="G277" s="149">
        <f>(M277-D277)/(M256-D256)+F277</f>
        <v>0</v>
      </c>
      <c r="H277" s="149">
        <f>(M277-D277)/(M256-D256)+G277</f>
        <v>0</v>
      </c>
      <c r="I277" s="149">
        <f>(M277-D277)/(M256-D256)+H277</f>
        <v>0</v>
      </c>
      <c r="J277" s="149">
        <f>(M277-D277)/(M256-D256)+I277</f>
        <v>0</v>
      </c>
      <c r="K277" s="149">
        <f>(M277-D277)/(M256-D256)+J277</f>
        <v>0</v>
      </c>
      <c r="L277" s="149">
        <f>(M277-D277)/(M256-D256)+K277</f>
        <v>0</v>
      </c>
      <c r="M277" s="23">
        <v>0</v>
      </c>
      <c r="N277" s="23">
        <v>0</v>
      </c>
      <c r="O277" s="23">
        <v>0</v>
      </c>
      <c r="P277" s="23">
        <v>0</v>
      </c>
      <c r="Q277" s="36">
        <f t="shared" si="58"/>
        <v>0</v>
      </c>
      <c r="R277" s="36">
        <f t="shared" si="58"/>
        <v>0</v>
      </c>
    </row>
    <row r="278" spans="1:18" x14ac:dyDescent="0.35">
      <c r="A278" s="150" t="s">
        <v>4160</v>
      </c>
      <c r="C278" s="152">
        <f>B170</f>
        <v>0.14643847463366214</v>
      </c>
      <c r="D278" s="152">
        <f t="shared" ref="D278:R278" si="59">C278</f>
        <v>0.14643847463366214</v>
      </c>
      <c r="E278" s="151">
        <f t="shared" si="59"/>
        <v>0.14643847463366214</v>
      </c>
      <c r="F278" s="151">
        <f t="shared" si="59"/>
        <v>0.14643847463366214</v>
      </c>
      <c r="G278" s="151">
        <f t="shared" si="59"/>
        <v>0.14643847463366214</v>
      </c>
      <c r="H278" s="151">
        <f t="shared" si="59"/>
        <v>0.14643847463366214</v>
      </c>
      <c r="I278" s="151">
        <f t="shared" si="59"/>
        <v>0.14643847463366214</v>
      </c>
      <c r="J278" s="151">
        <f t="shared" si="59"/>
        <v>0.14643847463366214</v>
      </c>
      <c r="K278" s="151">
        <f t="shared" si="59"/>
        <v>0.14643847463366214</v>
      </c>
      <c r="L278" s="151">
        <f t="shared" si="59"/>
        <v>0.14643847463366214</v>
      </c>
      <c r="M278" s="151">
        <f t="shared" si="59"/>
        <v>0.14643847463366214</v>
      </c>
      <c r="N278" s="151">
        <f t="shared" si="59"/>
        <v>0.14643847463366214</v>
      </c>
      <c r="O278" s="151">
        <f t="shared" si="59"/>
        <v>0.14643847463366214</v>
      </c>
      <c r="P278" s="151">
        <f t="shared" si="59"/>
        <v>0.14643847463366214</v>
      </c>
      <c r="Q278" s="36">
        <f t="shared" si="59"/>
        <v>0.14643847463366214</v>
      </c>
      <c r="R278" s="36">
        <f t="shared" si="59"/>
        <v>0.14643847463366214</v>
      </c>
    </row>
    <row r="279" spans="1:18" x14ac:dyDescent="0.35">
      <c r="A279" s="150" t="s">
        <v>4161</v>
      </c>
      <c r="C279" s="23">
        <v>0</v>
      </c>
      <c r="D279" s="23">
        <v>0</v>
      </c>
      <c r="E279" s="149">
        <f>(M279-D279)/(M256-D256)+D279</f>
        <v>0</v>
      </c>
      <c r="F279" s="149">
        <f>(M279-D279)/(M256-D256)+E279</f>
        <v>0</v>
      </c>
      <c r="G279" s="149">
        <f>(M279-D279)/(M256-D256)+F279</f>
        <v>0</v>
      </c>
      <c r="H279" s="149">
        <f>(M279-D279)/(M256-D256)+G279</f>
        <v>0</v>
      </c>
      <c r="I279" s="149">
        <f>(M279-D279)/(M256-D256)+H279</f>
        <v>0</v>
      </c>
      <c r="J279" s="149">
        <f>(M279-D279)/(M256-D256)+I279</f>
        <v>0</v>
      </c>
      <c r="K279" s="149">
        <f>(M279-D279)/(M256-D256)+J279</f>
        <v>0</v>
      </c>
      <c r="L279" s="149">
        <f>(M279-D279)/(M256-D256)+K279</f>
        <v>0</v>
      </c>
      <c r="M279" s="23">
        <v>0</v>
      </c>
      <c r="N279" s="23">
        <v>0</v>
      </c>
      <c r="O279" s="23">
        <v>0</v>
      </c>
      <c r="P279" s="23">
        <v>0</v>
      </c>
      <c r="Q279" s="36">
        <f>P279</f>
        <v>0</v>
      </c>
      <c r="R279" s="36">
        <f>Q279</f>
        <v>0</v>
      </c>
    </row>
    <row r="280" spans="1:18" x14ac:dyDescent="0.35">
      <c r="A280" s="150" t="s">
        <v>4162</v>
      </c>
      <c r="C280" s="23">
        <v>0</v>
      </c>
      <c r="D280" s="23">
        <v>0</v>
      </c>
      <c r="E280" s="149">
        <f>(M280-D280)/(M256-D256)+D280</f>
        <v>0</v>
      </c>
      <c r="F280" s="149">
        <f>(M280-D280)/(M256-D256)+E280</f>
        <v>0</v>
      </c>
      <c r="G280" s="149">
        <f>(M280-D280)/(M256-D256)+F280</f>
        <v>0</v>
      </c>
      <c r="H280" s="149">
        <f>(M280-D280)/(M256-D256)+G280</f>
        <v>0</v>
      </c>
      <c r="I280" s="149">
        <f>(M280-D280)/(M256-D256)+H280</f>
        <v>0</v>
      </c>
      <c r="J280" s="149">
        <f>(M280-D280)/(M256-D256)+I280</f>
        <v>0</v>
      </c>
      <c r="K280" s="149">
        <f>(M280-D280)/(M256-D256)+J280</f>
        <v>0</v>
      </c>
      <c r="L280" s="149">
        <f>(M280-D280)/(M256-D256)+K280</f>
        <v>0</v>
      </c>
      <c r="M280" s="23">
        <v>0</v>
      </c>
      <c r="N280" s="23">
        <v>0</v>
      </c>
      <c r="O280" s="23">
        <v>0</v>
      </c>
      <c r="P280" s="23">
        <v>0</v>
      </c>
      <c r="Q280" s="36">
        <f>P280</f>
        <v>0</v>
      </c>
      <c r="R280" s="36">
        <f>Q280</f>
        <v>0</v>
      </c>
    </row>
    <row r="282" spans="1:18" x14ac:dyDescent="0.35">
      <c r="A282" s="38" t="s">
        <v>4279</v>
      </c>
      <c r="B282" s="35"/>
      <c r="C282" s="35"/>
      <c r="D282" s="35"/>
      <c r="E282" s="35"/>
      <c r="F282" s="35"/>
      <c r="G282" s="35"/>
      <c r="H282" s="35"/>
      <c r="I282" s="35"/>
      <c r="J282" s="35"/>
      <c r="K282" s="35"/>
      <c r="L282" s="35"/>
      <c r="M282" s="35"/>
      <c r="N282" s="35"/>
      <c r="O282" s="35"/>
      <c r="P282" s="35"/>
      <c r="Q282" s="35"/>
    </row>
    <row r="283" spans="1:18" x14ac:dyDescent="0.3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35">
      <c r="A284" t="s">
        <v>127</v>
      </c>
      <c r="B284" s="147" cm="1">
        <f t="array" ref="B284">TREND($D$284:$G$284,$D$283:$G$283,B283)</f>
        <v>36831.950839419384</v>
      </c>
      <c r="C284" s="147" cm="1">
        <f t="array" ref="C284">TREND($D$284:$G$284,$D$283:$G$283,C283)</f>
        <v>35657.509376913309</v>
      </c>
      <c r="D284" s="148">
        <f>MAX(0,SUMPRODUCT(E229:E252,B59:B82))</f>
        <v>34640.814024784384</v>
      </c>
      <c r="E284" s="148">
        <f t="shared" ref="E284:O284" si="60">MAX(0,SUMPRODUCT(F229:F252,C59:C82))</f>
        <v>33141.592843933518</v>
      </c>
      <c r="F284" s="148">
        <f t="shared" si="60"/>
        <v>31995.013874203454</v>
      </c>
      <c r="G284" s="148">
        <f t="shared" si="60"/>
        <v>31108.202139674708</v>
      </c>
      <c r="H284" s="148">
        <f t="shared" si="60"/>
        <v>30426.824351898435</v>
      </c>
      <c r="I284" s="148">
        <f t="shared" si="60"/>
        <v>29912.808556041069</v>
      </c>
      <c r="J284" s="148">
        <f t="shared" si="60"/>
        <v>29587.734966487005</v>
      </c>
      <c r="K284" s="148">
        <f t="shared" si="60"/>
        <v>29425.630095818542</v>
      </c>
      <c r="L284" s="148">
        <f t="shared" si="60"/>
        <v>29515.845064967696</v>
      </c>
      <c r="M284" s="148">
        <f t="shared" si="60"/>
        <v>29101.83841726436</v>
      </c>
      <c r="N284" s="148">
        <f t="shared" si="60"/>
        <v>28835.350510570854</v>
      </c>
      <c r="O284" s="148">
        <f t="shared" si="60"/>
        <v>28670.845144264887</v>
      </c>
      <c r="P284" s="148">
        <f>MAX(0,SUMPRODUCT(Q229:Q252,N59:N82))</f>
        <v>28580.787441134438</v>
      </c>
      <c r="Q284" s="148">
        <f>MAX(0,SUMPRODUCT(R229:R252,O59:O82))</f>
        <v>28558.667792194701</v>
      </c>
    </row>
    <row r="285" spans="1:18" x14ac:dyDescent="0.35">
      <c r="A285" t="s">
        <v>151</v>
      </c>
      <c r="B285" s="147" cm="1">
        <f t="array" ref="B285">TREND($D$285:$G$285,$D$283:$G$283,B283)</f>
        <v>41490.381467013736</v>
      </c>
      <c r="C285" s="147" cm="1">
        <f t="array" ref="C285">TREND($D$285:$G$285,$D$283:$G$283,C283)</f>
        <v>41167.748055798118</v>
      </c>
      <c r="D285" s="148">
        <f>MAX(0,SUMPRODUCT(E257:E280,B86:B109))</f>
        <v>40893.417614826329</v>
      </c>
      <c r="E285" s="148">
        <f t="shared" ref="E285:O285" si="61">MAX(0,SUMPRODUCT(F257:F280,C86:C109))</f>
        <v>40471.532354363131</v>
      </c>
      <c r="F285" s="148">
        <f t="shared" si="61"/>
        <v>40156.836669425342</v>
      </c>
      <c r="G285" s="148">
        <f t="shared" si="61"/>
        <v>39922.871472419858</v>
      </c>
      <c r="H285" s="148">
        <f t="shared" si="61"/>
        <v>39758.943123888152</v>
      </c>
      <c r="I285" s="148">
        <f t="shared" si="61"/>
        <v>39654.962035675468</v>
      </c>
      <c r="J285" s="148">
        <f t="shared" si="61"/>
        <v>39628.93669853967</v>
      </c>
      <c r="K285" s="148">
        <f t="shared" si="61"/>
        <v>39656.013245275448</v>
      </c>
      <c r="L285" s="148">
        <f t="shared" si="61"/>
        <v>39752.955014699844</v>
      </c>
      <c r="M285" s="148">
        <f t="shared" si="61"/>
        <v>39694.430658806494</v>
      </c>
      <c r="N285" s="148">
        <f t="shared" si="61"/>
        <v>39683.457106493421</v>
      </c>
      <c r="O285" s="148">
        <f t="shared" si="61"/>
        <v>39706.424621942839</v>
      </c>
      <c r="P285" s="148">
        <f>MAX(0,SUMPRODUCT(Q257:Q280,N86:N109))</f>
        <v>39760.535653572369</v>
      </c>
      <c r="Q285" s="148">
        <f>MAX(0,SUMPRODUCT(R257:R280,O86:O109))</f>
        <v>39843.688390634838</v>
      </c>
    </row>
    <row r="287" spans="1:18" x14ac:dyDescent="0.35">
      <c r="A287" s="38" t="s">
        <v>4280</v>
      </c>
      <c r="B287" s="35"/>
      <c r="C287" s="35"/>
      <c r="D287" s="35"/>
      <c r="E287" s="35"/>
      <c r="F287" s="35"/>
      <c r="G287" s="35"/>
      <c r="H287" s="35"/>
      <c r="I287" s="35"/>
      <c r="J287" s="35"/>
      <c r="K287" s="35"/>
      <c r="L287" s="35"/>
      <c r="M287" s="35"/>
      <c r="N287" s="35"/>
      <c r="O287" s="35"/>
      <c r="P287" s="35"/>
      <c r="Q287" s="35"/>
    </row>
    <row r="288" spans="1:18" x14ac:dyDescent="0.3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35">
      <c r="A289" t="s">
        <v>127</v>
      </c>
      <c r="B289" s="147">
        <f t="shared" ref="B289:O289" si="62">B284*cpi_2020to2012</f>
        <v>32674.016641586542</v>
      </c>
      <c r="C289" s="147">
        <f t="shared" si="62"/>
        <v>31632.157087152536</v>
      </c>
      <c r="D289" s="147">
        <f>D284*cpi_2020to2012</f>
        <v>30730.235790620747</v>
      </c>
      <c r="E289" s="147">
        <f t="shared" si="62"/>
        <v>29400.260682158303</v>
      </c>
      <c r="F289" s="147">
        <f t="shared" si="62"/>
        <v>28383.118242400316</v>
      </c>
      <c r="G289" s="147">
        <f t="shared" si="62"/>
        <v>27596.418089093877</v>
      </c>
      <c r="H289" s="147">
        <f t="shared" si="62"/>
        <v>26991.960582238658</v>
      </c>
      <c r="I289" s="147">
        <f t="shared" si="62"/>
        <v>26535.971684417178</v>
      </c>
      <c r="J289" s="147">
        <f t="shared" si="62"/>
        <v>26247.595434102946</v>
      </c>
      <c r="K289" s="147">
        <f t="shared" si="62"/>
        <v>26103.790473431822</v>
      </c>
      <c r="L289" s="147">
        <f t="shared" si="62"/>
        <v>26183.821135292525</v>
      </c>
      <c r="M289" s="147">
        <f t="shared" si="62"/>
        <v>25816.551420045493</v>
      </c>
      <c r="N289" s="147">
        <f t="shared" si="62"/>
        <v>25580.147154193623</v>
      </c>
      <c r="O289" s="147">
        <f t="shared" si="62"/>
        <v>25434.212688225591</v>
      </c>
      <c r="P289" s="147">
        <f>P284*cpi_2020to2012</f>
        <v>25354.321538728342</v>
      </c>
      <c r="Q289" s="147">
        <f>Q284*cpi_2020to2012</f>
        <v>25334.698962104201</v>
      </c>
    </row>
    <row r="290" spans="1:17" x14ac:dyDescent="0.35">
      <c r="A290" t="s">
        <v>151</v>
      </c>
      <c r="B290" s="147">
        <f t="shared" ref="B290:O290" si="63">B285*cpi_2020to2012</f>
        <v>36806.560163739377</v>
      </c>
      <c r="C290" s="147">
        <f t="shared" si="63"/>
        <v>36520.348621669538</v>
      </c>
      <c r="D290" s="147">
        <f t="shared" si="63"/>
        <v>36276.987159967844</v>
      </c>
      <c r="E290" s="147">
        <f t="shared" si="63"/>
        <v>35902.728243264966</v>
      </c>
      <c r="F290" s="147">
        <f t="shared" si="63"/>
        <v>35623.558342883582</v>
      </c>
      <c r="G290" s="147">
        <f t="shared" si="63"/>
        <v>35416.005319861855</v>
      </c>
      <c r="H290" s="147">
        <f t="shared" si="63"/>
        <v>35270.582732519011</v>
      </c>
      <c r="I290" s="147">
        <f t="shared" si="63"/>
        <v>35178.339999531992</v>
      </c>
      <c r="J290" s="147">
        <f t="shared" si="63"/>
        <v>35155.252645229601</v>
      </c>
      <c r="K290" s="147">
        <f t="shared" si="63"/>
        <v>35179.272538786114</v>
      </c>
      <c r="L290" s="147">
        <f t="shared" si="63"/>
        <v>35265.27061695599</v>
      </c>
      <c r="M290" s="147">
        <f t="shared" si="63"/>
        <v>35213.353036300694</v>
      </c>
      <c r="N290" s="147">
        <f t="shared" si="63"/>
        <v>35203.618280939569</v>
      </c>
      <c r="O290" s="147">
        <f t="shared" si="63"/>
        <v>35223.993008992453</v>
      </c>
      <c r="P290" s="147">
        <f>P285*cpi_2020to2012</f>
        <v>35271.995482596547</v>
      </c>
      <c r="Q290" s="147">
        <f>Q285*cpi_2020to2012</f>
        <v>35345.761163008588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0"/>
  <sheetViews>
    <sheetView topLeftCell="A3" workbookViewId="0">
      <selection activeCell="D17" sqref="D17"/>
    </sheetView>
  </sheetViews>
  <sheetFormatPr defaultColWidth="9.1796875" defaultRowHeight="14.5" x14ac:dyDescent="0.35"/>
  <cols>
    <col min="1" max="1" width="61.26953125" bestFit="1" customWidth="1"/>
    <col min="2" max="2" width="17.7265625" bestFit="1" customWidth="1"/>
    <col min="5" max="5" width="9.26953125" bestFit="1" customWidth="1"/>
    <col min="6" max="18" width="14.7265625" bestFit="1" customWidth="1"/>
    <col min="19" max="19" width="11.26953125" bestFit="1" customWidth="1"/>
    <col min="20" max="33" width="10.54296875" bestFit="1" customWidth="1"/>
  </cols>
  <sheetData>
    <row r="1" spans="1:32" x14ac:dyDescent="0.35">
      <c r="A1" s="127" t="s">
        <v>4281</v>
      </c>
      <c r="B1" s="144">
        <v>2020</v>
      </c>
      <c r="C1" s="144">
        <v>2021</v>
      </c>
      <c r="D1" s="144">
        <v>2022</v>
      </c>
      <c r="E1" s="144">
        <v>2023</v>
      </c>
      <c r="F1" s="144">
        <v>2024</v>
      </c>
      <c r="G1" s="144">
        <v>2025</v>
      </c>
      <c r="H1" s="144">
        <v>2026</v>
      </c>
      <c r="I1" s="144">
        <v>2027</v>
      </c>
      <c r="J1" s="144">
        <v>2028</v>
      </c>
      <c r="K1" s="144">
        <v>2029</v>
      </c>
      <c r="L1" s="144">
        <v>2030</v>
      </c>
      <c r="M1" s="144">
        <v>2031</v>
      </c>
      <c r="N1" s="144">
        <v>2032</v>
      </c>
      <c r="O1" s="144">
        <v>2033</v>
      </c>
      <c r="P1" s="144">
        <v>2034</v>
      </c>
      <c r="Q1" s="144">
        <v>2035</v>
      </c>
      <c r="R1" s="144"/>
      <c r="S1" s="144"/>
      <c r="T1" s="144"/>
      <c r="U1" s="144"/>
      <c r="V1" s="144"/>
      <c r="W1" s="144"/>
      <c r="X1" s="144"/>
      <c r="Y1" s="144"/>
      <c r="Z1" s="144"/>
      <c r="AA1" s="144"/>
      <c r="AB1" s="144"/>
      <c r="AC1" s="144"/>
      <c r="AD1" s="144"/>
      <c r="AE1" s="144"/>
      <c r="AF1" s="144"/>
    </row>
    <row r="2" spans="1:32" x14ac:dyDescent="0.35">
      <c r="B2" s="30">
        <f>'ICCT LDV Data'!F79</f>
        <v>117</v>
      </c>
      <c r="C2" s="167">
        <f t="shared" ref="C2:K2" si="0">($L$2-$B$2)/COUNT($C$1:$L$1)+B2</f>
        <v>111.9</v>
      </c>
      <c r="D2" s="167">
        <f t="shared" si="0"/>
        <v>106.80000000000001</v>
      </c>
      <c r="E2" s="167">
        <f t="shared" si="0"/>
        <v>101.70000000000002</v>
      </c>
      <c r="F2" s="167">
        <f t="shared" si="0"/>
        <v>96.600000000000023</v>
      </c>
      <c r="G2" s="167">
        <f t="shared" si="0"/>
        <v>91.500000000000028</v>
      </c>
      <c r="H2" s="167">
        <f t="shared" si="0"/>
        <v>86.400000000000034</v>
      </c>
      <c r="I2" s="167">
        <f t="shared" si="0"/>
        <v>81.30000000000004</v>
      </c>
      <c r="J2" s="167">
        <f t="shared" si="0"/>
        <v>76.200000000000045</v>
      </c>
      <c r="K2" s="167">
        <f t="shared" si="0"/>
        <v>71.100000000000051</v>
      </c>
      <c r="L2" s="30">
        <f>'ICCT LDV Data'!J79</f>
        <v>66</v>
      </c>
      <c r="M2" s="167">
        <f>($Q$2-$L$2)/COUNT($M$1:$Q$1)+L2</f>
        <v>64.138223656051366</v>
      </c>
      <c r="N2" s="167">
        <f>($Q$2-$L$2)/COUNT($M$1:$Q$1)+M2</f>
        <v>62.276447312102739</v>
      </c>
      <c r="O2" s="167">
        <f>($Q$2-$L$2)/COUNT($M$1:$Q$1)+N2</f>
        <v>60.414670968154113</v>
      </c>
      <c r="P2" s="167">
        <f>($Q$2-$L$2)/COUNT($M$1:$Q$1)+O2</f>
        <v>58.552894624205486</v>
      </c>
      <c r="Q2" s="30">
        <f>'ICCT LDV Data'!N79</f>
        <v>56.691118280256852</v>
      </c>
    </row>
    <row r="4" spans="1:32" x14ac:dyDescent="0.35">
      <c r="A4" s="1" t="s">
        <v>4282</v>
      </c>
      <c r="B4" s="144">
        <v>2020</v>
      </c>
      <c r="C4" s="144">
        <v>2021</v>
      </c>
      <c r="D4" s="144">
        <v>2022</v>
      </c>
      <c r="E4" s="144">
        <v>2023</v>
      </c>
      <c r="F4" s="144">
        <v>2024</v>
      </c>
      <c r="G4" s="144">
        <v>2025</v>
      </c>
      <c r="H4" s="144">
        <v>2026</v>
      </c>
      <c r="I4" s="144">
        <v>2027</v>
      </c>
      <c r="J4" s="144">
        <v>2028</v>
      </c>
      <c r="K4" s="144">
        <v>2029</v>
      </c>
      <c r="L4" s="144">
        <v>2030</v>
      </c>
      <c r="M4" s="144">
        <v>2031</v>
      </c>
      <c r="N4" s="144">
        <v>2032</v>
      </c>
      <c r="O4" s="144">
        <v>2033</v>
      </c>
      <c r="P4" s="144">
        <v>2034</v>
      </c>
      <c r="Q4" s="144">
        <v>2035</v>
      </c>
    </row>
    <row r="5" spans="1:32" x14ac:dyDescent="0.35">
      <c r="A5" s="143" t="s">
        <v>4191</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35">
      <c r="A6" s="143" t="s">
        <v>4192</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35">
      <c r="A7" s="143" t="s">
        <v>4193</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35">
      <c r="A8" s="143" t="s">
        <v>4194</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35">
      <c r="A9" s="143" t="s">
        <v>4195</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35">
      <c r="A10" s="143" t="s">
        <v>4196</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35">
      <c r="A11" s="143" t="s">
        <v>4198</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35">
      <c r="A12" s="143" t="s">
        <v>4199</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35">
      <c r="A13" s="143" t="s">
        <v>4200</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35">
      <c r="A14" s="143" t="s">
        <v>4201</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35">
      <c r="A16" s="1" t="s">
        <v>4283</v>
      </c>
      <c r="B16" s="144">
        <v>2020</v>
      </c>
      <c r="C16" s="144">
        <v>2021</v>
      </c>
      <c r="D16" s="144">
        <v>2022</v>
      </c>
      <c r="E16" s="144">
        <v>2023</v>
      </c>
      <c r="F16" s="144">
        <v>2024</v>
      </c>
      <c r="G16" s="144">
        <v>2025</v>
      </c>
      <c r="H16" s="144">
        <v>2026</v>
      </c>
      <c r="I16" s="144">
        <v>2027</v>
      </c>
      <c r="J16" s="144">
        <v>2028</v>
      </c>
      <c r="K16" s="144">
        <v>2029</v>
      </c>
      <c r="L16" s="144">
        <v>2030</v>
      </c>
      <c r="M16" s="144">
        <v>2031</v>
      </c>
      <c r="N16" s="144">
        <v>2032</v>
      </c>
      <c r="O16" s="144">
        <v>2033</v>
      </c>
      <c r="P16" s="144">
        <v>2034</v>
      </c>
      <c r="Q16" s="144">
        <v>2035</v>
      </c>
    </row>
    <row r="17" spans="1:17" x14ac:dyDescent="0.35">
      <c r="A17" s="143" t="s">
        <v>4191</v>
      </c>
      <c r="B17" s="166"/>
      <c r="C17" s="166"/>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35">
      <c r="A18" s="143" t="s">
        <v>4192</v>
      </c>
      <c r="B18" s="166"/>
      <c r="C18" s="166"/>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35">
      <c r="A19" s="143" t="s">
        <v>4193</v>
      </c>
      <c r="B19" s="166"/>
      <c r="C19" s="166"/>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35">
      <c r="A20" s="143" t="s">
        <v>4194</v>
      </c>
      <c r="B20" s="166"/>
      <c r="C20" s="166"/>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35">
      <c r="A21" s="143" t="s">
        <v>4195</v>
      </c>
      <c r="B21" s="166"/>
      <c r="C21" s="166"/>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35">
      <c r="A22" s="143" t="s">
        <v>4196</v>
      </c>
      <c r="B22" s="166"/>
      <c r="C22" s="166"/>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35">
      <c r="A23" s="143" t="s">
        <v>4198</v>
      </c>
      <c r="B23" s="166"/>
      <c r="C23" s="166"/>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35">
      <c r="A24" s="143" t="s">
        <v>4199</v>
      </c>
      <c r="B24" s="166"/>
      <c r="C24" s="166"/>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35">
      <c r="A25" s="143" t="s">
        <v>4200</v>
      </c>
      <c r="B25" s="166"/>
      <c r="C25" s="166"/>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35">
      <c r="A26" s="143" t="s">
        <v>4201</v>
      </c>
      <c r="B26" s="166"/>
      <c r="C26" s="166"/>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35">
      <c r="A28" s="1" t="s">
        <v>4284</v>
      </c>
      <c r="B28" s="144">
        <v>2020</v>
      </c>
      <c r="C28" s="144">
        <v>2021</v>
      </c>
      <c r="D28" s="144">
        <v>2022</v>
      </c>
      <c r="E28" s="144">
        <v>2023</v>
      </c>
      <c r="F28" s="144">
        <v>2024</v>
      </c>
      <c r="G28" s="144">
        <v>2025</v>
      </c>
      <c r="H28" s="144">
        <v>2026</v>
      </c>
      <c r="I28" s="144">
        <v>2027</v>
      </c>
      <c r="J28" s="144">
        <v>2028</v>
      </c>
      <c r="K28" s="144">
        <v>2029</v>
      </c>
      <c r="L28" s="144">
        <v>2030</v>
      </c>
      <c r="M28" s="144">
        <v>2031</v>
      </c>
      <c r="N28" s="144">
        <v>2032</v>
      </c>
      <c r="O28" s="144">
        <v>2033</v>
      </c>
      <c r="P28" s="144">
        <v>2034</v>
      </c>
      <c r="Q28" s="144">
        <v>2035</v>
      </c>
    </row>
    <row r="29" spans="1:17" x14ac:dyDescent="0.35">
      <c r="A29" s="143" t="s">
        <v>4191</v>
      </c>
      <c r="B29" s="166"/>
      <c r="C29" s="166"/>
      <c r="D29" s="23">
        <v>0</v>
      </c>
      <c r="E29" s="79">
        <f t="shared" ref="E29:Q29" si="1">(1-E17/D17)</f>
        <v>4.7467228637471326E-2</v>
      </c>
      <c r="F29" s="79">
        <f t="shared" si="1"/>
        <v>4.9206245192968678E-2</v>
      </c>
      <c r="G29" s="79">
        <f t="shared" si="1"/>
        <v>4.9441767564955441E-2</v>
      </c>
      <c r="H29" s="79">
        <f t="shared" si="1"/>
        <v>5.0504938875777561E-2</v>
      </c>
      <c r="I29" s="79">
        <f t="shared" si="1"/>
        <v>5.1627850855024637E-2</v>
      </c>
      <c r="J29" s="79">
        <f t="shared" si="1"/>
        <v>5.3624318539720606E-2</v>
      </c>
      <c r="K29" s="79">
        <f t="shared" si="1"/>
        <v>5.4084566542250356E-2</v>
      </c>
      <c r="L29" s="79">
        <f t="shared" si="1"/>
        <v>5.5424886657797989E-2</v>
      </c>
      <c r="M29" s="79">
        <f t="shared" si="1"/>
        <v>6.4698596578410816E-3</v>
      </c>
      <c r="N29" s="79">
        <f t="shared" si="1"/>
        <v>6.425762040817018E-3</v>
      </c>
      <c r="O29" s="79">
        <f t="shared" si="1"/>
        <v>6.3805325375896338E-3</v>
      </c>
      <c r="P29" s="79">
        <f t="shared" si="1"/>
        <v>6.3341608979402553E-3</v>
      </c>
      <c r="Q29" s="79">
        <f t="shared" si="1"/>
        <v>6.2866372072538645E-3</v>
      </c>
    </row>
    <row r="30" spans="1:17" x14ac:dyDescent="0.35">
      <c r="A30" s="143" t="s">
        <v>4192</v>
      </c>
      <c r="B30" s="166"/>
      <c r="C30" s="166"/>
      <c r="D30" s="23">
        <v>0</v>
      </c>
      <c r="E30" s="79">
        <f t="shared" ref="E30:Q30" si="2">(1-E18/D18)</f>
        <v>5.0738538350726614E-2</v>
      </c>
      <c r="F30" s="79">
        <f t="shared" si="2"/>
        <v>5.2654272141357206E-2</v>
      </c>
      <c r="G30" s="79">
        <f t="shared" si="2"/>
        <v>5.3050332376189502E-2</v>
      </c>
      <c r="H30" s="79">
        <f t="shared" si="2"/>
        <v>5.4305997027056296E-2</v>
      </c>
      <c r="I30" s="79">
        <f t="shared" si="2"/>
        <v>5.5640296091185704E-2</v>
      </c>
      <c r="J30" s="79">
        <f t="shared" si="2"/>
        <v>5.7884660169861935E-2</v>
      </c>
      <c r="K30" s="79">
        <f t="shared" si="2"/>
        <v>5.8587695837123532E-2</v>
      </c>
      <c r="L30" s="79">
        <f t="shared" si="2"/>
        <v>6.0214322325617853E-2</v>
      </c>
      <c r="M30" s="79">
        <f t="shared" si="2"/>
        <v>7.5250918232954156E-3</v>
      </c>
      <c r="N30" s="79">
        <f t="shared" si="2"/>
        <v>7.4749670626095277E-3</v>
      </c>
      <c r="O30" s="79">
        <f t="shared" si="2"/>
        <v>7.4232746743039257E-3</v>
      </c>
      <c r="P30" s="79">
        <f t="shared" si="2"/>
        <v>7.3699958466099114E-3</v>
      </c>
      <c r="Q30" s="79">
        <f t="shared" si="2"/>
        <v>7.315112239978383E-3</v>
      </c>
    </row>
    <row r="31" spans="1:17" x14ac:dyDescent="0.35">
      <c r="A31" s="143" t="s">
        <v>4193</v>
      </c>
      <c r="B31" s="166"/>
      <c r="C31" s="166"/>
      <c r="D31" s="23">
        <v>0</v>
      </c>
      <c r="E31" s="79">
        <f t="shared" ref="E31:Q31" si="3">(1-E19/D19)</f>
        <v>4.8994051110650139E-2</v>
      </c>
      <c r="F31" s="79">
        <f t="shared" si="3"/>
        <v>5.083054826796185E-2</v>
      </c>
      <c r="G31" s="79">
        <f t="shared" si="3"/>
        <v>5.1108862622777584E-2</v>
      </c>
      <c r="H31" s="79">
        <f t="shared" si="3"/>
        <v>5.2263937494225754E-2</v>
      </c>
      <c r="I31" s="79">
        <f t="shared" si="3"/>
        <v>5.3496147625451074E-2</v>
      </c>
      <c r="J31" s="79">
        <f t="shared" si="3"/>
        <v>5.5647369075868536E-2</v>
      </c>
      <c r="K31" s="79">
        <f t="shared" si="3"/>
        <v>5.6234871800111441E-2</v>
      </c>
      <c r="L31" s="79">
        <f t="shared" si="3"/>
        <v>5.7758267579967493E-2</v>
      </c>
      <c r="M31" s="79">
        <f t="shared" si="3"/>
        <v>8.2220070585813376E-3</v>
      </c>
      <c r="N31" s="79">
        <f t="shared" si="3"/>
        <v>8.1660562482267496E-3</v>
      </c>
      <c r="O31" s="79">
        <f t="shared" si="3"/>
        <v>8.1081552627217945E-3</v>
      </c>
      <c r="P31" s="79">
        <f t="shared" si="3"/>
        <v>8.0482774531532852E-3</v>
      </c>
      <c r="Q31" s="79">
        <f t="shared" si="3"/>
        <v>7.9863967938871294E-3</v>
      </c>
    </row>
    <row r="32" spans="1:17" x14ac:dyDescent="0.35">
      <c r="A32" s="143" t="s">
        <v>4194</v>
      </c>
      <c r="B32" s="166"/>
      <c r="C32" s="166"/>
      <c r="D32" s="23">
        <v>0</v>
      </c>
      <c r="E32" s="79">
        <f t="shared" ref="E32:Q32" si="4">(1-E20/D20)</f>
        <v>5.1656481977972457E-2</v>
      </c>
      <c r="F32" s="79">
        <f t="shared" si="4"/>
        <v>5.3691513575082617E-2</v>
      </c>
      <c r="G32" s="79">
        <f t="shared" si="4"/>
        <v>5.4164466451462778E-2</v>
      </c>
      <c r="H32" s="79">
        <f t="shared" si="4"/>
        <v>5.5551415678758764E-2</v>
      </c>
      <c r="I32" s="79">
        <f t="shared" si="4"/>
        <v>5.7043936896199687E-2</v>
      </c>
      <c r="J32" s="79">
        <f t="shared" si="4"/>
        <v>5.949876108848684E-2</v>
      </c>
      <c r="K32" s="79">
        <f t="shared" si="4"/>
        <v>6.0407922887386722E-2</v>
      </c>
      <c r="L32" s="79">
        <f t="shared" si="4"/>
        <v>6.2309276219963183E-2</v>
      </c>
      <c r="M32" s="79">
        <f t="shared" si="4"/>
        <v>9.4137746092438634E-3</v>
      </c>
      <c r="N32" s="79">
        <f t="shared" si="4"/>
        <v>9.3596907215347525E-3</v>
      </c>
      <c r="O32" s="79">
        <f t="shared" si="4"/>
        <v>9.303220781951782E-3</v>
      </c>
      <c r="P32" s="79">
        <f t="shared" si="4"/>
        <v>9.2443213025150683E-3</v>
      </c>
      <c r="Q32" s="79">
        <f t="shared" si="4"/>
        <v>9.1829492856436712E-3</v>
      </c>
    </row>
    <row r="33" spans="1:33" x14ac:dyDescent="0.35">
      <c r="A33" s="143" t="s">
        <v>4195</v>
      </c>
      <c r="B33" s="166"/>
      <c r="C33" s="166"/>
      <c r="D33" s="23">
        <v>0</v>
      </c>
      <c r="E33" s="79">
        <f t="shared" ref="E33:Q33" si="5">(1-E21/D21)</f>
        <v>6.8100254984538422E-2</v>
      </c>
      <c r="F33" s="79">
        <f t="shared" si="5"/>
        <v>7.0879147820086752E-2</v>
      </c>
      <c r="G33" s="79">
        <f t="shared" si="5"/>
        <v>7.2152409544726903E-2</v>
      </c>
      <c r="H33" s="79">
        <f t="shared" si="5"/>
        <v>7.4421017251552701E-2</v>
      </c>
      <c r="I33" s="79">
        <f t="shared" si="5"/>
        <v>7.6885903743941664E-2</v>
      </c>
      <c r="J33" s="79">
        <f t="shared" si="5"/>
        <v>8.0431221478262316E-2</v>
      </c>
      <c r="K33" s="79">
        <f t="shared" si="5"/>
        <v>8.2539437626836243E-2</v>
      </c>
      <c r="L33" s="79">
        <f t="shared" si="5"/>
        <v>8.5803440742342585E-2</v>
      </c>
      <c r="M33" s="79">
        <f t="shared" si="5"/>
        <v>1.7922545731978823E-2</v>
      </c>
      <c r="N33" s="79">
        <f t="shared" si="5"/>
        <v>1.7890995361472317E-2</v>
      </c>
      <c r="O33" s="79">
        <f t="shared" si="5"/>
        <v>1.7851750835108149E-2</v>
      </c>
      <c r="P33" s="79">
        <f t="shared" si="5"/>
        <v>1.7804427792019739E-2</v>
      </c>
      <c r="Q33" s="79">
        <f t="shared" si="5"/>
        <v>1.7748631477124244E-2</v>
      </c>
    </row>
    <row r="34" spans="1:33" x14ac:dyDescent="0.35">
      <c r="A34" s="143" t="s">
        <v>4196</v>
      </c>
      <c r="B34" s="166"/>
      <c r="C34" s="166"/>
      <c r="D34" s="23">
        <v>0</v>
      </c>
      <c r="E34" s="79">
        <f>(1-E22/D22)</f>
        <v>3.9398086965992229E-2</v>
      </c>
      <c r="F34" s="79">
        <f t="shared" ref="F34:Q34" si="6">(1-F22/E22)</f>
        <v>4.0674107743351118E-2</v>
      </c>
      <c r="G34" s="79">
        <f t="shared" si="6"/>
        <v>4.0395401350299065E-2</v>
      </c>
      <c r="H34" s="79">
        <f t="shared" si="6"/>
        <v>4.0919021914370024E-2</v>
      </c>
      <c r="I34" s="79">
        <f t="shared" si="6"/>
        <v>4.1463346230777187E-2</v>
      </c>
      <c r="J34" s="79">
        <f t="shared" si="6"/>
        <v>4.2842151047724042E-2</v>
      </c>
      <c r="K34" s="79">
        <f t="shared" si="6"/>
        <v>4.2627552517149669E-2</v>
      </c>
      <c r="L34" s="79">
        <f t="shared" si="6"/>
        <v>4.3245682212505909E-2</v>
      </c>
      <c r="M34" s="79">
        <f t="shared" si="6"/>
        <v>5.4118453273103162E-3</v>
      </c>
      <c r="N34" s="79">
        <f t="shared" si="6"/>
        <v>5.3578226219691549E-3</v>
      </c>
      <c r="O34" s="79">
        <f t="shared" si="6"/>
        <v>5.3027637493942015E-3</v>
      </c>
      <c r="P34" s="79">
        <f t="shared" si="6"/>
        <v>5.2466658112849673E-3</v>
      </c>
      <c r="Q34" s="79">
        <f t="shared" si="6"/>
        <v>5.1895263754717647E-3</v>
      </c>
    </row>
    <row r="35" spans="1:33" x14ac:dyDescent="0.35">
      <c r="A35" s="143" t="s">
        <v>4198</v>
      </c>
      <c r="B35" s="166"/>
      <c r="C35" s="166"/>
      <c r="D35" s="23">
        <v>0</v>
      </c>
      <c r="E35" s="79">
        <f t="shared" ref="E35:Q35" si="7">(1-E23/D23)</f>
        <v>3.7703290763912434E-2</v>
      </c>
      <c r="F35" s="79">
        <f t="shared" si="7"/>
        <v>3.8739772368042935E-2</v>
      </c>
      <c r="G35" s="79">
        <f t="shared" si="7"/>
        <v>3.8217521673937105E-2</v>
      </c>
      <c r="H35" s="79">
        <f t="shared" si="7"/>
        <v>3.845754723771877E-2</v>
      </c>
      <c r="I35" s="79">
        <f t="shared" si="7"/>
        <v>3.8687200786142739E-2</v>
      </c>
      <c r="J35" s="79">
        <f t="shared" si="7"/>
        <v>3.9717017209697225E-2</v>
      </c>
      <c r="K35" s="79">
        <f t="shared" si="7"/>
        <v>3.9117834320053779E-2</v>
      </c>
      <c r="L35" s="79">
        <f t="shared" si="7"/>
        <v>3.9307521802143808E-2</v>
      </c>
      <c r="M35" s="79">
        <f t="shared" si="7"/>
        <v>3.9180779220061579E-3</v>
      </c>
      <c r="N35" s="79">
        <f t="shared" si="7"/>
        <v>3.8653003906724548E-3</v>
      </c>
      <c r="O35" s="79">
        <f t="shared" si="7"/>
        <v>3.8118450666455583E-3</v>
      </c>
      <c r="P35" s="79">
        <f t="shared" si="7"/>
        <v>3.7577150492918987E-3</v>
      </c>
      <c r="Q35" s="79">
        <f t="shared" si="7"/>
        <v>3.7029137652455635E-3</v>
      </c>
    </row>
    <row r="36" spans="1:33" x14ac:dyDescent="0.35">
      <c r="A36" s="143" t="s">
        <v>4199</v>
      </c>
      <c r="B36" s="166"/>
      <c r="C36" s="166"/>
      <c r="D36" s="23">
        <v>0</v>
      </c>
      <c r="E36" s="79">
        <f t="shared" ref="E36:Q36" si="8">(1-E24/D24)</f>
        <v>3.4649252172379352E-2</v>
      </c>
      <c r="F36" s="79">
        <f t="shared" si="8"/>
        <v>3.5529675032713648E-2</v>
      </c>
      <c r="G36" s="79">
        <f t="shared" si="8"/>
        <v>3.4837744478365629E-2</v>
      </c>
      <c r="H36" s="79">
        <f t="shared" si="8"/>
        <v>3.4905480112704335E-2</v>
      </c>
      <c r="I36" s="79">
        <f t="shared" si="8"/>
        <v>3.4956504638251285E-2</v>
      </c>
      <c r="J36" s="79">
        <f t="shared" si="8"/>
        <v>3.5804327495142285E-2</v>
      </c>
      <c r="K36" s="79">
        <f t="shared" si="8"/>
        <v>3.5010974115442739E-2</v>
      </c>
      <c r="L36" s="79">
        <f t="shared" si="8"/>
        <v>3.5003799787639123E-2</v>
      </c>
      <c r="M36" s="79">
        <f t="shared" si="8"/>
        <v>3.4743824679195345E-3</v>
      </c>
      <c r="N36" s="79">
        <f t="shared" si="8"/>
        <v>3.419128864934784E-3</v>
      </c>
      <c r="O36" s="79">
        <f t="shared" si="8"/>
        <v>3.3632612654350691E-3</v>
      </c>
      <c r="P36" s="79">
        <f t="shared" si="8"/>
        <v>3.306784696359033E-3</v>
      </c>
      <c r="Q36" s="79">
        <f t="shared" si="8"/>
        <v>3.2497045020576376E-3</v>
      </c>
    </row>
    <row r="37" spans="1:33" x14ac:dyDescent="0.35">
      <c r="A37" s="143" t="s">
        <v>4200</v>
      </c>
      <c r="B37" s="166"/>
      <c r="C37" s="166"/>
      <c r="D37" s="23">
        <v>0</v>
      </c>
      <c r="E37" s="79">
        <f t="shared" ref="E37:Q37" si="9">(1-E25/D25)</f>
        <v>3.542352085874656E-2</v>
      </c>
      <c r="F37" s="79">
        <f t="shared" si="9"/>
        <v>3.6576279939519063E-2</v>
      </c>
      <c r="G37" s="79">
        <f t="shared" si="9"/>
        <v>3.6185977534352598E-2</v>
      </c>
      <c r="H37" s="79">
        <f t="shared" si="9"/>
        <v>3.6569906097473792E-2</v>
      </c>
      <c r="I37" s="79">
        <f t="shared" si="9"/>
        <v>3.6957959931456341E-2</v>
      </c>
      <c r="J37" s="79">
        <f t="shared" si="9"/>
        <v>3.8159196807579399E-2</v>
      </c>
      <c r="K37" s="79">
        <f t="shared" si="9"/>
        <v>3.7753327197233899E-2</v>
      </c>
      <c r="L37" s="79">
        <f t="shared" si="9"/>
        <v>3.8151811148515846E-2</v>
      </c>
      <c r="M37" s="79">
        <f t="shared" si="9"/>
        <v>3.5736312947668436E-3</v>
      </c>
      <c r="N37" s="79">
        <f t="shared" si="9"/>
        <v>3.5371543925717397E-3</v>
      </c>
      <c r="O37" s="79">
        <f t="shared" si="9"/>
        <v>3.5002417432474786E-3</v>
      </c>
      <c r="P37" s="79">
        <f t="shared" si="9"/>
        <v>3.4628941874513819E-3</v>
      </c>
      <c r="Q37" s="79">
        <f t="shared" si="9"/>
        <v>3.4251127077656873E-3</v>
      </c>
    </row>
    <row r="38" spans="1:33" x14ac:dyDescent="0.35">
      <c r="A38" s="143" t="s">
        <v>4201</v>
      </c>
      <c r="B38" s="166"/>
      <c r="C38" s="166"/>
      <c r="D38" s="23">
        <v>0</v>
      </c>
      <c r="E38" s="79">
        <f t="shared" ref="E38:Q38" si="10">(1-E26/D26)</f>
        <v>2.7195158140161269E-2</v>
      </c>
      <c r="F38" s="79">
        <f t="shared" si="10"/>
        <v>2.8238222388220269E-2</v>
      </c>
      <c r="G38" s="79">
        <f t="shared" si="10"/>
        <v>2.7748897112030546E-2</v>
      </c>
      <c r="H38" s="79">
        <f t="shared" si="10"/>
        <v>2.8028054077227527E-2</v>
      </c>
      <c r="I38" s="79">
        <f t="shared" si="10"/>
        <v>2.8311207488551426E-2</v>
      </c>
      <c r="J38" s="79">
        <f t="shared" si="10"/>
        <v>2.9401125189988497E-2</v>
      </c>
      <c r="K38" s="79">
        <f t="shared" si="10"/>
        <v>2.8897321458510761E-2</v>
      </c>
      <c r="L38" s="79">
        <f t="shared" si="10"/>
        <v>2.9192285433012111E-2</v>
      </c>
      <c r="M38" s="79">
        <f t="shared" si="10"/>
        <v>2.1649940091009734E-3</v>
      </c>
      <c r="N38" s="79">
        <f t="shared" si="10"/>
        <v>2.1489040422748573E-3</v>
      </c>
      <c r="O38" s="79">
        <f t="shared" si="10"/>
        <v>2.1326996735604453E-3</v>
      </c>
      <c r="P38" s="79">
        <f t="shared" si="10"/>
        <v>2.1163811771539587E-3</v>
      </c>
      <c r="Q38" s="79">
        <f t="shared" si="10"/>
        <v>2.0999488439391589E-3</v>
      </c>
    </row>
    <row r="40" spans="1:33" ht="15.5" x14ac:dyDescent="0.35">
      <c r="A40" s="127" t="s">
        <v>4258</v>
      </c>
      <c r="B40" s="126" t="s">
        <v>4256</v>
      </c>
      <c r="C40" s="126">
        <v>2020</v>
      </c>
      <c r="D40" s="126">
        <v>2021</v>
      </c>
      <c r="E40" s="126">
        <v>2022</v>
      </c>
      <c r="F40" s="126">
        <v>2023</v>
      </c>
      <c r="G40" s="126">
        <v>2024</v>
      </c>
      <c r="H40" s="126">
        <v>2025</v>
      </c>
      <c r="I40" s="126">
        <v>2026</v>
      </c>
      <c r="J40" s="126">
        <v>2027</v>
      </c>
      <c r="K40" s="126">
        <v>2028</v>
      </c>
      <c r="L40" s="126">
        <v>2029</v>
      </c>
      <c r="M40" s="126">
        <v>2030</v>
      </c>
      <c r="N40" s="126">
        <v>2031</v>
      </c>
      <c r="O40" s="126">
        <v>2032</v>
      </c>
      <c r="P40" s="126">
        <v>2033</v>
      </c>
      <c r="Q40" s="126">
        <v>2034</v>
      </c>
      <c r="R40" s="126">
        <v>2035</v>
      </c>
      <c r="S40" s="126">
        <v>2036</v>
      </c>
      <c r="T40" s="126">
        <v>2037</v>
      </c>
      <c r="U40" s="126">
        <v>2038</v>
      </c>
      <c r="V40" s="126">
        <v>2039</v>
      </c>
      <c r="W40" s="126">
        <v>2040</v>
      </c>
      <c r="X40" s="126">
        <v>2041</v>
      </c>
      <c r="Y40" s="126">
        <v>2042</v>
      </c>
      <c r="Z40" s="126">
        <v>2043</v>
      </c>
      <c r="AA40" s="126">
        <v>2044</v>
      </c>
      <c r="AB40" s="126">
        <v>2045</v>
      </c>
      <c r="AC40" s="126">
        <v>2046</v>
      </c>
      <c r="AD40" s="126">
        <v>2047</v>
      </c>
      <c r="AE40" s="126">
        <v>2048</v>
      </c>
      <c r="AF40" s="126">
        <v>2049</v>
      </c>
      <c r="AG40" s="126">
        <v>2050</v>
      </c>
    </row>
    <row r="41" spans="1:33" ht="15.5" x14ac:dyDescent="0.35">
      <c r="A41" s="125" t="s">
        <v>4191</v>
      </c>
      <c r="B41" s="123" t="str">
        <f>'ICCT MDV HDV Data'!B118</f>
        <v>Freight LDV</v>
      </c>
      <c r="C41" s="129">
        <f>'ICCT MDV HDV Data'!C118</f>
        <v>0.49574193449175274</v>
      </c>
      <c r="D41" s="129">
        <f>'ICCT MDV HDV Data'!D118</f>
        <v>0.49659051818582733</v>
      </c>
      <c r="E41" s="129">
        <f>'ICCT MDV HDV Data'!E118</f>
        <v>0.49743009971403762</v>
      </c>
      <c r="F41" s="129">
        <f>'ICCT MDV HDV Data'!F118</f>
        <v>0.49826057689660092</v>
      </c>
      <c r="G41" s="129">
        <f>'ICCT MDV HDV Data'!G118</f>
        <v>0.49908184878108997</v>
      </c>
      <c r="H41" s="129">
        <f>'ICCT MDV HDV Data'!H118</f>
        <v>0.49989381567711033</v>
      </c>
      <c r="I41" s="129">
        <f>'ICCT MDV HDV Data'!I118</f>
        <v>0.49723014397853865</v>
      </c>
      <c r="J41" s="129">
        <f>'ICCT MDV HDV Data'!J118</f>
        <v>0.49458149088564013</v>
      </c>
      <c r="K41" s="129">
        <f>'ICCT MDV HDV Data'!K118</f>
        <v>0.49194849917690242</v>
      </c>
      <c r="L41" s="129">
        <f>'ICCT MDV HDV Data'!L118</f>
        <v>0.48933180616133887</v>
      </c>
      <c r="M41" s="129">
        <f>'ICCT MDV HDV Data'!M118</f>
        <v>0.48673204343463317</v>
      </c>
      <c r="N41" s="129">
        <f>'ICCT MDV HDV Data'!N118</f>
        <v>0.4877149730540678</v>
      </c>
      <c r="O41" s="129">
        <f>'ICCT MDV HDV Data'!O118</f>
        <v>0.48868178144450086</v>
      </c>
      <c r="P41" s="129">
        <f>'ICCT MDV HDV Data'!P118</f>
        <v>0.48963285867244627</v>
      </c>
      <c r="Q41" s="129">
        <f>'ICCT MDV HDV Data'!Q118</f>
        <v>0.49056858242647194</v>
      </c>
      <c r="R41" s="129">
        <f>'ICCT MDV HDV Data'!R118</f>
        <v>0.49148931849932259</v>
      </c>
      <c r="S41" s="129">
        <f>'ICCT MDV HDV Data'!S118</f>
        <v>0.49131906616319487</v>
      </c>
      <c r="T41" s="129">
        <f>'ICCT MDV HDV Data'!T118</f>
        <v>0.49115076591744655</v>
      </c>
      <c r="U41" s="129">
        <f>'ICCT MDV HDV Data'!U118</f>
        <v>0.49098438443055242</v>
      </c>
      <c r="V41" s="129">
        <f>'ICCT MDV HDV Data'!V118</f>
        <v>0.49081988912567626</v>
      </c>
      <c r="W41" s="129">
        <f>'ICCT MDV HDV Data'!W118</f>
        <v>0.49065724815931477</v>
      </c>
      <c r="X41" s="129">
        <f>'ICCT MDV HDV Data'!X118</f>
        <v>0.49173997720829521</v>
      </c>
      <c r="Y41" s="129">
        <f>'ICCT MDV HDV Data'!Y118</f>
        <v>0.49281946661358439</v>
      </c>
      <c r="Z41" s="129">
        <f>'ICCT MDV HDV Data'!Z118</f>
        <v>0.49389565857525625</v>
      </c>
      <c r="AA41" s="129">
        <f>'ICCT MDV HDV Data'!AA118</f>
        <v>0.49496856738746731</v>
      </c>
      <c r="AB41" s="129">
        <f>'ICCT MDV HDV Data'!AB118</f>
        <v>0.49603820726555087</v>
      </c>
      <c r="AC41" s="129">
        <f>'ICCT MDV HDV Data'!AC118</f>
        <v>0.49603820811845928</v>
      </c>
      <c r="AD41" s="129">
        <f>'ICCT MDV HDV Data'!AD118</f>
        <v>0.49603821008954141</v>
      </c>
      <c r="AE41" s="129">
        <f>'ICCT MDV HDV Data'!AE118</f>
        <v>0.49603821311535928</v>
      </c>
      <c r="AF41" s="129">
        <f>'ICCT MDV HDV Data'!AF118</f>
        <v>0.49603821713672425</v>
      </c>
      <c r="AG41" s="129">
        <f>'ICCT MDV HDV Data'!AG118</f>
        <v>0.49603822209834753</v>
      </c>
    </row>
    <row r="42" spans="1:33" ht="15.5" x14ac:dyDescent="0.35">
      <c r="A42" s="125" t="s">
        <v>4192</v>
      </c>
      <c r="B42" s="123" t="str">
        <f>'ICCT MDV HDV Data'!B119</f>
        <v>Freight LDV</v>
      </c>
      <c r="C42" s="129">
        <f>'ICCT MDV HDV Data'!C119</f>
        <v>0.50425806550824714</v>
      </c>
      <c r="D42" s="129">
        <f>'ICCT MDV HDV Data'!D119</f>
        <v>0.50340948181417278</v>
      </c>
      <c r="E42" s="129">
        <f>'ICCT MDV HDV Data'!E119</f>
        <v>0.50256990028596238</v>
      </c>
      <c r="F42" s="129">
        <f>'ICCT MDV HDV Data'!F119</f>
        <v>0.50173942310339903</v>
      </c>
      <c r="G42" s="129">
        <f>'ICCT MDV HDV Data'!G119</f>
        <v>0.50091815121891015</v>
      </c>
      <c r="H42" s="129">
        <f>'ICCT MDV HDV Data'!H119</f>
        <v>0.50010618432288967</v>
      </c>
      <c r="I42" s="129">
        <f>'ICCT MDV HDV Data'!I119</f>
        <v>0.5027698560214614</v>
      </c>
      <c r="J42" s="129">
        <f>'ICCT MDV HDV Data'!J119</f>
        <v>0.50541850911435982</v>
      </c>
      <c r="K42" s="129">
        <f>'ICCT MDV HDV Data'!K119</f>
        <v>0.50805150082309758</v>
      </c>
      <c r="L42" s="129">
        <f>'ICCT MDV HDV Data'!L119</f>
        <v>0.51066819383866102</v>
      </c>
      <c r="M42" s="129">
        <f>'ICCT MDV HDV Data'!M119</f>
        <v>0.51326795656536683</v>
      </c>
      <c r="N42" s="129">
        <f>'ICCT MDV HDV Data'!N119</f>
        <v>0.51228502694593225</v>
      </c>
      <c r="O42" s="129">
        <f>'ICCT MDV HDV Data'!O119</f>
        <v>0.51131821855549919</v>
      </c>
      <c r="P42" s="129">
        <f>'ICCT MDV HDV Data'!P119</f>
        <v>0.51036714132755379</v>
      </c>
      <c r="Q42" s="129">
        <f>'ICCT MDV HDV Data'!Q119</f>
        <v>0.50943141757352806</v>
      </c>
      <c r="R42" s="129">
        <f>'ICCT MDV HDV Data'!R119</f>
        <v>0.50851068150067735</v>
      </c>
      <c r="S42" s="129">
        <f>'ICCT MDV HDV Data'!S119</f>
        <v>0.50868093383680513</v>
      </c>
      <c r="T42" s="129">
        <f>'ICCT MDV HDV Data'!T119</f>
        <v>0.50884923408255356</v>
      </c>
      <c r="U42" s="129">
        <f>'ICCT MDV HDV Data'!U119</f>
        <v>0.50901561556944752</v>
      </c>
      <c r="V42" s="129">
        <f>'ICCT MDV HDV Data'!V119</f>
        <v>0.5091801108743238</v>
      </c>
      <c r="W42" s="129">
        <f>'ICCT MDV HDV Data'!W119</f>
        <v>0.50934275184068523</v>
      </c>
      <c r="X42" s="129">
        <f>'ICCT MDV HDV Data'!X119</f>
        <v>0.5082600227917049</v>
      </c>
      <c r="Y42" s="129">
        <f>'ICCT MDV HDV Data'!Y119</f>
        <v>0.50718053338641567</v>
      </c>
      <c r="Z42" s="129">
        <f>'ICCT MDV HDV Data'!Z119</f>
        <v>0.5061043414247437</v>
      </c>
      <c r="AA42" s="129">
        <f>'ICCT MDV HDV Data'!AA119</f>
        <v>0.50503143261253269</v>
      </c>
      <c r="AB42" s="129">
        <f>'ICCT MDV HDV Data'!AB119</f>
        <v>0.50396179273444908</v>
      </c>
      <c r="AC42" s="129">
        <f>'ICCT MDV HDV Data'!AC119</f>
        <v>0.50396179188154078</v>
      </c>
      <c r="AD42" s="129">
        <f>'ICCT MDV HDV Data'!AD119</f>
        <v>0.50396178991045848</v>
      </c>
      <c r="AE42" s="129">
        <f>'ICCT MDV HDV Data'!AE119</f>
        <v>0.50396178688464077</v>
      </c>
      <c r="AF42" s="129">
        <f>'ICCT MDV HDV Data'!AF119</f>
        <v>0.50396178286327586</v>
      </c>
      <c r="AG42" s="129">
        <f>'ICCT MDV HDV Data'!AG119</f>
        <v>0.50396177790165253</v>
      </c>
    </row>
    <row r="43" spans="1:33" ht="15.5" x14ac:dyDescent="0.35">
      <c r="A43" s="125" t="s">
        <v>4193</v>
      </c>
      <c r="B43" s="123" t="str">
        <f>'ICCT MDV HDV Data'!B120</f>
        <v>Freight HDV</v>
      </c>
      <c r="C43" s="129">
        <f>'ICCT MDV HDV Data'!C120</f>
        <v>0.1309032665951492</v>
      </c>
      <c r="D43" s="129">
        <f>'ICCT MDV HDV Data'!D120</f>
        <v>0.134955642085446</v>
      </c>
      <c r="E43" s="129">
        <f>'ICCT MDV HDV Data'!E120</f>
        <v>0.13905249364066702</v>
      </c>
      <c r="F43" s="129">
        <f>'ICCT MDV HDV Data'!F120</f>
        <v>0.1431853813208924</v>
      </c>
      <c r="G43" s="129">
        <f>'ICCT MDV HDV Data'!G120</f>
        <v>0.14734500291744415</v>
      </c>
      <c r="H43" s="129">
        <f>'ICCT MDV HDV Data'!H120</f>
        <v>0.15152118887478963</v>
      </c>
      <c r="I43" s="129">
        <f>'ICCT MDV HDV Data'!I120</f>
        <v>0.15523669410022445</v>
      </c>
      <c r="J43" s="129">
        <f>'ICCT MDV HDV Data'!J120</f>
        <v>0.15896363905377345</v>
      </c>
      <c r="K43" s="129">
        <f>'ICCT MDV HDV Data'!K120</f>
        <v>0.16269806196615355</v>
      </c>
      <c r="L43" s="129">
        <f>'ICCT MDV HDV Data'!L120</f>
        <v>0.16643585059489518</v>
      </c>
      <c r="M43" s="129">
        <f>'ICCT MDV HDV Data'!M120</f>
        <v>0.17017275247182767</v>
      </c>
      <c r="N43" s="129">
        <f>'ICCT MDV HDV Data'!N120</f>
        <v>0.17328369079314188</v>
      </c>
      <c r="O43" s="129">
        <f>'ICCT MDV HDV Data'!O120</f>
        <v>0.17634354391431539</v>
      </c>
      <c r="P43" s="129">
        <f>'ICCT MDV HDV Data'!P120</f>
        <v>0.1793524367515015</v>
      </c>
      <c r="Q43" s="129">
        <f>'ICCT MDV HDV Data'!Q120</f>
        <v>0.18231051233930526</v>
      </c>
      <c r="R43" s="129">
        <f>'ICCT MDV HDV Data'!R120</f>
        <v>0.18521793139195711</v>
      </c>
      <c r="S43" s="129">
        <f>'ICCT MDV HDV Data'!S120</f>
        <v>0.18761357493840458</v>
      </c>
      <c r="T43" s="129">
        <f>'ICCT MDV HDV Data'!T120</f>
        <v>0.1899641826761248</v>
      </c>
      <c r="U43" s="129">
        <f>'ICCT MDV HDV Data'!U120</f>
        <v>0.19227062695995598</v>
      </c>
      <c r="V43" s="129">
        <f>'ICCT MDV HDV Data'!V120</f>
        <v>0.19453376279962023</v>
      </c>
      <c r="W43" s="129">
        <f>'ICCT MDV HDV Data'!W120</f>
        <v>0.19675442817726757</v>
      </c>
      <c r="X43" s="129">
        <f>'ICCT MDV HDV Data'!X120</f>
        <v>0.1987197332874831</v>
      </c>
      <c r="Y43" s="129">
        <f>'ICCT MDV HDV Data'!Y120</f>
        <v>0.20059075154972006</v>
      </c>
      <c r="Z43" s="129">
        <f>'ICCT MDV HDV Data'!Z120</f>
        <v>0.20242141223922069</v>
      </c>
      <c r="AA43" s="129">
        <f>'ICCT MDV HDV Data'!AA120</f>
        <v>0.20421266531069251</v>
      </c>
      <c r="AB43" s="129">
        <f>'ICCT MDV HDV Data'!AB120</f>
        <v>0.20596543117526739</v>
      </c>
      <c r="AC43" s="129">
        <f>'ICCT MDV HDV Data'!AC120</f>
        <v>0.20765371256251813</v>
      </c>
      <c r="AD43" s="129">
        <f>'ICCT MDV HDV Data'!AD120</f>
        <v>0.20930742886212308</v>
      </c>
      <c r="AE43" s="129">
        <f>'ICCT MDV HDV Data'!AE120</f>
        <v>0.21092747383197141</v>
      </c>
      <c r="AF43" s="129">
        <f>'ICCT MDV HDV Data'!AF120</f>
        <v>0.21251471254841123</v>
      </c>
      <c r="AG43" s="129">
        <f>'ICCT MDV HDV Data'!AG120</f>
        <v>0.21406998251195397</v>
      </c>
    </row>
    <row r="44" spans="1:33" ht="15.5" x14ac:dyDescent="0.35">
      <c r="A44" s="125" t="s">
        <v>4194</v>
      </c>
      <c r="B44" s="123" t="str">
        <f>'ICCT MDV HDV Data'!B121</f>
        <v>Freight HDV</v>
      </c>
      <c r="C44" s="129">
        <f>'ICCT MDV HDV Data'!C121</f>
        <v>0.19459673561022794</v>
      </c>
      <c r="D44" s="129">
        <f>'ICCT MDV HDV Data'!D121</f>
        <v>0.19341675751393353</v>
      </c>
      <c r="E44" s="129">
        <f>'ICCT MDV HDV Data'!E121</f>
        <v>0.1923723161231301</v>
      </c>
      <c r="F44" s="129">
        <f>'ICCT MDV HDV Data'!F121</f>
        <v>0.19146581397200588</v>
      </c>
      <c r="G44" s="129">
        <f>'ICCT MDV HDV Data'!G121</f>
        <v>0.19069892723619858</v>
      </c>
      <c r="H44" s="129">
        <f>'ICCT MDV HDV Data'!H121</f>
        <v>0.19007251808908215</v>
      </c>
      <c r="I44" s="129">
        <f>'ICCT MDV HDV Data'!I121</f>
        <v>0.18919586873218178</v>
      </c>
      <c r="J44" s="129">
        <f>'ICCT MDV HDV Data'!J121</f>
        <v>0.18837584654730169</v>
      </c>
      <c r="K44" s="129">
        <f>'ICCT MDV HDV Data'!K121</f>
        <v>0.18761407373919198</v>
      </c>
      <c r="L44" s="129">
        <f>'ICCT MDV HDV Data'!L121</f>
        <v>0.1869120728678188</v>
      </c>
      <c r="M44" s="129">
        <f>'ICCT MDV HDV Data'!M121</f>
        <v>0.18627125614572565</v>
      </c>
      <c r="N44" s="129">
        <f>'ICCT MDV HDV Data'!N121</f>
        <v>0.18539300214499632</v>
      </c>
      <c r="O44" s="129">
        <f>'ICCT MDV HDV Data'!O121</f>
        <v>0.18453616440853934</v>
      </c>
      <c r="P44" s="129">
        <f>'ICCT MDV HDV Data'!P121</f>
        <v>0.18370058277791981</v>
      </c>
      <c r="Q44" s="129">
        <f>'ICCT MDV HDV Data'!Q121</f>
        <v>0.18288609116700646</v>
      </c>
      <c r="R44" s="129">
        <f>'ICCT MDV HDV Data'!R121</f>
        <v>0.18209251778703087</v>
      </c>
      <c r="S44" s="129">
        <f>'ICCT MDV HDV Data'!S121</f>
        <v>0.18157875724429232</v>
      </c>
      <c r="T44" s="129">
        <f>'ICCT MDV HDV Data'!T121</f>
        <v>0.1810754108170379</v>
      </c>
      <c r="U44" s="129">
        <f>'ICCT MDV HDV Data'!U121</f>
        <v>0.18058225768198491</v>
      </c>
      <c r="V44" s="129">
        <f>'ICCT MDV HDV Data'!V121</f>
        <v>0.18009908192613755</v>
      </c>
      <c r="W44" s="129">
        <f>'ICCT MDV HDV Data'!W121</f>
        <v>0.17962567243874411</v>
      </c>
      <c r="X44" s="129">
        <f>'ICCT MDV HDV Data'!X121</f>
        <v>0.17903374645536954</v>
      </c>
      <c r="Y44" s="129">
        <f>'ICCT MDV HDV Data'!Y121</f>
        <v>0.17846527873688128</v>
      </c>
      <c r="Z44" s="129">
        <f>'ICCT MDV HDV Data'!Z121</f>
        <v>0.17790759531621123</v>
      </c>
      <c r="AA44" s="129">
        <f>'ICCT MDV HDV Data'!AA121</f>
        <v>0.17736044572655935</v>
      </c>
      <c r="AB44" s="129">
        <f>'ICCT MDV HDV Data'!AB121</f>
        <v>0.17682358728766165</v>
      </c>
      <c r="AC44" s="129">
        <f>'ICCT MDV HDV Data'!AC121</f>
        <v>0.17631519873761545</v>
      </c>
      <c r="AD44" s="129">
        <f>'ICCT MDV HDV Data'!AD121</f>
        <v>0.1758162547231307</v>
      </c>
      <c r="AE44" s="129">
        <f>'ICCT MDV HDV Data'!AE121</f>
        <v>0.17532652111359212</v>
      </c>
      <c r="AF44" s="129">
        <f>'ICCT MDV HDV Data'!AF121</f>
        <v>0.17484577110888702</v>
      </c>
      <c r="AG44" s="129">
        <f>'ICCT MDV HDV Data'!AG121</f>
        <v>0.17437378496150294</v>
      </c>
    </row>
    <row r="45" spans="1:33" ht="15.5" x14ac:dyDescent="0.35">
      <c r="A45" s="125" t="s">
        <v>4195</v>
      </c>
      <c r="B45" s="123" t="str">
        <f>'ICCT MDV HDV Data'!B122</f>
        <v>Freight HDV</v>
      </c>
      <c r="C45" s="129">
        <f>'ICCT MDV HDV Data'!C122</f>
        <v>0.67014767001315834</v>
      </c>
      <c r="D45" s="129">
        <f>'ICCT MDV HDV Data'!D122</f>
        <v>0.66710913184500642</v>
      </c>
      <c r="E45" s="129">
        <f>'ICCT MDV HDV Data'!E122</f>
        <v>0.66388201907699707</v>
      </c>
      <c r="F45" s="129">
        <f>'ICCT MDV HDV Data'!F122</f>
        <v>0.6604720932588144</v>
      </c>
      <c r="G45" s="129">
        <f>'ICCT MDV HDV Data'!G122</f>
        <v>0.65688672492395583</v>
      </c>
      <c r="H45" s="129">
        <f>'ICCT MDV HDV Data'!H122</f>
        <v>0.65313499066802794</v>
      </c>
      <c r="I45" s="129">
        <f>'ICCT MDV HDV Data'!I122</f>
        <v>0.65009018362249116</v>
      </c>
      <c r="J45" s="129">
        <f>'ICCT MDV HDV Data'!J122</f>
        <v>0.64697312067235824</v>
      </c>
      <c r="K45" s="129">
        <f>'ICCT MDV HDV Data'!K122</f>
        <v>0.64378626332591482</v>
      </c>
      <c r="L45" s="129">
        <f>'ICCT MDV HDV Data'!L122</f>
        <v>0.64053233673234622</v>
      </c>
      <c r="M45" s="129">
        <f>'ICCT MDV HDV Data'!M122</f>
        <v>0.63721433015103235</v>
      </c>
      <c r="N45" s="129">
        <f>'ICCT MDV HDV Data'!N122</f>
        <v>0.63477808358772436</v>
      </c>
      <c r="O45" s="129">
        <f>'ICCT MDV HDV Data'!O122</f>
        <v>0.63237043209709598</v>
      </c>
      <c r="P45" s="129">
        <f>'ICCT MDV HDV Data'!P122</f>
        <v>0.62999150647584168</v>
      </c>
      <c r="Q45" s="129">
        <f>'ICCT MDV HDV Data'!Q122</f>
        <v>0.62764142405628387</v>
      </c>
      <c r="R45" s="129">
        <f>'ICCT MDV HDV Data'!R122</f>
        <v>0.6253202888379662</v>
      </c>
      <c r="S45" s="129">
        <f>'ICCT MDV HDV Data'!S122</f>
        <v>0.62330214112608673</v>
      </c>
      <c r="T45" s="129">
        <f>'ICCT MDV HDV Data'!T122</f>
        <v>0.62131949076911763</v>
      </c>
      <c r="U45" s="129">
        <f>'ICCT MDV HDV Data'!U122</f>
        <v>0.61937168562683609</v>
      </c>
      <c r="V45" s="129">
        <f>'ICCT MDV HDV Data'!V122</f>
        <v>0.61745808577400663</v>
      </c>
      <c r="W45" s="129">
        <f>'ICCT MDV HDV Data'!W122</f>
        <v>0.61557806329810327</v>
      </c>
      <c r="X45" s="129">
        <f>'ICCT MDV HDV Data'!X122</f>
        <v>0.61411083095794616</v>
      </c>
      <c r="Y45" s="129">
        <f>'ICCT MDV HDV Data'!Y122</f>
        <v>0.61271784699500542</v>
      </c>
      <c r="Z45" s="129">
        <f>'ICCT MDV HDV Data'!Z122</f>
        <v>0.61135573780403485</v>
      </c>
      <c r="AA45" s="129">
        <f>'ICCT MDV HDV Data'!AA122</f>
        <v>0.61002377033851218</v>
      </c>
      <c r="AB45" s="129">
        <f>'ICCT MDV HDV Data'!AB122</f>
        <v>0.60872123436168801</v>
      </c>
      <c r="AC45" s="129">
        <f>'ICCT MDV HDV Data'!AC122</f>
        <v>0.60747505005534963</v>
      </c>
      <c r="AD45" s="129">
        <f>'ICCT MDV HDV Data'!AD122</f>
        <v>0.60625544820094945</v>
      </c>
      <c r="AE45" s="129">
        <f>'ICCT MDV HDV Data'!AE122</f>
        <v>0.60506173053366608</v>
      </c>
      <c r="AF45" s="129">
        <f>'ICCT MDV HDV Data'!AF122</f>
        <v>0.60389322139047386</v>
      </c>
      <c r="AG45" s="129">
        <f>'ICCT MDV HDV Data'!AG122</f>
        <v>0.60274926683392283</v>
      </c>
    </row>
    <row r="46" spans="1:33" ht="15.5" x14ac:dyDescent="0.35">
      <c r="A46" s="125" t="s">
        <v>4196</v>
      </c>
      <c r="B46" s="123" t="str">
        <f>'ICCT MDV HDV Data'!B123</f>
        <v>Freight HDV</v>
      </c>
      <c r="C46" s="129">
        <f>'ICCT MDV HDV Data'!C123</f>
        <v>4.3523277814644466E-3</v>
      </c>
      <c r="D46" s="129">
        <f>'ICCT MDV HDV Data'!D123</f>
        <v>4.5184685556140447E-3</v>
      </c>
      <c r="E46" s="129">
        <f>'ICCT MDV HDV Data'!E123</f>
        <v>4.6931711592057609E-3</v>
      </c>
      <c r="F46" s="129">
        <f>'ICCT MDV HDV Data'!F123</f>
        <v>4.8767114482873384E-3</v>
      </c>
      <c r="G46" s="129">
        <f>'ICCT MDV HDV Data'!G123</f>
        <v>5.0693449224016108E-3</v>
      </c>
      <c r="H46" s="129">
        <f>'ICCT MDV HDV Data'!H123</f>
        <v>5.2713023681002381E-3</v>
      </c>
      <c r="I46" s="129">
        <f>'ICCT MDV HDV Data'!I123</f>
        <v>5.477253545102612E-3</v>
      </c>
      <c r="J46" s="129">
        <f>'ICCT MDV HDV Data'!J123</f>
        <v>5.6873937265665697E-3</v>
      </c>
      <c r="K46" s="129">
        <f>'ICCT MDV HDV Data'!K123</f>
        <v>5.9016009687397038E-3</v>
      </c>
      <c r="L46" s="129">
        <f>'ICCT MDV HDV Data'!L123</f>
        <v>6.1197398049398196E-3</v>
      </c>
      <c r="M46" s="129">
        <f>'ICCT MDV HDV Data'!M123</f>
        <v>6.3416612314141684E-3</v>
      </c>
      <c r="N46" s="129">
        <f>'ICCT MDV HDV Data'!N123</f>
        <v>6.5452234741375584E-3</v>
      </c>
      <c r="O46" s="129">
        <f>'ICCT MDV HDV Data'!O123</f>
        <v>6.7498595800491818E-3</v>
      </c>
      <c r="P46" s="129">
        <f>'ICCT MDV HDV Data'!P123</f>
        <v>6.9554739947369354E-3</v>
      </c>
      <c r="Q46" s="129">
        <f>'ICCT MDV HDV Data'!Q123</f>
        <v>7.161972437404204E-3</v>
      </c>
      <c r="R46" s="129">
        <f>'ICCT MDV HDV Data'!R123</f>
        <v>7.3692619830457049E-3</v>
      </c>
      <c r="S46" s="129">
        <f>'ICCT MDV HDV Data'!S123</f>
        <v>7.5055266912164376E-3</v>
      </c>
      <c r="T46" s="129">
        <f>'ICCT MDV HDV Data'!T123</f>
        <v>7.6409157377195884E-3</v>
      </c>
      <c r="U46" s="129">
        <f>'ICCT MDV HDV Data'!U123</f>
        <v>7.7754297312231883E-3</v>
      </c>
      <c r="V46" s="129">
        <f>'ICCT MDV HDV Data'!V123</f>
        <v>7.9090695002355365E-3</v>
      </c>
      <c r="W46" s="129">
        <f>'ICCT MDV HDV Data'!W123</f>
        <v>8.0418360858851966E-3</v>
      </c>
      <c r="X46" s="129">
        <f>'ICCT MDV HDV Data'!X123</f>
        <v>8.1356892992012105E-3</v>
      </c>
      <c r="Y46" s="129">
        <f>'ICCT MDV HDV Data'!Y123</f>
        <v>8.2261227183933142E-3</v>
      </c>
      <c r="Z46" s="129">
        <f>'ICCT MDV HDV Data'!Z123</f>
        <v>8.3152546405331797E-3</v>
      </c>
      <c r="AA46" s="129">
        <f>'ICCT MDV HDV Data'!AA123</f>
        <v>8.403118624235829E-3</v>
      </c>
      <c r="AB46" s="129">
        <f>'ICCT MDV HDV Data'!AB123</f>
        <v>8.4897471753829605E-3</v>
      </c>
      <c r="AC46" s="129">
        <f>'ICCT MDV HDV Data'!AC123</f>
        <v>8.5560386445168342E-3</v>
      </c>
      <c r="AD46" s="129">
        <f>'ICCT MDV HDV Data'!AD123</f>
        <v>8.620868213796826E-3</v>
      </c>
      <c r="AE46" s="129">
        <f>'ICCT MDV HDV Data'!AE123</f>
        <v>8.6842745207704741E-3</v>
      </c>
      <c r="AF46" s="129">
        <f>'ICCT MDV HDV Data'!AF123</f>
        <v>8.7462949522279284E-3</v>
      </c>
      <c r="AG46" s="129">
        <f>'ICCT MDV HDV Data'!AG123</f>
        <v>8.806965692620258E-3</v>
      </c>
    </row>
    <row r="47" spans="1:33" ht="15.5" x14ac:dyDescent="0.35">
      <c r="A47" s="125" t="s">
        <v>4198</v>
      </c>
      <c r="B47" s="123" t="str">
        <f>'ICCT MDV HDV Data'!B124</f>
        <v>Passenger HDV</v>
      </c>
      <c r="C47" s="129">
        <f>'ICCT MDV HDV Data'!C124</f>
        <v>0.1172221722296678</v>
      </c>
      <c r="D47" s="129">
        <f>'ICCT MDV HDV Data'!D124</f>
        <v>0.11670916544200399</v>
      </c>
      <c r="E47" s="129">
        <f>'ICCT MDV HDV Data'!E124</f>
        <v>0.11619261710031827</v>
      </c>
      <c r="F47" s="129">
        <f>'ICCT MDV HDV Data'!F124</f>
        <v>0.1156724415145344</v>
      </c>
      <c r="G47" s="129">
        <f>'ICCT MDV HDV Data'!G124</f>
        <v>0.1151485494141315</v>
      </c>
      <c r="H47" s="129">
        <f>'ICCT MDV HDV Data'!H124</f>
        <v>0.11462084777432932</v>
      </c>
      <c r="I47" s="129">
        <f>'ICCT MDV HDV Data'!I124</f>
        <v>0.11438758648828035</v>
      </c>
      <c r="J47" s="129">
        <f>'ICCT MDV HDV Data'!J124</f>
        <v>0.11415004035384638</v>
      </c>
      <c r="K47" s="129">
        <f>'ICCT MDV HDV Data'!K124</f>
        <v>0.11390810219872111</v>
      </c>
      <c r="L47" s="129">
        <f>'ICCT MDV HDV Data'!L124</f>
        <v>0.11366166123811815</v>
      </c>
      <c r="M47" s="129">
        <f>'ICCT MDV HDV Data'!M124</f>
        <v>0.11341060292159456</v>
      </c>
      <c r="N47" s="129">
        <f>'ICCT MDV HDV Data'!N124</f>
        <v>0.11329193949635244</v>
      </c>
      <c r="O47" s="129">
        <f>'ICCT MDV HDV Data'!O124</f>
        <v>0.1131680761829839</v>
      </c>
      <c r="P47" s="129">
        <f>'ICCT MDV HDV Data'!P124</f>
        <v>0.11303892734249787</v>
      </c>
      <c r="Q47" s="129">
        <f>'ICCT MDV HDV Data'!Q124</f>
        <v>0.1129044052879369</v>
      </c>
      <c r="R47" s="129">
        <f>'ICCT MDV HDV Data'!R124</f>
        <v>0.11276442022655996</v>
      </c>
      <c r="S47" s="129">
        <f>'ICCT MDV HDV Data'!S124</f>
        <v>0.11302525550546788</v>
      </c>
      <c r="T47" s="129">
        <f>'ICCT MDV HDV Data'!T124</f>
        <v>0.11328423736971623</v>
      </c>
      <c r="U47" s="129">
        <f>'ICCT MDV HDV Data'!U124</f>
        <v>0.11354138187902169</v>
      </c>
      <c r="V47" s="129">
        <f>'ICCT MDV HDV Data'!V124</f>
        <v>0.11379670496308826</v>
      </c>
      <c r="W47" s="129">
        <f>'ICCT MDV HDV Data'!W124</f>
        <v>0.11405022242140281</v>
      </c>
      <c r="X47" s="129">
        <f>'ICCT MDV HDV Data'!X124</f>
        <v>0.11432606300813342</v>
      </c>
      <c r="Y47" s="129">
        <f>'ICCT MDV HDV Data'!Y124</f>
        <v>0.11460264549028433</v>
      </c>
      <c r="Z47" s="129">
        <f>'ICCT MDV HDV Data'!Z124</f>
        <v>0.11487998213314272</v>
      </c>
      <c r="AA47" s="129">
        <f>'ICCT MDV HDV Data'!AA124</f>
        <v>0.11515807489048964</v>
      </c>
      <c r="AB47" s="129">
        <f>'ICCT MDV HDV Data'!AB124</f>
        <v>0.11543692572759404</v>
      </c>
      <c r="AC47" s="129">
        <f>'ICCT MDV HDV Data'!AC124</f>
        <v>0.11537051798215114</v>
      </c>
      <c r="AD47" s="129">
        <f>'ICCT MDV HDV Data'!AD124</f>
        <v>0.11530399412932053</v>
      </c>
      <c r="AE47" s="129">
        <f>'ICCT MDV HDV Data'!AE124</f>
        <v>0.11523735387886173</v>
      </c>
      <c r="AF47" s="129">
        <f>'ICCT MDV HDV Data'!AF124</f>
        <v>0.11517059694069202</v>
      </c>
      <c r="AG47" s="129">
        <f>'ICCT MDV HDV Data'!AG124</f>
        <v>0.11510372302483096</v>
      </c>
    </row>
    <row r="48" spans="1:33" ht="15.5" x14ac:dyDescent="0.35">
      <c r="A48" s="125" t="s">
        <v>4199</v>
      </c>
      <c r="B48" s="123" t="str">
        <f>'ICCT MDV HDV Data'!B125</f>
        <v>Passenger HDV</v>
      </c>
      <c r="C48" s="129">
        <f>'ICCT MDV HDV Data'!C125</f>
        <v>0.14676587236243849</v>
      </c>
      <c r="D48" s="129">
        <f>'ICCT MDV HDV Data'!D125</f>
        <v>0.1451896955071463</v>
      </c>
      <c r="E48" s="129">
        <f>'ICCT MDV HDV Data'!E125</f>
        <v>0.14365318745567021</v>
      </c>
      <c r="F48" s="129">
        <f>'ICCT MDV HDV Data'!F125</f>
        <v>0.14215763196406472</v>
      </c>
      <c r="G48" s="129">
        <f>'ICCT MDV HDV Data'!G125</f>
        <v>0.14070436286848287</v>
      </c>
      <c r="H48" s="129">
        <f>'ICCT MDV HDV Data'!H125</f>
        <v>0.13929476659975262</v>
      </c>
      <c r="I48" s="129">
        <f>'ICCT MDV HDV Data'!I125</f>
        <v>0.13811061346554546</v>
      </c>
      <c r="J48" s="129">
        <f>'ICCT MDV HDV Data'!J125</f>
        <v>0.13696942957777639</v>
      </c>
      <c r="K48" s="129">
        <f>'ICCT MDV HDV Data'!K125</f>
        <v>0.13587236668280223</v>
      </c>
      <c r="L48" s="129">
        <f>'ICCT MDV HDV Data'!L125</f>
        <v>0.13482061534869588</v>
      </c>
      <c r="M48" s="129">
        <f>'ICCT MDV HDV Data'!M125</f>
        <v>0.13381540661305311</v>
      </c>
      <c r="N48" s="129">
        <f>'ICCT MDV HDV Data'!N125</f>
        <v>0.13307050779159563</v>
      </c>
      <c r="O48" s="129">
        <f>'ICCT MDV HDV Data'!O125</f>
        <v>0.13237304984160822</v>
      </c>
      <c r="P48" s="129">
        <f>'ICCT MDV HDV Data'!P125</f>
        <v>0.131723908273299</v>
      </c>
      <c r="Q48" s="129">
        <f>'ICCT MDV HDV Data'!Q125</f>
        <v>0.13112397770696618</v>
      </c>
      <c r="R48" s="129">
        <f>'ICCT MDV HDV Data'!R125</f>
        <v>0.13057417244713532</v>
      </c>
      <c r="S48" s="129">
        <f>'ICCT MDV HDV Data'!S125</f>
        <v>0.1305209042955138</v>
      </c>
      <c r="T48" s="129">
        <f>'ICCT MDV HDV Data'!T125</f>
        <v>0.13046809980157481</v>
      </c>
      <c r="U48" s="129">
        <f>'ICCT MDV HDV Data'!U125</f>
        <v>0.13041575536194355</v>
      </c>
      <c r="V48" s="129">
        <f>'ICCT MDV HDV Data'!V125</f>
        <v>0.13036386738678754</v>
      </c>
      <c r="W48" s="129">
        <f>'ICCT MDV HDV Data'!W125</f>
        <v>0.13031243230045952</v>
      </c>
      <c r="X48" s="129">
        <f>'ICCT MDV HDV Data'!X125</f>
        <v>0.13023145289848229</v>
      </c>
      <c r="Y48" s="129">
        <f>'ICCT MDV HDV Data'!Y125</f>
        <v>0.13015055848511334</v>
      </c>
      <c r="Z48" s="129">
        <f>'ICCT MDV HDV Data'!Z125</f>
        <v>0.13006964674102608</v>
      </c>
      <c r="AA48" s="129">
        <f>'ICCT MDV HDV Data'!AA125</f>
        <v>0.12998871852614866</v>
      </c>
      <c r="AB48" s="129">
        <f>'ICCT MDV HDV Data'!AB125</f>
        <v>0.12990777471047696</v>
      </c>
      <c r="AC48" s="129">
        <f>'ICCT MDV HDV Data'!AC125</f>
        <v>0.12985850785335587</v>
      </c>
      <c r="AD48" s="129">
        <f>'ICCT MDV HDV Data'!AD125</f>
        <v>0.1298092436524402</v>
      </c>
      <c r="AE48" s="129">
        <f>'ICCT MDV HDV Data'!AE125</f>
        <v>0.12975998234586247</v>
      </c>
      <c r="AF48" s="129">
        <f>'ICCT MDV HDV Data'!AF125</f>
        <v>0.12971072417470064</v>
      </c>
      <c r="AG48" s="129">
        <f>'ICCT MDV HDV Data'!AG125</f>
        <v>0.12966146938292097</v>
      </c>
    </row>
    <row r="49" spans="1:33" ht="15.5" x14ac:dyDescent="0.35">
      <c r="A49" s="125" t="s">
        <v>4200</v>
      </c>
      <c r="B49" s="123" t="str">
        <f>'ICCT MDV HDV Data'!B126</f>
        <v>Passenger HDV</v>
      </c>
      <c r="C49" s="129">
        <f>'ICCT MDV HDV Data'!C126</f>
        <v>0.27376795970867768</v>
      </c>
      <c r="D49" s="129">
        <f>'ICCT MDV HDV Data'!D126</f>
        <v>0.27414391934154964</v>
      </c>
      <c r="E49" s="129">
        <f>'ICCT MDV HDV Data'!E126</f>
        <v>0.27450720360419772</v>
      </c>
      <c r="F49" s="129">
        <f>'ICCT MDV HDV Data'!F126</f>
        <v>0.27485742238084454</v>
      </c>
      <c r="G49" s="129">
        <f>'ICCT MDV HDV Data'!G126</f>
        <v>0.27519417002462176</v>
      </c>
      <c r="H49" s="129">
        <f>'ICCT MDV HDV Data'!H126</f>
        <v>0.27551702458584493</v>
      </c>
      <c r="I49" s="129">
        <f>'ICCT MDV HDV Data'!I126</f>
        <v>0.275556904776673</v>
      </c>
      <c r="J49" s="129">
        <f>'ICCT MDV HDV Data'!J126</f>
        <v>0.27558433791975057</v>
      </c>
      <c r="K49" s="129">
        <f>'ICCT MDV HDV Data'!K126</f>
        <v>0.27559899478157107</v>
      </c>
      <c r="L49" s="129">
        <f>'ICCT MDV HDV Data'!L126</f>
        <v>0.27560053504137749</v>
      </c>
      <c r="M49" s="129">
        <f>'ICCT MDV HDV Data'!M126</f>
        <v>0.27558860682068326</v>
      </c>
      <c r="N49" s="129">
        <f>'ICCT MDV HDV Data'!N126</f>
        <v>0.27572734367687168</v>
      </c>
      <c r="O49" s="129">
        <f>'ICCT MDV HDV Data'!O126</f>
        <v>0.27585086715396151</v>
      </c>
      <c r="P49" s="129">
        <f>'ICCT MDV HDV Data'!P126</f>
        <v>0.27595892351216428</v>
      </c>
      <c r="Q49" s="129">
        <f>'ICCT MDV HDV Data'!Q126</f>
        <v>0.2760512530914912</v>
      </c>
      <c r="R49" s="129">
        <f>'ICCT MDV HDV Data'!R126</f>
        <v>0.27612759014093524</v>
      </c>
      <c r="S49" s="129">
        <f>'ICCT MDV HDV Data'!S126</f>
        <v>0.27599596949335042</v>
      </c>
      <c r="T49" s="129">
        <f>'ICCT MDV HDV Data'!T126</f>
        <v>0.27586439120382017</v>
      </c>
      <c r="U49" s="129">
        <f>'ICCT MDV HDV Data'!U126</f>
        <v>0.27573286299682837</v>
      </c>
      <c r="V49" s="129">
        <f>'ICCT MDV HDV Data'!V126</f>
        <v>0.27560139239546483</v>
      </c>
      <c r="W49" s="129">
        <f>'ICCT MDV HDV Data'!W126</f>
        <v>0.27546998672633882</v>
      </c>
      <c r="X49" s="129">
        <f>'ICCT MDV HDV Data'!X126</f>
        <v>0.27548157510773125</v>
      </c>
      <c r="Y49" s="129">
        <f>'ICCT MDV HDV Data'!Y126</f>
        <v>0.27549320990363158</v>
      </c>
      <c r="Z49" s="129">
        <f>'ICCT MDV HDV Data'!Z126</f>
        <v>0.27550478566730174</v>
      </c>
      <c r="AA49" s="129">
        <f>'ICCT MDV HDV Data'!AA126</f>
        <v>0.27551630208187583</v>
      </c>
      <c r="AB49" s="129">
        <f>'ICCT MDV HDV Data'!AB126</f>
        <v>0.27552775882575559</v>
      </c>
      <c r="AC49" s="129">
        <f>'ICCT MDV HDV Data'!AC126</f>
        <v>0.27555852017992283</v>
      </c>
      <c r="AD49" s="129">
        <f>'ICCT MDV HDV Data'!AD126</f>
        <v>0.27558930305729873</v>
      </c>
      <c r="AE49" s="129">
        <f>'ICCT MDV HDV Data'!AE126</f>
        <v>0.27562010742777548</v>
      </c>
      <c r="AF49" s="129">
        <f>'ICCT MDV HDV Data'!AF126</f>
        <v>0.27565093326002849</v>
      </c>
      <c r="AG49" s="129">
        <f>'ICCT MDV HDV Data'!AG126</f>
        <v>0.27568178052155834</v>
      </c>
    </row>
    <row r="50" spans="1:33" ht="15.5" x14ac:dyDescent="0.35">
      <c r="A50" s="125" t="s">
        <v>4201</v>
      </c>
      <c r="B50" s="123" t="str">
        <f>'ICCT MDV HDV Data'!B127</f>
        <v>Passenger HDV</v>
      </c>
      <c r="C50" s="129">
        <f>'ICCT MDV HDV Data'!C127</f>
        <v>0.46224399569921598</v>
      </c>
      <c r="D50" s="129">
        <f>'ICCT MDV HDV Data'!D127</f>
        <v>0.46395721970930009</v>
      </c>
      <c r="E50" s="129">
        <f>'ICCT MDV HDV Data'!E127</f>
        <v>0.46564699183981384</v>
      </c>
      <c r="F50" s="129">
        <f>'ICCT MDV HDV Data'!F127</f>
        <v>0.46731250414055625</v>
      </c>
      <c r="G50" s="129">
        <f>'ICCT MDV HDV Data'!G127</f>
        <v>0.46895291769276387</v>
      </c>
      <c r="H50" s="129">
        <f>'ICCT MDV HDV Data'!H127</f>
        <v>0.47056736104007313</v>
      </c>
      <c r="I50" s="129">
        <f>'ICCT MDV HDV Data'!I127</f>
        <v>0.47194489526950129</v>
      </c>
      <c r="J50" s="129">
        <f>'ICCT MDV HDV Data'!J127</f>
        <v>0.47329619214862662</v>
      </c>
      <c r="K50" s="129">
        <f>'ICCT MDV HDV Data'!K127</f>
        <v>0.47462053633690554</v>
      </c>
      <c r="L50" s="129">
        <f>'ICCT MDV HDV Data'!L127</f>
        <v>0.47591718837180841</v>
      </c>
      <c r="M50" s="129">
        <f>'ICCT MDV HDV Data'!M127</f>
        <v>0.47718538364466906</v>
      </c>
      <c r="N50" s="129">
        <f>'ICCT MDV HDV Data'!N127</f>
        <v>0.47791020903518028</v>
      </c>
      <c r="O50" s="129">
        <f>'ICCT MDV HDV Data'!O127</f>
        <v>0.47860800682144639</v>
      </c>
      <c r="P50" s="129">
        <f>'ICCT MDV HDV Data'!P127</f>
        <v>0.47927824087203891</v>
      </c>
      <c r="Q50" s="129">
        <f>'ICCT MDV HDV Data'!Q127</f>
        <v>0.47992036391360571</v>
      </c>
      <c r="R50" s="129">
        <f>'ICCT MDV HDV Data'!R127</f>
        <v>0.48053381718536947</v>
      </c>
      <c r="S50" s="129">
        <f>'ICCT MDV HDV Data'!S127</f>
        <v>0.48045787070566787</v>
      </c>
      <c r="T50" s="129">
        <f>'ICCT MDV HDV Data'!T127</f>
        <v>0.48038327162488881</v>
      </c>
      <c r="U50" s="129">
        <f>'ICCT MDV HDV Data'!U127</f>
        <v>0.4803099997622064</v>
      </c>
      <c r="V50" s="129">
        <f>'ICCT MDV HDV Data'!V127</f>
        <v>0.48023803525465941</v>
      </c>
      <c r="W50" s="129">
        <f>'ICCT MDV HDV Data'!W127</f>
        <v>0.48016735855179882</v>
      </c>
      <c r="X50" s="129">
        <f>'ICCT MDV HDV Data'!X127</f>
        <v>0.47996090898565308</v>
      </c>
      <c r="Y50" s="129">
        <f>'ICCT MDV HDV Data'!Y127</f>
        <v>0.4797535861209708</v>
      </c>
      <c r="Z50" s="129">
        <f>'ICCT MDV HDV Data'!Z127</f>
        <v>0.47954558545852932</v>
      </c>
      <c r="AA50" s="129">
        <f>'ICCT MDV HDV Data'!AA127</f>
        <v>0.47933690450148592</v>
      </c>
      <c r="AB50" s="129">
        <f>'ICCT MDV HDV Data'!AB127</f>
        <v>0.47912754073617347</v>
      </c>
      <c r="AC50" s="129">
        <f>'ICCT MDV HDV Data'!AC127</f>
        <v>0.47921245398457013</v>
      </c>
      <c r="AD50" s="129">
        <f>'ICCT MDV HDV Data'!AD127</f>
        <v>0.47929745916094069</v>
      </c>
      <c r="AE50" s="129">
        <f>'ICCT MDV HDV Data'!AE127</f>
        <v>0.47938255634750027</v>
      </c>
      <c r="AF50" s="129">
        <f>'ICCT MDV HDV Data'!AF127</f>
        <v>0.47946774562457878</v>
      </c>
      <c r="AG50" s="129">
        <f>'ICCT MDV HDV Data'!AG127</f>
        <v>0.47955302707068981</v>
      </c>
    </row>
    <row r="51" spans="1:33" ht="15.5" x14ac:dyDescent="0.35">
      <c r="A51" s="125"/>
      <c r="B51" s="126"/>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Z51" s="128"/>
      <c r="AA51" s="128"/>
      <c r="AB51" s="128"/>
      <c r="AC51" s="128"/>
      <c r="AD51" s="128"/>
      <c r="AE51" s="128"/>
      <c r="AF51" s="128"/>
      <c r="AG51" s="128"/>
    </row>
    <row r="52" spans="1:33" ht="15.5" x14ac:dyDescent="0.35">
      <c r="A52" s="127" t="s">
        <v>4285</v>
      </c>
      <c r="B52" s="126" t="s">
        <v>4256</v>
      </c>
      <c r="C52" s="126">
        <v>2020</v>
      </c>
      <c r="D52" s="126">
        <v>2021</v>
      </c>
      <c r="E52" s="126">
        <v>2022</v>
      </c>
      <c r="F52" s="126">
        <v>2023</v>
      </c>
      <c r="G52" s="126">
        <v>2024</v>
      </c>
      <c r="H52" s="126">
        <v>2025</v>
      </c>
      <c r="I52" s="126">
        <v>2026</v>
      </c>
      <c r="J52" s="126">
        <v>2027</v>
      </c>
      <c r="K52" s="126">
        <v>2028</v>
      </c>
      <c r="L52" s="126">
        <v>2029</v>
      </c>
      <c r="M52" s="126">
        <v>2030</v>
      </c>
      <c r="N52" s="126">
        <v>2031</v>
      </c>
      <c r="O52" s="126">
        <v>2032</v>
      </c>
      <c r="P52" s="126">
        <v>2033</v>
      </c>
      <c r="Q52" s="126">
        <v>2034</v>
      </c>
      <c r="R52" s="126">
        <v>2035</v>
      </c>
      <c r="S52" s="126">
        <v>2036</v>
      </c>
      <c r="T52" s="126">
        <v>2037</v>
      </c>
      <c r="U52" s="126">
        <v>2038</v>
      </c>
      <c r="V52" s="126">
        <v>2039</v>
      </c>
      <c r="W52" s="126">
        <v>2040</v>
      </c>
      <c r="X52" s="126">
        <v>2041</v>
      </c>
      <c r="Y52" s="126">
        <v>2042</v>
      </c>
      <c r="Z52" s="126">
        <v>2043</v>
      </c>
      <c r="AA52" s="126">
        <v>2044</v>
      </c>
      <c r="AB52" s="126">
        <v>2045</v>
      </c>
      <c r="AC52" s="126">
        <v>2046</v>
      </c>
      <c r="AD52" s="126">
        <v>2047</v>
      </c>
      <c r="AE52" s="126">
        <v>2048</v>
      </c>
      <c r="AF52" s="126">
        <v>2049</v>
      </c>
      <c r="AG52" s="126">
        <v>2050</v>
      </c>
    </row>
    <row r="53" spans="1:33" ht="15.5" x14ac:dyDescent="0.35">
      <c r="A53" s="125" t="s">
        <v>4191</v>
      </c>
      <c r="B53" s="123" t="str">
        <f t="shared" ref="B53:B62" si="11">B41</f>
        <v>Freight LDV</v>
      </c>
      <c r="C53" s="14"/>
      <c r="D53" s="14"/>
      <c r="E53" s="4">
        <f>E41*D17</f>
        <v>54018.933107081233</v>
      </c>
      <c r="F53" s="4">
        <f t="shared" ref="F53:R53" si="12">F41*E17</f>
        <v>51540.709677693383</v>
      </c>
      <c r="G53" s="4">
        <f t="shared" si="12"/>
        <v>49085.358052865457</v>
      </c>
      <c r="H53" s="4">
        <f t="shared" si="12"/>
        <v>46734.400882856367</v>
      </c>
      <c r="I53" s="4">
        <f t="shared" si="12"/>
        <v>44137.636631983543</v>
      </c>
      <c r="J53" s="4">
        <f t="shared" si="12"/>
        <v>41635.9306574476</v>
      </c>
      <c r="K53" s="4">
        <f t="shared" si="12"/>
        <v>39193.462199705893</v>
      </c>
      <c r="L53" s="4">
        <f t="shared" si="12"/>
        <v>36876.504342895125</v>
      </c>
      <c r="M53" s="4">
        <f t="shared" si="12"/>
        <v>34647.566584199965</v>
      </c>
      <c r="N53" s="4">
        <f t="shared" si="12"/>
        <v>34492.917930044612</v>
      </c>
      <c r="O53" s="4">
        <f t="shared" si="12"/>
        <v>34339.21136798001</v>
      </c>
      <c r="P53" s="4">
        <f t="shared" si="12"/>
        <v>34186.513799789165</v>
      </c>
      <c r="Q53" s="4">
        <f t="shared" si="12"/>
        <v>34034.889988570023</v>
      </c>
      <c r="R53" s="4">
        <f t="shared" si="12"/>
        <v>33884.402642755631</v>
      </c>
      <c r="S53" s="20">
        <f t="shared" ref="S53:AG53" si="13">S41*S29</f>
        <v>0</v>
      </c>
      <c r="T53" s="20">
        <f t="shared" si="13"/>
        <v>0</v>
      </c>
      <c r="U53" s="20">
        <f t="shared" si="13"/>
        <v>0</v>
      </c>
      <c r="V53" s="20">
        <f t="shared" si="13"/>
        <v>0</v>
      </c>
      <c r="W53" s="20">
        <f t="shared" si="13"/>
        <v>0</v>
      </c>
      <c r="X53" s="20">
        <f t="shared" si="13"/>
        <v>0</v>
      </c>
      <c r="Y53" s="20">
        <f t="shared" si="13"/>
        <v>0</v>
      </c>
      <c r="Z53" s="20">
        <f t="shared" si="13"/>
        <v>0</v>
      </c>
      <c r="AA53" s="20">
        <f t="shared" si="13"/>
        <v>0</v>
      </c>
      <c r="AB53" s="20">
        <f t="shared" si="13"/>
        <v>0</v>
      </c>
      <c r="AC53" s="20">
        <f t="shared" si="13"/>
        <v>0</v>
      </c>
      <c r="AD53" s="20">
        <f t="shared" si="13"/>
        <v>0</v>
      </c>
      <c r="AE53" s="20">
        <f t="shared" si="13"/>
        <v>0</v>
      </c>
      <c r="AF53" s="20">
        <f t="shared" si="13"/>
        <v>0</v>
      </c>
      <c r="AG53" s="20">
        <f t="shared" si="13"/>
        <v>0</v>
      </c>
    </row>
    <row r="54" spans="1:33" ht="15.5" x14ac:dyDescent="0.35">
      <c r="A54" s="125" t="s">
        <v>4192</v>
      </c>
      <c r="B54" s="123" t="str">
        <f t="shared" si="11"/>
        <v>Freight LDV</v>
      </c>
      <c r="C54" s="14"/>
      <c r="D54" s="14"/>
      <c r="E54" s="4">
        <f t="shared" ref="E54:R54" si="14">E42*D18</f>
        <v>69009.786500370523</v>
      </c>
      <c r="F54" s="4">
        <f t="shared" si="14"/>
        <v>65400.080836680005</v>
      </c>
      <c r="G54" s="4">
        <f t="shared" si="14"/>
        <v>61855.073742031542</v>
      </c>
      <c r="H54" s="4">
        <f t="shared" si="14"/>
        <v>58478.696153484016</v>
      </c>
      <c r="I54" s="4">
        <f t="shared" si="14"/>
        <v>55597.507517257458</v>
      </c>
      <c r="J54" s="4">
        <f t="shared" si="14"/>
        <v>52780.643471527001</v>
      </c>
      <c r="K54" s="4">
        <f t="shared" si="14"/>
        <v>49984.49998847799</v>
      </c>
      <c r="L54" s="4">
        <f t="shared" si="14"/>
        <v>47298.382924312107</v>
      </c>
      <c r="M54" s="4">
        <f t="shared" si="14"/>
        <v>44676.635275553279</v>
      </c>
      <c r="N54" s="4">
        <f t="shared" si="14"/>
        <v>44255.525695270022</v>
      </c>
      <c r="O54" s="4">
        <f t="shared" si="14"/>
        <v>43841.820306916437</v>
      </c>
      <c r="P54" s="4">
        <f t="shared" si="14"/>
        <v>43435.42782683819</v>
      </c>
      <c r="Q54" s="4">
        <f t="shared" si="14"/>
        <v>43036.259891326772</v>
      </c>
      <c r="R54" s="4">
        <f t="shared" si="14"/>
        <v>42644.230941824928</v>
      </c>
      <c r="S54" s="20">
        <f t="shared" ref="S54:AG54" si="15">S42*S30</f>
        <v>0</v>
      </c>
      <c r="T54" s="20">
        <f t="shared" si="15"/>
        <v>0</v>
      </c>
      <c r="U54" s="20">
        <f t="shared" si="15"/>
        <v>0</v>
      </c>
      <c r="V54" s="20">
        <f t="shared" si="15"/>
        <v>0</v>
      </c>
      <c r="W54" s="20">
        <f t="shared" si="15"/>
        <v>0</v>
      </c>
      <c r="X54" s="20">
        <f t="shared" si="15"/>
        <v>0</v>
      </c>
      <c r="Y54" s="20">
        <f t="shared" si="15"/>
        <v>0</v>
      </c>
      <c r="Z54" s="20">
        <f t="shared" si="15"/>
        <v>0</v>
      </c>
      <c r="AA54" s="20">
        <f t="shared" si="15"/>
        <v>0</v>
      </c>
      <c r="AB54" s="20">
        <f t="shared" si="15"/>
        <v>0</v>
      </c>
      <c r="AC54" s="20">
        <f t="shared" si="15"/>
        <v>0</v>
      </c>
      <c r="AD54" s="20">
        <f t="shared" si="15"/>
        <v>0</v>
      </c>
      <c r="AE54" s="20">
        <f t="shared" si="15"/>
        <v>0</v>
      </c>
      <c r="AF54" s="20">
        <f t="shared" si="15"/>
        <v>0</v>
      </c>
      <c r="AG54" s="20">
        <f t="shared" si="15"/>
        <v>0</v>
      </c>
    </row>
    <row r="55" spans="1:33" ht="15.5" x14ac:dyDescent="0.35">
      <c r="A55" s="125" t="s">
        <v>4193</v>
      </c>
      <c r="B55" s="123" t="str">
        <f t="shared" si="11"/>
        <v>Freight HDV</v>
      </c>
      <c r="C55" s="14"/>
      <c r="D55" s="14"/>
      <c r="E55" s="4">
        <f t="shared" ref="E55:R55" si="16">E43*D19</f>
        <v>31618.974112758515</v>
      </c>
      <c r="F55" s="4">
        <f t="shared" si="16"/>
        <v>30963.56143665337</v>
      </c>
      <c r="G55" s="4">
        <f t="shared" si="16"/>
        <v>30243.454155445266</v>
      </c>
      <c r="H55" s="4">
        <f t="shared" si="16"/>
        <v>29511.123194038311</v>
      </c>
      <c r="I55" s="4">
        <f t="shared" si="16"/>
        <v>28654.587550379048</v>
      </c>
      <c r="J55" s="4">
        <f t="shared" si="16"/>
        <v>27772.818651990467</v>
      </c>
      <c r="K55" s="4">
        <f t="shared" si="16"/>
        <v>26843.475002623069</v>
      </c>
      <c r="L55" s="4">
        <f t="shared" si="16"/>
        <v>25915.951757946343</v>
      </c>
      <c r="M55" s="4">
        <f t="shared" si="16"/>
        <v>24967.361066851699</v>
      </c>
      <c r="N55" s="4">
        <f t="shared" si="16"/>
        <v>25214.756307730433</v>
      </c>
      <c r="O55" s="4">
        <f t="shared" si="16"/>
        <v>25450.458884994267</v>
      </c>
      <c r="P55" s="4">
        <f t="shared" si="16"/>
        <v>25674.834568477498</v>
      </c>
      <c r="Q55" s="4">
        <f t="shared" si="16"/>
        <v>25888.245589635782</v>
      </c>
      <c r="R55" s="4">
        <f t="shared" si="16"/>
        <v>26091.050499551318</v>
      </c>
      <c r="S55" s="20">
        <f t="shared" ref="S55:AG55" si="17">S43*S31</f>
        <v>0</v>
      </c>
      <c r="T55" s="20">
        <f t="shared" si="17"/>
        <v>0</v>
      </c>
      <c r="U55" s="20">
        <f t="shared" si="17"/>
        <v>0</v>
      </c>
      <c r="V55" s="20">
        <f t="shared" si="17"/>
        <v>0</v>
      </c>
      <c r="W55" s="20">
        <f t="shared" si="17"/>
        <v>0</v>
      </c>
      <c r="X55" s="20">
        <f t="shared" si="17"/>
        <v>0</v>
      </c>
      <c r="Y55" s="20">
        <f t="shared" si="17"/>
        <v>0</v>
      </c>
      <c r="Z55" s="20">
        <f t="shared" si="17"/>
        <v>0</v>
      </c>
      <c r="AA55" s="20">
        <f t="shared" si="17"/>
        <v>0</v>
      </c>
      <c r="AB55" s="20">
        <f t="shared" si="17"/>
        <v>0</v>
      </c>
      <c r="AC55" s="20">
        <f t="shared" si="17"/>
        <v>0</v>
      </c>
      <c r="AD55" s="20">
        <f t="shared" si="17"/>
        <v>0</v>
      </c>
      <c r="AE55" s="20">
        <f t="shared" si="17"/>
        <v>0</v>
      </c>
      <c r="AF55" s="20">
        <f t="shared" si="17"/>
        <v>0</v>
      </c>
      <c r="AG55" s="20">
        <f t="shared" si="17"/>
        <v>0</v>
      </c>
    </row>
    <row r="56" spans="1:33" ht="15.5" x14ac:dyDescent="0.35">
      <c r="A56" s="125" t="s">
        <v>4194</v>
      </c>
      <c r="B56" s="123" t="str">
        <f t="shared" si="11"/>
        <v>Freight HDV</v>
      </c>
      <c r="C56" s="14"/>
      <c r="D56" s="14"/>
      <c r="E56" s="4">
        <f t="shared" ref="E56:R56" si="18">E44*D20</f>
        <v>44373.788375159602</v>
      </c>
      <c r="F56" s="4">
        <f t="shared" si="18"/>
        <v>41883.296521274526</v>
      </c>
      <c r="G56" s="4">
        <f t="shared" si="18"/>
        <v>39475.768995584185</v>
      </c>
      <c r="H56" s="4">
        <f t="shared" si="18"/>
        <v>37214.938274198459</v>
      </c>
      <c r="I56" s="4">
        <f t="shared" si="18"/>
        <v>34985.488602746482</v>
      </c>
      <c r="J56" s="4">
        <f t="shared" si="18"/>
        <v>32846.792652317054</v>
      </c>
      <c r="K56" s="4">
        <f t="shared" si="18"/>
        <v>30767.523254067597</v>
      </c>
      <c r="L56" s="4">
        <f t="shared" si="18"/>
        <v>28800.751756510461</v>
      </c>
      <c r="M56" s="4">
        <f t="shared" si="18"/>
        <v>26913.608646495722</v>
      </c>
      <c r="N56" s="4">
        <f t="shared" si="18"/>
        <v>26534.54906490392</v>
      </c>
      <c r="O56" s="4">
        <f t="shared" si="18"/>
        <v>26164.706011804352</v>
      </c>
      <c r="P56" s="4">
        <f t="shared" si="18"/>
        <v>25803.918110252031</v>
      </c>
      <c r="Q56" s="4">
        <f t="shared" si="18"/>
        <v>25452.026630219079</v>
      </c>
      <c r="R56" s="4">
        <f t="shared" si="18"/>
        <v>25108.875524601121</v>
      </c>
      <c r="S56" s="20">
        <f t="shared" ref="S56:AG56" si="19">S44*S32</f>
        <v>0</v>
      </c>
      <c r="T56" s="20">
        <f t="shared" si="19"/>
        <v>0</v>
      </c>
      <c r="U56" s="20">
        <f t="shared" si="19"/>
        <v>0</v>
      </c>
      <c r="V56" s="20">
        <f t="shared" si="19"/>
        <v>0</v>
      </c>
      <c r="W56" s="20">
        <f t="shared" si="19"/>
        <v>0</v>
      </c>
      <c r="X56" s="20">
        <f t="shared" si="19"/>
        <v>0</v>
      </c>
      <c r="Y56" s="20">
        <f t="shared" si="19"/>
        <v>0</v>
      </c>
      <c r="Z56" s="20">
        <f t="shared" si="19"/>
        <v>0</v>
      </c>
      <c r="AA56" s="20">
        <f t="shared" si="19"/>
        <v>0</v>
      </c>
      <c r="AB56" s="20">
        <f t="shared" si="19"/>
        <v>0</v>
      </c>
      <c r="AC56" s="20">
        <f t="shared" si="19"/>
        <v>0</v>
      </c>
      <c r="AD56" s="20">
        <f t="shared" si="19"/>
        <v>0</v>
      </c>
      <c r="AE56" s="20">
        <f t="shared" si="19"/>
        <v>0</v>
      </c>
      <c r="AF56" s="20">
        <f t="shared" si="19"/>
        <v>0</v>
      </c>
      <c r="AG56" s="20">
        <f t="shared" si="19"/>
        <v>0</v>
      </c>
    </row>
    <row r="57" spans="1:33" ht="15.5" x14ac:dyDescent="0.35">
      <c r="A57" s="125" t="s">
        <v>4195</v>
      </c>
      <c r="B57" s="123" t="str">
        <f t="shared" si="11"/>
        <v>Freight HDV</v>
      </c>
      <c r="C57" s="14"/>
      <c r="D57" s="14"/>
      <c r="E57" s="4">
        <f t="shared" ref="E57:R57" si="20">E45*D21</f>
        <v>276465.05350121245</v>
      </c>
      <c r="F57" s="4">
        <f t="shared" si="20"/>
        <v>256314.39717847094</v>
      </c>
      <c r="G57" s="4">
        <f t="shared" si="20"/>
        <v>236854.27146031766</v>
      </c>
      <c r="H57" s="4">
        <f t="shared" si="20"/>
        <v>218509.50402753899</v>
      </c>
      <c r="I57" s="4">
        <f t="shared" si="20"/>
        <v>201304.95872424456</v>
      </c>
      <c r="J57" s="4">
        <f t="shared" si="20"/>
        <v>184936.43659890632</v>
      </c>
      <c r="K57" s="4">
        <f t="shared" si="20"/>
        <v>169224.08357494924</v>
      </c>
      <c r="L57" s="4">
        <f t="shared" si="20"/>
        <v>154471.70125792673</v>
      </c>
      <c r="M57" s="4">
        <f t="shared" si="20"/>
        <v>140485.9803341433</v>
      </c>
      <c r="N57" s="4">
        <f t="shared" si="20"/>
        <v>137440.62368147649</v>
      </c>
      <c r="O57" s="4">
        <f t="shared" si="20"/>
        <v>134469.7017680016</v>
      </c>
      <c r="P57" s="4">
        <f t="shared" si="20"/>
        <v>131572.34874234509</v>
      </c>
      <c r="Q57" s="4">
        <f t="shared" si="20"/>
        <v>128747.70736816704</v>
      </c>
      <c r="R57" s="4">
        <f t="shared" si="20"/>
        <v>125994.92939734201</v>
      </c>
      <c r="S57" s="20">
        <f t="shared" ref="S57:AG57" si="21">S45*S33</f>
        <v>0</v>
      </c>
      <c r="T57" s="20">
        <f t="shared" si="21"/>
        <v>0</v>
      </c>
      <c r="U57" s="20">
        <f t="shared" si="21"/>
        <v>0</v>
      </c>
      <c r="V57" s="20">
        <f t="shared" si="21"/>
        <v>0</v>
      </c>
      <c r="W57" s="20">
        <f t="shared" si="21"/>
        <v>0</v>
      </c>
      <c r="X57" s="20">
        <f t="shared" si="21"/>
        <v>0</v>
      </c>
      <c r="Y57" s="20">
        <f t="shared" si="21"/>
        <v>0</v>
      </c>
      <c r="Z57" s="20">
        <f t="shared" si="21"/>
        <v>0</v>
      </c>
      <c r="AA57" s="20">
        <f t="shared" si="21"/>
        <v>0</v>
      </c>
      <c r="AB57" s="20">
        <f t="shared" si="21"/>
        <v>0</v>
      </c>
      <c r="AC57" s="20">
        <f t="shared" si="21"/>
        <v>0</v>
      </c>
      <c r="AD57" s="20">
        <f t="shared" si="21"/>
        <v>0</v>
      </c>
      <c r="AE57" s="20">
        <f t="shared" si="21"/>
        <v>0</v>
      </c>
      <c r="AF57" s="20">
        <f t="shared" si="21"/>
        <v>0</v>
      </c>
      <c r="AG57" s="20">
        <f t="shared" si="21"/>
        <v>0</v>
      </c>
    </row>
    <row r="58" spans="1:33" ht="15.5" x14ac:dyDescent="0.35">
      <c r="A58" s="125" t="s">
        <v>4196</v>
      </c>
      <c r="B58" s="123" t="str">
        <f t="shared" si="11"/>
        <v>Freight HDV</v>
      </c>
      <c r="C58" s="14"/>
      <c r="D58" s="14"/>
      <c r="E58" s="4">
        <f t="shared" ref="E58:R58" si="22">E46*D22</f>
        <v>1450.6206773767635</v>
      </c>
      <c r="F58" s="4">
        <f t="shared" si="22"/>
        <v>1447.9647095231696</v>
      </c>
      <c r="G58" s="4">
        <f t="shared" si="22"/>
        <v>1443.9392638231307</v>
      </c>
      <c r="H58" s="4">
        <f t="shared" si="22"/>
        <v>1440.8120536915935</v>
      </c>
      <c r="I58" s="4">
        <f t="shared" si="22"/>
        <v>1435.8448907830568</v>
      </c>
      <c r="J58" s="4">
        <f t="shared" si="22"/>
        <v>1429.1134325754665</v>
      </c>
      <c r="K58" s="4">
        <f t="shared" si="22"/>
        <v>1419.4065775916688</v>
      </c>
      <c r="L58" s="4">
        <f t="shared" si="22"/>
        <v>1409.1293277299176</v>
      </c>
      <c r="M58" s="4">
        <f t="shared" si="22"/>
        <v>1397.0802900339206</v>
      </c>
      <c r="N58" s="4">
        <f t="shared" si="22"/>
        <v>1434.1219700963102</v>
      </c>
      <c r="O58" s="4">
        <f t="shared" si="22"/>
        <v>1471.0357225628923</v>
      </c>
      <c r="P58" s="4">
        <f t="shared" si="22"/>
        <v>1507.8082789929833</v>
      </c>
      <c r="Q58" s="4">
        <f t="shared" si="22"/>
        <v>1544.427198155779</v>
      </c>
      <c r="R58" s="4">
        <f t="shared" si="22"/>
        <v>1580.8808590565461</v>
      </c>
      <c r="S58" s="20">
        <f t="shared" ref="S58:AG58" si="23">S46*S34</f>
        <v>0</v>
      </c>
      <c r="T58" s="20">
        <f t="shared" si="23"/>
        <v>0</v>
      </c>
      <c r="U58" s="20">
        <f t="shared" si="23"/>
        <v>0</v>
      </c>
      <c r="V58" s="20">
        <f t="shared" si="23"/>
        <v>0</v>
      </c>
      <c r="W58" s="20">
        <f t="shared" si="23"/>
        <v>0</v>
      </c>
      <c r="X58" s="20">
        <f t="shared" si="23"/>
        <v>0</v>
      </c>
      <c r="Y58" s="20">
        <f t="shared" si="23"/>
        <v>0</v>
      </c>
      <c r="Z58" s="20">
        <f t="shared" si="23"/>
        <v>0</v>
      </c>
      <c r="AA58" s="20">
        <f t="shared" si="23"/>
        <v>0</v>
      </c>
      <c r="AB58" s="20">
        <f t="shared" si="23"/>
        <v>0</v>
      </c>
      <c r="AC58" s="20">
        <f t="shared" si="23"/>
        <v>0</v>
      </c>
      <c r="AD58" s="20">
        <f t="shared" si="23"/>
        <v>0</v>
      </c>
      <c r="AE58" s="20">
        <f t="shared" si="23"/>
        <v>0</v>
      </c>
      <c r="AF58" s="20">
        <f t="shared" si="23"/>
        <v>0</v>
      </c>
      <c r="AG58" s="20">
        <f t="shared" si="23"/>
        <v>0</v>
      </c>
    </row>
    <row r="59" spans="1:33" ht="15.5" x14ac:dyDescent="0.35">
      <c r="A59" s="125" t="s">
        <v>4198</v>
      </c>
      <c r="B59" s="123" t="str">
        <f t="shared" si="11"/>
        <v>Passenger HDV</v>
      </c>
      <c r="C59" s="14"/>
      <c r="D59" s="14"/>
      <c r="E59" s="4">
        <f>E47*D23</f>
        <v>12711.26452703655</v>
      </c>
      <c r="F59" s="4">
        <f t="shared" ref="F59:R59" si="24">F47*E23</f>
        <v>12177.247299704724</v>
      </c>
      <c r="G59" s="4">
        <f t="shared" si="24"/>
        <v>11652.488110683644</v>
      </c>
      <c r="H59" s="4">
        <f t="shared" si="24"/>
        <v>11155.79883619917</v>
      </c>
      <c r="I59" s="4">
        <f t="shared" si="24"/>
        <v>10704.944454380066</v>
      </c>
      <c r="J59" s="4">
        <f t="shared" si="24"/>
        <v>10269.429445148866</v>
      </c>
      <c r="K59" s="4">
        <f t="shared" si="24"/>
        <v>9840.6570129241281</v>
      </c>
      <c r="L59" s="4">
        <f t="shared" si="24"/>
        <v>9435.2543248911988</v>
      </c>
      <c r="M59" s="4">
        <f t="shared" si="24"/>
        <v>9044.3562674683508</v>
      </c>
      <c r="N59" s="4">
        <f t="shared" si="24"/>
        <v>8999.4935902626112</v>
      </c>
      <c r="O59" s="4">
        <f t="shared" si="24"/>
        <v>8954.9066312890627</v>
      </c>
      <c r="P59" s="4">
        <f t="shared" si="24"/>
        <v>8910.5914168384261</v>
      </c>
      <c r="Q59" s="4">
        <f t="shared" si="24"/>
        <v>8866.5437448433349</v>
      </c>
      <c r="R59" s="4">
        <f t="shared" si="24"/>
        <v>8822.7591786935809</v>
      </c>
      <c r="S59" s="20">
        <f t="shared" ref="S59:AG59" si="25">S47*S35</f>
        <v>0</v>
      </c>
      <c r="T59" s="20">
        <f t="shared" si="25"/>
        <v>0</v>
      </c>
      <c r="U59" s="20">
        <f t="shared" si="25"/>
        <v>0</v>
      </c>
      <c r="V59" s="20">
        <f t="shared" si="25"/>
        <v>0</v>
      </c>
      <c r="W59" s="20">
        <f t="shared" si="25"/>
        <v>0</v>
      </c>
      <c r="X59" s="20">
        <f t="shared" si="25"/>
        <v>0</v>
      </c>
      <c r="Y59" s="20">
        <f t="shared" si="25"/>
        <v>0</v>
      </c>
      <c r="Z59" s="20">
        <f t="shared" si="25"/>
        <v>0</v>
      </c>
      <c r="AA59" s="20">
        <f t="shared" si="25"/>
        <v>0</v>
      </c>
      <c r="AB59" s="20">
        <f t="shared" si="25"/>
        <v>0</v>
      </c>
      <c r="AC59" s="20">
        <f t="shared" si="25"/>
        <v>0</v>
      </c>
      <c r="AD59" s="20">
        <f t="shared" si="25"/>
        <v>0</v>
      </c>
      <c r="AE59" s="20">
        <f t="shared" si="25"/>
        <v>0</v>
      </c>
      <c r="AF59" s="20">
        <f t="shared" si="25"/>
        <v>0</v>
      </c>
      <c r="AG59" s="20">
        <f t="shared" si="25"/>
        <v>0</v>
      </c>
    </row>
    <row r="60" spans="1:33" ht="15.5" x14ac:dyDescent="0.35">
      <c r="A60" s="125" t="s">
        <v>4199</v>
      </c>
      <c r="B60" s="123" t="str">
        <f t="shared" si="11"/>
        <v>Passenger HDV</v>
      </c>
      <c r="C60" s="14"/>
      <c r="D60" s="14"/>
      <c r="E60" s="4">
        <f>E48*D24</f>
        <v>57868.226415418088</v>
      </c>
      <c r="F60" s="4">
        <f t="shared" ref="F60:R60" si="26">F48*E24</f>
        <v>55281.551479070935</v>
      </c>
      <c r="G60" s="4">
        <f t="shared" si="26"/>
        <v>52772.355118252381</v>
      </c>
      <c r="H60" s="4">
        <f t="shared" si="26"/>
        <v>50423.622406321832</v>
      </c>
      <c r="I60" s="4">
        <f t="shared" si="26"/>
        <v>48249.869811743905</v>
      </c>
      <c r="J60" s="4">
        <f t="shared" si="26"/>
        <v>46178.479231100231</v>
      </c>
      <c r="K60" s="4">
        <f t="shared" si="26"/>
        <v>44168.464099121047</v>
      </c>
      <c r="L60" s="4">
        <f t="shared" si="26"/>
        <v>42292.157099013144</v>
      </c>
      <c r="M60" s="4">
        <f t="shared" si="26"/>
        <v>40507.482504571541</v>
      </c>
      <c r="N60" s="4">
        <f t="shared" si="26"/>
        <v>40142.037903303521</v>
      </c>
      <c r="O60" s="4">
        <f t="shared" si="26"/>
        <v>39795.111365749093</v>
      </c>
      <c r="P60" s="4">
        <f t="shared" si="26"/>
        <v>39466.775895377359</v>
      </c>
      <c r="Q60" s="4">
        <f t="shared" si="26"/>
        <v>39157.112517262016</v>
      </c>
      <c r="R60" s="4">
        <f t="shared" si="26"/>
        <v>38866.210534170619</v>
      </c>
      <c r="S60" s="20">
        <f t="shared" ref="S60:AG60" si="27">S48*S36</f>
        <v>0</v>
      </c>
      <c r="T60" s="20">
        <f t="shared" si="27"/>
        <v>0</v>
      </c>
      <c r="U60" s="20">
        <f t="shared" si="27"/>
        <v>0</v>
      </c>
      <c r="V60" s="20">
        <f t="shared" si="27"/>
        <v>0</v>
      </c>
      <c r="W60" s="20">
        <f t="shared" si="27"/>
        <v>0</v>
      </c>
      <c r="X60" s="20">
        <f t="shared" si="27"/>
        <v>0</v>
      </c>
      <c r="Y60" s="20">
        <f t="shared" si="27"/>
        <v>0</v>
      </c>
      <c r="Z60" s="20">
        <f t="shared" si="27"/>
        <v>0</v>
      </c>
      <c r="AA60" s="20">
        <f t="shared" si="27"/>
        <v>0</v>
      </c>
      <c r="AB60" s="20">
        <f t="shared" si="27"/>
        <v>0</v>
      </c>
      <c r="AC60" s="20">
        <f t="shared" si="27"/>
        <v>0</v>
      </c>
      <c r="AD60" s="20">
        <f t="shared" si="27"/>
        <v>0</v>
      </c>
      <c r="AE60" s="20">
        <f t="shared" si="27"/>
        <v>0</v>
      </c>
      <c r="AF60" s="20">
        <f t="shared" si="27"/>
        <v>0</v>
      </c>
      <c r="AG60" s="20">
        <f t="shared" si="27"/>
        <v>0</v>
      </c>
    </row>
    <row r="61" spans="1:33" ht="15.5" x14ac:dyDescent="0.35">
      <c r="A61" s="125" t="s">
        <v>4200</v>
      </c>
      <c r="B61" s="123" t="str">
        <f t="shared" si="11"/>
        <v>Passenger HDV</v>
      </c>
      <c r="C61" s="14"/>
      <c r="D61" s="14"/>
      <c r="E61" s="4">
        <f t="shared" ref="E61:R61" si="28">E49*D25</f>
        <v>46820.191268182673</v>
      </c>
      <c r="F61" s="4">
        <f t="shared" si="28"/>
        <v>45219.272894988535</v>
      </c>
      <c r="G61" s="4">
        <f t="shared" si="28"/>
        <v>43618.695125393526</v>
      </c>
      <c r="H61" s="4">
        <f t="shared" si="28"/>
        <v>42089.631200387732</v>
      </c>
      <c r="I61" s="4">
        <f t="shared" si="28"/>
        <v>40556.286880384367</v>
      </c>
      <c r="J61" s="4">
        <f t="shared" si="28"/>
        <v>39061.297625959225</v>
      </c>
      <c r="K61" s="4">
        <f t="shared" si="28"/>
        <v>37572.748070191017</v>
      </c>
      <c r="L61" s="4">
        <f t="shared" si="28"/>
        <v>36154.453876449887</v>
      </c>
      <c r="M61" s="4">
        <f t="shared" si="28"/>
        <v>34773.590884860925</v>
      </c>
      <c r="N61" s="4">
        <f t="shared" si="28"/>
        <v>34666.766059370573</v>
      </c>
      <c r="O61" s="4">
        <f t="shared" si="28"/>
        <v>34559.6198349158</v>
      </c>
      <c r="P61" s="4">
        <f t="shared" si="28"/>
        <v>34452.143127074371</v>
      </c>
      <c r="Q61" s="4">
        <f t="shared" si="28"/>
        <v>34344.325987949218</v>
      </c>
      <c r="R61" s="4">
        <f t="shared" si="28"/>
        <v>34236.157581877378</v>
      </c>
      <c r="S61" s="20">
        <f t="shared" ref="S61:AG61" si="29">S49*S37</f>
        <v>0</v>
      </c>
      <c r="T61" s="20">
        <f t="shared" si="29"/>
        <v>0</v>
      </c>
      <c r="U61" s="20">
        <f t="shared" si="29"/>
        <v>0</v>
      </c>
      <c r="V61" s="20">
        <f t="shared" si="29"/>
        <v>0</v>
      </c>
      <c r="W61" s="20">
        <f t="shared" si="29"/>
        <v>0</v>
      </c>
      <c r="X61" s="20">
        <f t="shared" si="29"/>
        <v>0</v>
      </c>
      <c r="Y61" s="20">
        <f t="shared" si="29"/>
        <v>0</v>
      </c>
      <c r="Z61" s="20">
        <f t="shared" si="29"/>
        <v>0</v>
      </c>
      <c r="AA61" s="20">
        <f t="shared" si="29"/>
        <v>0</v>
      </c>
      <c r="AB61" s="20">
        <f t="shared" si="29"/>
        <v>0</v>
      </c>
      <c r="AC61" s="20">
        <f t="shared" si="29"/>
        <v>0</v>
      </c>
      <c r="AD61" s="20">
        <f t="shared" si="29"/>
        <v>0</v>
      </c>
      <c r="AE61" s="20">
        <f t="shared" si="29"/>
        <v>0</v>
      </c>
      <c r="AF61" s="20">
        <f t="shared" si="29"/>
        <v>0</v>
      </c>
      <c r="AG61" s="20">
        <f t="shared" si="29"/>
        <v>0</v>
      </c>
    </row>
    <row r="62" spans="1:33" ht="15.5" x14ac:dyDescent="0.35">
      <c r="A62" s="125" t="s">
        <v>4201</v>
      </c>
      <c r="B62" s="123" t="str">
        <f t="shared" si="11"/>
        <v>Passenger HDV</v>
      </c>
      <c r="C62" s="14"/>
      <c r="D62" s="14"/>
      <c r="E62" s="4">
        <f t="shared" ref="E62:R62" si="30">E50*D26</f>
        <v>350323.85949361499</v>
      </c>
      <c r="F62" s="4">
        <f t="shared" si="30"/>
        <v>342015.69839454768</v>
      </c>
      <c r="G62" s="4">
        <f t="shared" si="30"/>
        <v>333524.46316960495</v>
      </c>
      <c r="H62" s="4">
        <f t="shared" si="30"/>
        <v>325385.87543204537</v>
      </c>
      <c r="I62" s="4">
        <f t="shared" si="30"/>
        <v>317191.77630543424</v>
      </c>
      <c r="J62" s="4">
        <f t="shared" si="30"/>
        <v>309094.18167550891</v>
      </c>
      <c r="K62" s="4">
        <f t="shared" si="30"/>
        <v>300845.92197990313</v>
      </c>
      <c r="L62" s="4">
        <f t="shared" si="30"/>
        <v>292950.43375627237</v>
      </c>
      <c r="M62" s="4">
        <f t="shared" si="30"/>
        <v>285156.38906798913</v>
      </c>
      <c r="N62" s="4">
        <f t="shared" si="30"/>
        <v>284971.2305232939</v>
      </c>
      <c r="O62" s="4">
        <f t="shared" si="30"/>
        <v>284774.04770641646</v>
      </c>
      <c r="P62" s="4">
        <f t="shared" si="30"/>
        <v>284564.65214137099</v>
      </c>
      <c r="Q62" s="4">
        <f t="shared" si="30"/>
        <v>284342.84943548677</v>
      </c>
      <c r="R62" s="4">
        <f t="shared" si="30"/>
        <v>284108.43907799292</v>
      </c>
      <c r="S62" s="20">
        <f t="shared" ref="S62:AG62" si="31">S50*S38</f>
        <v>0</v>
      </c>
      <c r="T62" s="20">
        <f t="shared" si="31"/>
        <v>0</v>
      </c>
      <c r="U62" s="20">
        <f t="shared" si="31"/>
        <v>0</v>
      </c>
      <c r="V62" s="20">
        <f t="shared" si="31"/>
        <v>0</v>
      </c>
      <c r="W62" s="20">
        <f t="shared" si="31"/>
        <v>0</v>
      </c>
      <c r="X62" s="20">
        <f t="shared" si="31"/>
        <v>0</v>
      </c>
      <c r="Y62" s="20">
        <f t="shared" si="31"/>
        <v>0</v>
      </c>
      <c r="Z62" s="20">
        <f t="shared" si="31"/>
        <v>0</v>
      </c>
      <c r="AA62" s="20">
        <f t="shared" si="31"/>
        <v>0</v>
      </c>
      <c r="AB62" s="20">
        <f t="shared" si="31"/>
        <v>0</v>
      </c>
      <c r="AC62" s="20">
        <f t="shared" si="31"/>
        <v>0</v>
      </c>
      <c r="AD62" s="20">
        <f t="shared" si="31"/>
        <v>0</v>
      </c>
      <c r="AE62" s="20">
        <f t="shared" si="31"/>
        <v>0</v>
      </c>
      <c r="AF62" s="20">
        <f t="shared" si="31"/>
        <v>0</v>
      </c>
      <c r="AG62" s="20">
        <f t="shared" si="31"/>
        <v>0</v>
      </c>
    </row>
    <row r="63" spans="1:33" x14ac:dyDescent="0.35">
      <c r="A63" s="127"/>
    </row>
    <row r="64" spans="1:33" ht="15.5" x14ac:dyDescent="0.35">
      <c r="A64" s="127" t="s">
        <v>4286</v>
      </c>
      <c r="C64" s="126">
        <v>2020</v>
      </c>
      <c r="D64" s="126">
        <v>2021</v>
      </c>
      <c r="E64" s="126">
        <v>2022</v>
      </c>
      <c r="F64" s="126">
        <v>2023</v>
      </c>
      <c r="G64" s="126">
        <v>2024</v>
      </c>
      <c r="H64" s="126">
        <v>2025</v>
      </c>
      <c r="I64" s="126">
        <v>2026</v>
      </c>
      <c r="J64" s="126">
        <v>2027</v>
      </c>
      <c r="K64" s="126">
        <v>2028</v>
      </c>
      <c r="L64" s="126">
        <v>2029</v>
      </c>
      <c r="M64" s="126">
        <v>2030</v>
      </c>
      <c r="N64" s="126">
        <v>2031</v>
      </c>
      <c r="O64" s="126">
        <v>2032</v>
      </c>
      <c r="P64" s="126">
        <v>2033</v>
      </c>
      <c r="Q64" s="126">
        <v>2034</v>
      </c>
      <c r="R64" s="126">
        <v>2035</v>
      </c>
      <c r="S64" s="126">
        <v>2036</v>
      </c>
      <c r="T64" s="126">
        <v>2037</v>
      </c>
      <c r="U64" s="126">
        <v>2038</v>
      </c>
      <c r="V64" s="126">
        <v>2039</v>
      </c>
      <c r="W64" s="126">
        <v>2040</v>
      </c>
      <c r="X64" s="126">
        <v>2041</v>
      </c>
      <c r="Y64" s="126">
        <v>2042</v>
      </c>
      <c r="Z64" s="126">
        <v>2043</v>
      </c>
      <c r="AA64" s="126">
        <v>2044</v>
      </c>
      <c r="AB64" s="126">
        <v>2045</v>
      </c>
      <c r="AC64" s="126">
        <v>2046</v>
      </c>
      <c r="AD64" s="126">
        <v>2047</v>
      </c>
      <c r="AE64" s="126">
        <v>2048</v>
      </c>
      <c r="AF64" s="126">
        <v>2049</v>
      </c>
      <c r="AG64" s="126">
        <v>2050</v>
      </c>
    </row>
    <row r="65" spans="1:33" x14ac:dyDescent="0.35">
      <c r="A65" s="125" t="s">
        <v>4207</v>
      </c>
      <c r="C65" s="147" cm="1">
        <f t="array" ref="C65">TREND($E65:$H65,$E$64:$H$64,C$64)</f>
        <v>134837.28898975067</v>
      </c>
      <c r="D65" s="147" cm="1">
        <f t="array" ref="D65">TREND($E65:$H65,$E$64:$H$64,D$64)</f>
        <v>128892.5663464684</v>
      </c>
      <c r="E65" s="148">
        <f>SUMIFS(E$53:E$62,$B$53:$B$62,$A65)</f>
        <v>123028.71960745176</v>
      </c>
      <c r="F65" s="148">
        <f t="shared" ref="F65:R67" si="32">SUMIFS(F$53:F$62,$B$53:$B$62,$A65)</f>
        <v>116940.7905143734</v>
      </c>
      <c r="G65" s="148">
        <f t="shared" si="32"/>
        <v>110940.431794897</v>
      </c>
      <c r="H65" s="148">
        <f t="shared" si="32"/>
        <v>105213.09703634039</v>
      </c>
      <c r="I65" s="148">
        <f t="shared" si="32"/>
        <v>99735.144149241009</v>
      </c>
      <c r="J65" s="148">
        <f t="shared" si="32"/>
        <v>94416.574128974607</v>
      </c>
      <c r="K65" s="148">
        <f t="shared" si="32"/>
        <v>89177.962188183883</v>
      </c>
      <c r="L65" s="148">
        <f t="shared" si="32"/>
        <v>84174.887267207232</v>
      </c>
      <c r="M65" s="148">
        <f t="shared" si="32"/>
        <v>79324.201859753244</v>
      </c>
      <c r="N65" s="148">
        <f t="shared" si="32"/>
        <v>78748.443625314627</v>
      </c>
      <c r="O65" s="148">
        <f t="shared" si="32"/>
        <v>78181.031674896454</v>
      </c>
      <c r="P65" s="148">
        <f t="shared" si="32"/>
        <v>77621.941626627347</v>
      </c>
      <c r="Q65" s="148">
        <f t="shared" si="32"/>
        <v>77071.149879896795</v>
      </c>
      <c r="R65" s="148">
        <f t="shared" si="32"/>
        <v>76528.633584580559</v>
      </c>
      <c r="S65" s="85">
        <f t="shared" ref="S65:AG67" si="33">MAX(0,TREND($N65:$R65,$N$64:$R$64,S$64))</f>
        <v>75965.389515322866</v>
      </c>
      <c r="T65" s="85">
        <f t="shared" si="33"/>
        <v>75410.439327676082</v>
      </c>
      <c r="U65" s="85">
        <f t="shared" si="33"/>
        <v>74855.489140029298</v>
      </c>
      <c r="V65" s="85">
        <f t="shared" si="33"/>
        <v>74300.538952382514</v>
      </c>
      <c r="W65" s="85">
        <f t="shared" si="33"/>
        <v>73745.58876473573</v>
      </c>
      <c r="X65" s="85">
        <f t="shared" si="33"/>
        <v>73190.638577088946</v>
      </c>
      <c r="Y65" s="85">
        <f t="shared" si="33"/>
        <v>72635.688389442163</v>
      </c>
      <c r="Z65" s="85">
        <f t="shared" si="33"/>
        <v>72080.738201795379</v>
      </c>
      <c r="AA65" s="85">
        <f t="shared" si="33"/>
        <v>71525.788014148595</v>
      </c>
      <c r="AB65" s="85">
        <f t="shared" si="33"/>
        <v>70970.837826501811</v>
      </c>
      <c r="AC65" s="85">
        <f t="shared" si="33"/>
        <v>70415.887638855027</v>
      </c>
      <c r="AD65" s="85">
        <f t="shared" si="33"/>
        <v>69860.937451208243</v>
      </c>
      <c r="AE65" s="85">
        <f t="shared" si="33"/>
        <v>69305.987263561459</v>
      </c>
      <c r="AF65" s="85">
        <f t="shared" si="33"/>
        <v>68751.037075914675</v>
      </c>
      <c r="AG65" s="85">
        <f t="shared" si="33"/>
        <v>68196.086888267891</v>
      </c>
    </row>
    <row r="66" spans="1:33" x14ac:dyDescent="0.35">
      <c r="A66" s="125" t="s">
        <v>4208</v>
      </c>
      <c r="C66" s="147" cm="1">
        <f t="array" ref="C66">TREND($E66:$H66,$E$64:$H$64,C$64)</f>
        <v>398303.65414691716</v>
      </c>
      <c r="D66" s="147" cm="1">
        <f t="array" ref="D66">TREND($E66:$H66,$E$64:$H$64,D$64)</f>
        <v>375874.85781472921</v>
      </c>
      <c r="E66" s="148">
        <f>SUMIFS(E$53:E$62,$B$53:$B$62,$A66)</f>
        <v>353908.43666650727</v>
      </c>
      <c r="F66" s="148">
        <f t="shared" si="32"/>
        <v>330609.21984592202</v>
      </c>
      <c r="G66" s="148">
        <f t="shared" si="32"/>
        <v>308017.43387517025</v>
      </c>
      <c r="H66" s="148">
        <f t="shared" si="32"/>
        <v>286676.37754946738</v>
      </c>
      <c r="I66" s="148">
        <f t="shared" si="32"/>
        <v>266380.87976815319</v>
      </c>
      <c r="J66" s="148">
        <f t="shared" si="32"/>
        <v>246985.16133578928</v>
      </c>
      <c r="K66" s="148">
        <f t="shared" si="32"/>
        <v>228254.48840923159</v>
      </c>
      <c r="L66" s="169">
        <f t="shared" si="32"/>
        <v>210597.53410011347</v>
      </c>
      <c r="M66" s="148">
        <f t="shared" si="32"/>
        <v>193764.03033752463</v>
      </c>
      <c r="N66" s="148">
        <f t="shared" si="32"/>
        <v>190624.05102420715</v>
      </c>
      <c r="O66" s="148">
        <f t="shared" si="32"/>
        <v>187555.90238736311</v>
      </c>
      <c r="P66" s="148">
        <f t="shared" si="32"/>
        <v>184558.9097000676</v>
      </c>
      <c r="Q66" s="148">
        <f t="shared" si="32"/>
        <v>181632.40678617769</v>
      </c>
      <c r="R66" s="148">
        <f t="shared" si="32"/>
        <v>178775.73628055101</v>
      </c>
      <c r="S66" s="85">
        <f t="shared" si="33"/>
        <v>175743.36370912381</v>
      </c>
      <c r="T66" s="85">
        <f t="shared" si="33"/>
        <v>172781.35120027419</v>
      </c>
      <c r="U66" s="85">
        <f t="shared" si="33"/>
        <v>169819.33869142458</v>
      </c>
      <c r="V66" s="85">
        <f t="shared" si="33"/>
        <v>166857.32618257497</v>
      </c>
      <c r="W66" s="85">
        <f t="shared" si="33"/>
        <v>163895.31367372442</v>
      </c>
      <c r="X66" s="85">
        <f t="shared" si="33"/>
        <v>160933.30116487481</v>
      </c>
      <c r="Y66" s="85">
        <f t="shared" si="33"/>
        <v>157971.28865602519</v>
      </c>
      <c r="Z66" s="85">
        <f t="shared" si="33"/>
        <v>155009.27614717558</v>
      </c>
      <c r="AA66" s="85">
        <f t="shared" si="33"/>
        <v>152047.26363832597</v>
      </c>
      <c r="AB66" s="85">
        <f t="shared" si="33"/>
        <v>149085.25112947635</v>
      </c>
      <c r="AC66" s="85">
        <f t="shared" si="33"/>
        <v>146123.23862062581</v>
      </c>
      <c r="AD66" s="85">
        <f t="shared" si="33"/>
        <v>143161.2261117762</v>
      </c>
      <c r="AE66" s="85">
        <f t="shared" si="33"/>
        <v>140199.21360292658</v>
      </c>
      <c r="AF66" s="85">
        <f t="shared" si="33"/>
        <v>137237.20109407697</v>
      </c>
      <c r="AG66" s="85">
        <f t="shared" si="33"/>
        <v>134275.18858522736</v>
      </c>
    </row>
    <row r="67" spans="1:33" x14ac:dyDescent="0.35">
      <c r="A67" s="125" t="s">
        <v>4209</v>
      </c>
      <c r="C67" s="147" cm="1">
        <f t="array" ref="C67">TREND($E67:$H67,$E$64:$H$64,C$64)</f>
        <v>493456.12380415946</v>
      </c>
      <c r="D67" s="147" cm="1">
        <f t="array" ref="D67">TREND($E67:$H67,$E$64:$H$64,D$64)</f>
        <v>480542.96280093119</v>
      </c>
      <c r="E67" s="148">
        <f>SUMIFS(E$53:E$62,$B$53:$B$62,$A67)</f>
        <v>467723.5417042523</v>
      </c>
      <c r="F67" s="148">
        <f t="shared" si="32"/>
        <v>454693.77006831189</v>
      </c>
      <c r="G67" s="148">
        <f t="shared" si="32"/>
        <v>441568.00152393448</v>
      </c>
      <c r="H67" s="148">
        <f t="shared" si="32"/>
        <v>429054.92787495407</v>
      </c>
      <c r="I67" s="148">
        <f t="shared" si="32"/>
        <v>416702.87745194254</v>
      </c>
      <c r="J67" s="148">
        <f t="shared" si="32"/>
        <v>404603.38797771721</v>
      </c>
      <c r="K67" s="148">
        <f t="shared" si="32"/>
        <v>392427.79116213933</v>
      </c>
      <c r="L67" s="148">
        <f t="shared" si="32"/>
        <v>380832.29905662662</v>
      </c>
      <c r="M67" s="148">
        <f t="shared" si="32"/>
        <v>369481.81872488995</v>
      </c>
      <c r="N67" s="148">
        <f t="shared" si="32"/>
        <v>368779.52807623061</v>
      </c>
      <c r="O67" s="148">
        <f t="shared" si="32"/>
        <v>368083.6855383704</v>
      </c>
      <c r="P67" s="148">
        <f t="shared" si="32"/>
        <v>367394.16258066113</v>
      </c>
      <c r="Q67" s="148">
        <f t="shared" si="32"/>
        <v>366710.83168554131</v>
      </c>
      <c r="R67" s="148">
        <f t="shared" si="32"/>
        <v>366033.56637273449</v>
      </c>
      <c r="S67" s="85">
        <f t="shared" si="33"/>
        <v>365340.92167276121</v>
      </c>
      <c r="T67" s="85">
        <f t="shared" si="33"/>
        <v>364654.44394677924</v>
      </c>
      <c r="U67" s="85">
        <f t="shared" si="33"/>
        <v>363967.96622079704</v>
      </c>
      <c r="V67" s="85">
        <f t="shared" si="33"/>
        <v>363281.48849481484</v>
      </c>
      <c r="W67" s="85">
        <f t="shared" si="33"/>
        <v>362595.01076883287</v>
      </c>
      <c r="X67" s="85">
        <f t="shared" si="33"/>
        <v>361908.53304285067</v>
      </c>
      <c r="Y67" s="85">
        <f t="shared" si="33"/>
        <v>361222.05531686847</v>
      </c>
      <c r="Z67" s="85">
        <f t="shared" si="33"/>
        <v>360535.57759088627</v>
      </c>
      <c r="AA67" s="85">
        <f t="shared" si="33"/>
        <v>359849.0998649043</v>
      </c>
      <c r="AB67" s="85">
        <f t="shared" si="33"/>
        <v>359162.6221389221</v>
      </c>
      <c r="AC67" s="85">
        <f t="shared" si="33"/>
        <v>358476.1444129399</v>
      </c>
      <c r="AD67" s="85">
        <f t="shared" si="33"/>
        <v>357789.66668695793</v>
      </c>
      <c r="AE67" s="85">
        <f t="shared" si="33"/>
        <v>357103.18896097573</v>
      </c>
      <c r="AF67" s="85">
        <f t="shared" si="33"/>
        <v>356416.71123499353</v>
      </c>
      <c r="AG67" s="85">
        <f t="shared" si="33"/>
        <v>355730.23350901157</v>
      </c>
    </row>
    <row r="69" spans="1:33" ht="15.5" x14ac:dyDescent="0.35">
      <c r="A69" s="127" t="s">
        <v>4287</v>
      </c>
      <c r="C69" s="126">
        <v>2020</v>
      </c>
      <c r="D69" s="126">
        <v>2021</v>
      </c>
      <c r="E69" s="126">
        <v>2022</v>
      </c>
      <c r="F69" s="126">
        <v>2023</v>
      </c>
      <c r="G69" s="126">
        <v>2024</v>
      </c>
      <c r="H69" s="126">
        <v>2025</v>
      </c>
      <c r="I69" s="126">
        <v>2026</v>
      </c>
      <c r="J69" s="126">
        <v>2027</v>
      </c>
      <c r="K69" s="126">
        <v>2028</v>
      </c>
      <c r="L69" s="126">
        <v>2029</v>
      </c>
      <c r="M69" s="126">
        <v>2030</v>
      </c>
      <c r="N69" s="126">
        <v>2031</v>
      </c>
      <c r="O69" s="126">
        <v>2032</v>
      </c>
      <c r="P69" s="126">
        <v>2033</v>
      </c>
      <c r="Q69" s="126">
        <v>2034</v>
      </c>
      <c r="R69" s="126">
        <v>2035</v>
      </c>
      <c r="S69" s="126">
        <v>2036</v>
      </c>
      <c r="T69" s="126">
        <v>2037</v>
      </c>
      <c r="U69" s="126">
        <v>2038</v>
      </c>
      <c r="V69" s="126">
        <v>2039</v>
      </c>
      <c r="W69" s="126">
        <v>2040</v>
      </c>
      <c r="X69" s="126">
        <v>2041</v>
      </c>
      <c r="Y69" s="126">
        <v>2042</v>
      </c>
      <c r="Z69" s="126">
        <v>2043</v>
      </c>
      <c r="AA69" s="126">
        <v>2044</v>
      </c>
      <c r="AB69" s="126">
        <v>2045</v>
      </c>
      <c r="AC69" s="126">
        <v>2046</v>
      </c>
      <c r="AD69" s="126">
        <v>2047</v>
      </c>
      <c r="AE69" s="126">
        <v>2048</v>
      </c>
      <c r="AF69" s="126">
        <v>2049</v>
      </c>
      <c r="AG69" s="126">
        <v>2050</v>
      </c>
    </row>
    <row r="70" spans="1:33" x14ac:dyDescent="0.35">
      <c r="A70" s="125" t="s">
        <v>4207</v>
      </c>
      <c r="C70" s="147">
        <f t="shared" ref="C70:R70" si="34">C65*cpi_2020to2012</f>
        <v>119615.59797811073</v>
      </c>
      <c r="D70" s="147">
        <f t="shared" si="34"/>
        <v>114341.97108218379</v>
      </c>
      <c r="E70" s="147">
        <f t="shared" si="34"/>
        <v>109140.09006399759</v>
      </c>
      <c r="F70" s="147">
        <f t="shared" si="34"/>
        <v>103739.42319822978</v>
      </c>
      <c r="G70" s="147">
        <f t="shared" si="34"/>
        <v>98416.440945390976</v>
      </c>
      <c r="H70" s="147">
        <f t="shared" si="34"/>
        <v>93335.661161857643</v>
      </c>
      <c r="I70" s="147">
        <f t="shared" si="34"/>
        <v>88476.110697771117</v>
      </c>
      <c r="J70" s="147">
        <f t="shared" si="34"/>
        <v>83757.950475705424</v>
      </c>
      <c r="K70" s="147">
        <f t="shared" si="34"/>
        <v>79110.72191921476</v>
      </c>
      <c r="L70" s="147">
        <f t="shared" si="34"/>
        <v>74672.440766533022</v>
      </c>
      <c r="M70" s="147">
        <f t="shared" si="34"/>
        <v>70369.345977521007</v>
      </c>
      <c r="N70" s="147">
        <f t="shared" si="34"/>
        <v>69858.584703550034</v>
      </c>
      <c r="O70" s="147">
        <f t="shared" si="34"/>
        <v>69355.227507200922</v>
      </c>
      <c r="P70" s="147">
        <f t="shared" si="34"/>
        <v>68859.25275905538</v>
      </c>
      <c r="Q70" s="147">
        <f t="shared" si="34"/>
        <v>68370.639522759957</v>
      </c>
      <c r="R70" s="147">
        <f t="shared" si="34"/>
        <v>67889.367527725597</v>
      </c>
      <c r="S70" s="148">
        <f t="shared" ref="S70:AG72" si="35">$R70</f>
        <v>67889.367527725597</v>
      </c>
      <c r="T70" s="148">
        <f t="shared" si="35"/>
        <v>67889.367527725597</v>
      </c>
      <c r="U70" s="148">
        <f t="shared" si="35"/>
        <v>67889.367527725597</v>
      </c>
      <c r="V70" s="148">
        <f t="shared" si="35"/>
        <v>67889.367527725597</v>
      </c>
      <c r="W70" s="148">
        <f t="shared" si="35"/>
        <v>67889.367527725597</v>
      </c>
      <c r="X70" s="148">
        <f t="shared" si="35"/>
        <v>67889.367527725597</v>
      </c>
      <c r="Y70" s="148">
        <f t="shared" si="35"/>
        <v>67889.367527725597</v>
      </c>
      <c r="Z70" s="148">
        <f t="shared" si="35"/>
        <v>67889.367527725597</v>
      </c>
      <c r="AA70" s="148">
        <f t="shared" si="35"/>
        <v>67889.367527725597</v>
      </c>
      <c r="AB70" s="148">
        <f t="shared" si="35"/>
        <v>67889.367527725597</v>
      </c>
      <c r="AC70" s="148">
        <f t="shared" si="35"/>
        <v>67889.367527725597</v>
      </c>
      <c r="AD70" s="148">
        <f t="shared" si="35"/>
        <v>67889.367527725597</v>
      </c>
      <c r="AE70" s="148">
        <f t="shared" si="35"/>
        <v>67889.367527725597</v>
      </c>
      <c r="AF70" s="148">
        <f t="shared" si="35"/>
        <v>67889.367527725597</v>
      </c>
      <c r="AG70" s="148">
        <f t="shared" si="35"/>
        <v>67889.367527725597</v>
      </c>
    </row>
    <row r="71" spans="1:33" x14ac:dyDescent="0.35">
      <c r="A71" s="125" t="s">
        <v>4208</v>
      </c>
      <c r="C71" s="147">
        <f t="shared" ref="C71:R71" si="36">C66*cpi_2020to2012</f>
        <v>353339.42208873387</v>
      </c>
      <c r="D71" s="147">
        <f t="shared" si="36"/>
        <v>333442.59751368739</v>
      </c>
      <c r="E71" s="147">
        <f t="shared" si="36"/>
        <v>313955.95089857106</v>
      </c>
      <c r="F71" s="147">
        <f t="shared" si="36"/>
        <v>293286.96701958042</v>
      </c>
      <c r="G71" s="147">
        <f t="shared" si="36"/>
        <v>273245.55259682104</v>
      </c>
      <c r="H71" s="147">
        <f t="shared" si="36"/>
        <v>254313.67378933824</v>
      </c>
      <c r="I71" s="147">
        <f t="shared" si="36"/>
        <v>236309.32112425426</v>
      </c>
      <c r="J71" s="147">
        <f t="shared" si="36"/>
        <v>219103.17232161388</v>
      </c>
      <c r="K71" s="147">
        <f t="shared" si="36"/>
        <v>202486.99248420322</v>
      </c>
      <c r="L71" s="168">
        <f t="shared" si="36"/>
        <v>186823.31989050488</v>
      </c>
      <c r="M71" s="147">
        <f t="shared" si="36"/>
        <v>171890.13906408011</v>
      </c>
      <c r="N71" s="147">
        <f t="shared" si="36"/>
        <v>169104.62990696618</v>
      </c>
      <c r="O71" s="147">
        <f t="shared" si="36"/>
        <v>166382.84250949245</v>
      </c>
      <c r="P71" s="147">
        <f t="shared" si="36"/>
        <v>163724.17831420351</v>
      </c>
      <c r="Q71" s="147">
        <f t="shared" si="36"/>
        <v>161128.04634913386</v>
      </c>
      <c r="R71" s="147">
        <f t="shared" si="36"/>
        <v>158593.86345865065</v>
      </c>
      <c r="S71" s="148">
        <f t="shared" si="35"/>
        <v>158593.86345865065</v>
      </c>
      <c r="T71" s="148">
        <f t="shared" si="35"/>
        <v>158593.86345865065</v>
      </c>
      <c r="U71" s="148">
        <f t="shared" si="35"/>
        <v>158593.86345865065</v>
      </c>
      <c r="V71" s="148">
        <f t="shared" si="35"/>
        <v>158593.86345865065</v>
      </c>
      <c r="W71" s="148">
        <f t="shared" si="35"/>
        <v>158593.86345865065</v>
      </c>
      <c r="X71" s="148">
        <f t="shared" si="35"/>
        <v>158593.86345865065</v>
      </c>
      <c r="Y71" s="148">
        <f t="shared" si="35"/>
        <v>158593.86345865065</v>
      </c>
      <c r="Z71" s="148">
        <f t="shared" si="35"/>
        <v>158593.86345865065</v>
      </c>
      <c r="AA71" s="148">
        <f t="shared" si="35"/>
        <v>158593.86345865065</v>
      </c>
      <c r="AB71" s="148">
        <f t="shared" si="35"/>
        <v>158593.86345865065</v>
      </c>
      <c r="AC71" s="148">
        <f t="shared" si="35"/>
        <v>158593.86345865065</v>
      </c>
      <c r="AD71" s="148">
        <f t="shared" si="35"/>
        <v>158593.86345865065</v>
      </c>
      <c r="AE71" s="148">
        <f t="shared" si="35"/>
        <v>158593.86345865065</v>
      </c>
      <c r="AF71" s="148">
        <f t="shared" si="35"/>
        <v>158593.86345865065</v>
      </c>
      <c r="AG71" s="148">
        <f t="shared" si="35"/>
        <v>158593.86345865065</v>
      </c>
    </row>
    <row r="72" spans="1:33" x14ac:dyDescent="0.35">
      <c r="A72" s="125" t="s">
        <v>4209</v>
      </c>
      <c r="C72" s="147">
        <f t="shared" ref="C72:R72" si="37">C67*cpi_2020to2012</f>
        <v>437750.1933406702</v>
      </c>
      <c r="D72" s="147">
        <f t="shared" si="37"/>
        <v>426294.79041198792</v>
      </c>
      <c r="E72" s="147">
        <f t="shared" si="37"/>
        <v>414922.54515475041</v>
      </c>
      <c r="F72" s="147">
        <f t="shared" si="37"/>
        <v>403363.69568937953</v>
      </c>
      <c r="G72" s="147">
        <f t="shared" si="37"/>
        <v>391719.68634210376</v>
      </c>
      <c r="H72" s="147">
        <f t="shared" si="37"/>
        <v>380619.20517490449</v>
      </c>
      <c r="I72" s="147">
        <f t="shared" si="37"/>
        <v>369661.56942982064</v>
      </c>
      <c r="J72" s="147">
        <f t="shared" si="37"/>
        <v>358927.98319760757</v>
      </c>
      <c r="K72" s="147">
        <f t="shared" si="37"/>
        <v>348126.88133070164</v>
      </c>
      <c r="L72" s="147">
        <f t="shared" si="37"/>
        <v>337840.39654267841</v>
      </c>
      <c r="M72" s="147">
        <f t="shared" si="37"/>
        <v>327771.26431381353</v>
      </c>
      <c r="N72" s="147">
        <f t="shared" si="37"/>
        <v>327148.25478489749</v>
      </c>
      <c r="O72" s="147">
        <f t="shared" si="37"/>
        <v>326530.96544388228</v>
      </c>
      <c r="P72" s="147">
        <f t="shared" si="37"/>
        <v>325919.28226985841</v>
      </c>
      <c r="Q72" s="147">
        <f t="shared" si="37"/>
        <v>325313.09214063612</v>
      </c>
      <c r="R72" s="147">
        <f t="shared" si="37"/>
        <v>324712.28285421256</v>
      </c>
      <c r="S72" s="148">
        <f t="shared" si="35"/>
        <v>324712.28285421256</v>
      </c>
      <c r="T72" s="148">
        <f t="shared" si="35"/>
        <v>324712.28285421256</v>
      </c>
      <c r="U72" s="148">
        <f t="shared" si="35"/>
        <v>324712.28285421256</v>
      </c>
      <c r="V72" s="148">
        <f t="shared" si="35"/>
        <v>324712.28285421256</v>
      </c>
      <c r="W72" s="148">
        <f t="shared" si="35"/>
        <v>324712.28285421256</v>
      </c>
      <c r="X72" s="148">
        <f t="shared" si="35"/>
        <v>324712.28285421256</v>
      </c>
      <c r="Y72" s="148">
        <f t="shared" si="35"/>
        <v>324712.28285421256</v>
      </c>
      <c r="Z72" s="148">
        <f t="shared" si="35"/>
        <v>324712.28285421256</v>
      </c>
      <c r="AA72" s="148">
        <f t="shared" si="35"/>
        <v>324712.28285421256</v>
      </c>
      <c r="AB72" s="148">
        <f t="shared" si="35"/>
        <v>324712.28285421256</v>
      </c>
      <c r="AC72" s="148">
        <f t="shared" si="35"/>
        <v>324712.28285421256</v>
      </c>
      <c r="AD72" s="148">
        <f t="shared" si="35"/>
        <v>324712.28285421256</v>
      </c>
      <c r="AE72" s="148">
        <f t="shared" si="35"/>
        <v>324712.28285421256</v>
      </c>
      <c r="AF72" s="148">
        <f t="shared" si="35"/>
        <v>324712.28285421256</v>
      </c>
      <c r="AG72" s="148">
        <f t="shared" si="35"/>
        <v>324712.28285421256</v>
      </c>
    </row>
    <row r="74" spans="1:33" x14ac:dyDescent="0.35">
      <c r="A74" s="1" t="s">
        <v>4288</v>
      </c>
    </row>
    <row r="76" spans="1:33" x14ac:dyDescent="0.35">
      <c r="A76" t="s">
        <v>4289</v>
      </c>
      <c r="B76">
        <v>173.7</v>
      </c>
    </row>
    <row r="77" spans="1:33" x14ac:dyDescent="0.35">
      <c r="A77" t="s">
        <v>4290</v>
      </c>
      <c r="B77">
        <v>109.3</v>
      </c>
    </row>
    <row r="78" spans="1:33" x14ac:dyDescent="0.35">
      <c r="A78" t="s">
        <v>4291</v>
      </c>
      <c r="B78">
        <f>B76*B77</f>
        <v>18985.41</v>
      </c>
    </row>
    <row r="79" spans="1:33" x14ac:dyDescent="0.35">
      <c r="A79" t="s">
        <v>4292</v>
      </c>
      <c r="B79">
        <f>'CARB ACT ISOR'!B58-'ICCT MDV HDV Calcs'!B78</f>
        <v>43267.095137639524</v>
      </c>
    </row>
    <row r="80" spans="1:33" x14ac:dyDescent="0.35">
      <c r="A80" t="s">
        <v>4293</v>
      </c>
      <c r="B80">
        <f>B79*'CARB ACT ISOR'!B8+D70*SUM('CARB ACT ISOR'!C8:D8)</f>
        <v>66392.453926054499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B29" sqref="B29"/>
    </sheetView>
  </sheetViews>
  <sheetFormatPr defaultColWidth="9.1796875" defaultRowHeight="14.5" x14ac:dyDescent="0.35"/>
  <cols>
    <col min="1" max="1" width="26.54296875" customWidth="1"/>
  </cols>
  <sheetData>
    <row r="1" spans="1:14" x14ac:dyDescent="0.35">
      <c r="A1" s="1" t="s">
        <v>4294</v>
      </c>
    </row>
    <row r="2" spans="1:14" x14ac:dyDescent="0.35">
      <c r="B2">
        <v>2023</v>
      </c>
      <c r="C2">
        <v>2024</v>
      </c>
      <c r="D2">
        <v>2025</v>
      </c>
      <c r="E2">
        <v>2026</v>
      </c>
      <c r="F2">
        <v>2027</v>
      </c>
      <c r="G2">
        <v>2028</v>
      </c>
      <c r="H2">
        <v>2029</v>
      </c>
      <c r="I2">
        <v>2030</v>
      </c>
      <c r="J2">
        <v>2031</v>
      </c>
      <c r="K2">
        <v>2032</v>
      </c>
      <c r="L2">
        <v>2033</v>
      </c>
      <c r="M2">
        <v>2034</v>
      </c>
      <c r="N2">
        <v>2035</v>
      </c>
    </row>
    <row r="3" spans="1:14" x14ac:dyDescent="0.35">
      <c r="A3" t="s">
        <v>4295</v>
      </c>
      <c r="B3">
        <v>86</v>
      </c>
      <c r="C3">
        <v>87</v>
      </c>
      <c r="D3">
        <v>87</v>
      </c>
      <c r="E3">
        <v>88</v>
      </c>
      <c r="F3">
        <v>88</v>
      </c>
      <c r="G3">
        <v>88</v>
      </c>
      <c r="H3">
        <v>88</v>
      </c>
      <c r="I3">
        <v>88</v>
      </c>
      <c r="J3">
        <v>88</v>
      </c>
      <c r="K3">
        <v>88</v>
      </c>
      <c r="L3">
        <v>89</v>
      </c>
      <c r="M3">
        <v>89</v>
      </c>
      <c r="N3">
        <v>89</v>
      </c>
    </row>
    <row r="4" spans="1:14" x14ac:dyDescent="0.35">
      <c r="A4" t="s">
        <v>4296</v>
      </c>
      <c r="B4">
        <v>112</v>
      </c>
      <c r="C4">
        <v>112</v>
      </c>
      <c r="D4">
        <v>112</v>
      </c>
      <c r="E4">
        <v>113</v>
      </c>
      <c r="F4">
        <v>113</v>
      </c>
      <c r="G4">
        <v>113</v>
      </c>
      <c r="H4">
        <v>114</v>
      </c>
      <c r="I4">
        <v>114</v>
      </c>
      <c r="J4">
        <v>115</v>
      </c>
      <c r="K4">
        <v>115</v>
      </c>
      <c r="L4">
        <v>116</v>
      </c>
      <c r="M4">
        <v>116</v>
      </c>
      <c r="N4">
        <v>117</v>
      </c>
    </row>
    <row r="5" spans="1:14" x14ac:dyDescent="0.35">
      <c r="A5" t="s">
        <v>4297</v>
      </c>
      <c r="B5">
        <v>159</v>
      </c>
      <c r="C5">
        <v>160</v>
      </c>
      <c r="D5">
        <v>161</v>
      </c>
      <c r="E5">
        <v>161</v>
      </c>
      <c r="F5">
        <v>162</v>
      </c>
      <c r="G5">
        <v>162</v>
      </c>
      <c r="H5">
        <v>162</v>
      </c>
      <c r="I5">
        <v>162</v>
      </c>
      <c r="J5">
        <v>162</v>
      </c>
      <c r="K5">
        <v>162</v>
      </c>
      <c r="L5">
        <v>162</v>
      </c>
      <c r="M5">
        <v>162</v>
      </c>
      <c r="N5">
        <v>162</v>
      </c>
    </row>
    <row r="6" spans="1:14" x14ac:dyDescent="0.35">
      <c r="A6" t="s">
        <v>4298</v>
      </c>
      <c r="B6">
        <v>151</v>
      </c>
      <c r="C6">
        <v>151</v>
      </c>
      <c r="D6">
        <v>151</v>
      </c>
      <c r="E6">
        <v>151</v>
      </c>
      <c r="F6">
        <v>151</v>
      </c>
      <c r="G6">
        <v>152</v>
      </c>
      <c r="H6">
        <v>152</v>
      </c>
      <c r="I6">
        <v>153</v>
      </c>
      <c r="J6">
        <v>154</v>
      </c>
      <c r="K6">
        <v>155</v>
      </c>
      <c r="L6">
        <v>155</v>
      </c>
      <c r="M6">
        <v>156</v>
      </c>
      <c r="N6">
        <v>157</v>
      </c>
    </row>
    <row r="7" spans="1:14" x14ac:dyDescent="0.35">
      <c r="A7" t="s">
        <v>4299</v>
      </c>
      <c r="B7">
        <v>169</v>
      </c>
      <c r="C7">
        <v>170</v>
      </c>
      <c r="D7">
        <v>171</v>
      </c>
      <c r="E7">
        <v>172</v>
      </c>
      <c r="F7">
        <v>172</v>
      </c>
      <c r="G7">
        <v>173</v>
      </c>
      <c r="H7">
        <v>174</v>
      </c>
      <c r="I7">
        <v>175</v>
      </c>
      <c r="J7">
        <v>175</v>
      </c>
      <c r="K7">
        <v>176</v>
      </c>
      <c r="L7">
        <v>177</v>
      </c>
      <c r="M7">
        <v>178</v>
      </c>
      <c r="N7">
        <v>178</v>
      </c>
    </row>
    <row r="8" spans="1:14" x14ac:dyDescent="0.35">
      <c r="A8" t="s">
        <v>4196</v>
      </c>
      <c r="B8">
        <v>302</v>
      </c>
      <c r="C8">
        <v>303</v>
      </c>
      <c r="D8">
        <v>303</v>
      </c>
      <c r="E8">
        <v>304</v>
      </c>
      <c r="F8">
        <v>304</v>
      </c>
      <c r="G8">
        <v>304</v>
      </c>
      <c r="H8">
        <v>304</v>
      </c>
      <c r="I8">
        <v>304</v>
      </c>
      <c r="J8">
        <v>304</v>
      </c>
      <c r="K8">
        <v>304</v>
      </c>
      <c r="L8">
        <v>304</v>
      </c>
      <c r="M8">
        <v>304</v>
      </c>
      <c r="N8">
        <v>304</v>
      </c>
    </row>
    <row r="9" spans="1:14" x14ac:dyDescent="0.35">
      <c r="A9" t="s">
        <v>4300</v>
      </c>
      <c r="B9">
        <v>77</v>
      </c>
      <c r="C9">
        <v>78</v>
      </c>
      <c r="D9">
        <v>78</v>
      </c>
      <c r="E9">
        <v>79</v>
      </c>
      <c r="F9">
        <v>79</v>
      </c>
      <c r="G9">
        <v>79</v>
      </c>
      <c r="H9">
        <v>79</v>
      </c>
      <c r="I9">
        <v>79</v>
      </c>
      <c r="J9">
        <v>79</v>
      </c>
      <c r="K9">
        <v>79</v>
      </c>
      <c r="L9">
        <v>79</v>
      </c>
      <c r="M9">
        <v>79</v>
      </c>
      <c r="N9">
        <v>79</v>
      </c>
    </row>
    <row r="10" spans="1:14" x14ac:dyDescent="0.35">
      <c r="A10" t="s">
        <v>4301</v>
      </c>
      <c r="B10">
        <v>331</v>
      </c>
      <c r="C10">
        <v>342</v>
      </c>
      <c r="D10">
        <v>354</v>
      </c>
      <c r="E10">
        <v>365</v>
      </c>
      <c r="F10">
        <v>376</v>
      </c>
      <c r="G10">
        <v>376</v>
      </c>
      <c r="H10">
        <v>376</v>
      </c>
      <c r="I10">
        <v>376</v>
      </c>
      <c r="J10">
        <v>376</v>
      </c>
      <c r="K10">
        <v>376</v>
      </c>
      <c r="L10">
        <v>376</v>
      </c>
      <c r="M10">
        <v>376</v>
      </c>
      <c r="N10">
        <v>376</v>
      </c>
    </row>
    <row r="11" spans="1:14" x14ac:dyDescent="0.35">
      <c r="A11" t="s">
        <v>4302</v>
      </c>
      <c r="B11">
        <v>128</v>
      </c>
      <c r="C11">
        <v>128</v>
      </c>
      <c r="D11">
        <v>128</v>
      </c>
      <c r="E11">
        <v>128</v>
      </c>
      <c r="F11">
        <v>128</v>
      </c>
      <c r="G11">
        <v>128</v>
      </c>
      <c r="H11">
        <v>128</v>
      </c>
      <c r="I11">
        <v>128</v>
      </c>
      <c r="J11">
        <v>128</v>
      </c>
      <c r="K11">
        <v>128</v>
      </c>
      <c r="L11">
        <v>128</v>
      </c>
      <c r="M11">
        <v>128</v>
      </c>
      <c r="N11">
        <v>128</v>
      </c>
    </row>
    <row r="12" spans="1:14" x14ac:dyDescent="0.35">
      <c r="A12" t="s">
        <v>4303</v>
      </c>
      <c r="B12">
        <v>630</v>
      </c>
      <c r="C12">
        <v>634</v>
      </c>
      <c r="D12">
        <v>634</v>
      </c>
      <c r="E12">
        <v>634</v>
      </c>
      <c r="F12">
        <v>638</v>
      </c>
      <c r="G12">
        <v>638</v>
      </c>
      <c r="H12">
        <v>638</v>
      </c>
      <c r="I12">
        <v>638</v>
      </c>
      <c r="J12">
        <v>637</v>
      </c>
      <c r="K12">
        <v>637</v>
      </c>
      <c r="L12">
        <v>637</v>
      </c>
      <c r="M12">
        <v>637</v>
      </c>
      <c r="N12">
        <v>637</v>
      </c>
    </row>
    <row r="14" spans="1:14" x14ac:dyDescent="0.35">
      <c r="A14" s="1" t="s">
        <v>4304</v>
      </c>
    </row>
    <row r="15" spans="1:14" x14ac:dyDescent="0.35">
      <c r="B15">
        <v>2023</v>
      </c>
      <c r="C15">
        <v>2024</v>
      </c>
      <c r="D15">
        <v>2025</v>
      </c>
      <c r="E15">
        <v>2026</v>
      </c>
      <c r="F15">
        <v>2027</v>
      </c>
      <c r="G15">
        <v>2028</v>
      </c>
      <c r="H15">
        <v>2029</v>
      </c>
      <c r="I15">
        <v>2030</v>
      </c>
      <c r="J15">
        <v>2031</v>
      </c>
      <c r="K15">
        <v>2032</v>
      </c>
      <c r="L15">
        <v>2033</v>
      </c>
      <c r="M15">
        <v>2034</v>
      </c>
      <c r="N15">
        <v>2035</v>
      </c>
    </row>
    <row r="16" spans="1:14" x14ac:dyDescent="0.35">
      <c r="A16" t="s">
        <v>4295</v>
      </c>
      <c r="B16">
        <v>324</v>
      </c>
      <c r="C16">
        <v>298</v>
      </c>
      <c r="D16">
        <v>273</v>
      </c>
      <c r="E16">
        <v>249</v>
      </c>
      <c r="F16">
        <v>225</v>
      </c>
      <c r="G16">
        <v>201</v>
      </c>
      <c r="H16">
        <v>178</v>
      </c>
      <c r="I16">
        <v>156</v>
      </c>
      <c r="J16">
        <v>153</v>
      </c>
      <c r="K16">
        <v>151</v>
      </c>
      <c r="L16">
        <v>148</v>
      </c>
      <c r="M16">
        <v>146</v>
      </c>
      <c r="N16">
        <v>143</v>
      </c>
    </row>
    <row r="17" spans="1:14" x14ac:dyDescent="0.35">
      <c r="A17" t="s">
        <v>4296</v>
      </c>
      <c r="B17">
        <v>378</v>
      </c>
      <c r="C17">
        <v>348</v>
      </c>
      <c r="D17">
        <v>319</v>
      </c>
      <c r="E17">
        <v>291</v>
      </c>
      <c r="F17">
        <v>263</v>
      </c>
      <c r="G17">
        <v>236</v>
      </c>
      <c r="H17">
        <v>209</v>
      </c>
      <c r="I17">
        <v>184</v>
      </c>
      <c r="J17">
        <v>181</v>
      </c>
      <c r="K17">
        <v>178</v>
      </c>
      <c r="L17">
        <v>174</v>
      </c>
      <c r="M17">
        <v>171</v>
      </c>
      <c r="N17">
        <v>168</v>
      </c>
    </row>
    <row r="18" spans="1:14" x14ac:dyDescent="0.35">
      <c r="A18" t="s">
        <v>4297</v>
      </c>
      <c r="B18">
        <v>439</v>
      </c>
      <c r="C18">
        <v>407</v>
      </c>
      <c r="D18">
        <v>375</v>
      </c>
      <c r="E18">
        <v>345</v>
      </c>
      <c r="F18">
        <v>315</v>
      </c>
      <c r="G18">
        <v>286</v>
      </c>
      <c r="H18">
        <v>258</v>
      </c>
      <c r="I18">
        <v>230</v>
      </c>
      <c r="J18">
        <v>227</v>
      </c>
      <c r="K18">
        <v>223</v>
      </c>
      <c r="L18">
        <v>220</v>
      </c>
      <c r="M18">
        <v>217</v>
      </c>
      <c r="N18">
        <v>214</v>
      </c>
    </row>
    <row r="19" spans="1:14" x14ac:dyDescent="0.35">
      <c r="A19" t="s">
        <v>4298</v>
      </c>
      <c r="B19">
        <v>452</v>
      </c>
      <c r="C19">
        <v>418</v>
      </c>
      <c r="D19">
        <v>385</v>
      </c>
      <c r="E19">
        <v>352</v>
      </c>
      <c r="F19">
        <v>321</v>
      </c>
      <c r="G19">
        <v>290</v>
      </c>
      <c r="H19">
        <v>260</v>
      </c>
      <c r="I19">
        <v>231</v>
      </c>
      <c r="J19">
        <v>227</v>
      </c>
      <c r="K19">
        <v>224</v>
      </c>
      <c r="L19">
        <v>220</v>
      </c>
      <c r="M19">
        <v>216</v>
      </c>
      <c r="N19">
        <v>213</v>
      </c>
    </row>
    <row r="20" spans="1:14" x14ac:dyDescent="0.35">
      <c r="A20" t="s">
        <v>4299</v>
      </c>
      <c r="B20">
        <v>507</v>
      </c>
      <c r="C20">
        <v>468</v>
      </c>
      <c r="D20">
        <v>430</v>
      </c>
      <c r="E20">
        <v>393</v>
      </c>
      <c r="F20">
        <v>358</v>
      </c>
      <c r="G20">
        <v>323</v>
      </c>
      <c r="H20">
        <v>290</v>
      </c>
      <c r="I20">
        <v>258</v>
      </c>
      <c r="J20">
        <v>254</v>
      </c>
      <c r="K20">
        <v>249</v>
      </c>
      <c r="L20">
        <v>245</v>
      </c>
      <c r="M20">
        <v>241</v>
      </c>
      <c r="N20">
        <v>237</v>
      </c>
    </row>
    <row r="21" spans="1:14" x14ac:dyDescent="0.35">
      <c r="A21" t="s">
        <v>4196</v>
      </c>
      <c r="B21">
        <v>537</v>
      </c>
      <c r="C21">
        <v>502</v>
      </c>
      <c r="D21">
        <v>468</v>
      </c>
      <c r="E21">
        <v>435</v>
      </c>
      <c r="F21">
        <v>403</v>
      </c>
      <c r="G21">
        <v>372</v>
      </c>
      <c r="H21">
        <v>341</v>
      </c>
      <c r="I21">
        <v>311</v>
      </c>
      <c r="J21">
        <v>308</v>
      </c>
      <c r="K21">
        <v>304</v>
      </c>
      <c r="L21">
        <v>300</v>
      </c>
      <c r="M21">
        <v>297</v>
      </c>
      <c r="N21">
        <v>293</v>
      </c>
    </row>
    <row r="22" spans="1:14" x14ac:dyDescent="0.35">
      <c r="A22" t="s">
        <v>4300</v>
      </c>
      <c r="B22">
        <v>190</v>
      </c>
      <c r="C22">
        <v>179</v>
      </c>
      <c r="D22">
        <v>169</v>
      </c>
      <c r="E22">
        <v>159</v>
      </c>
      <c r="F22">
        <v>149</v>
      </c>
      <c r="G22">
        <v>139</v>
      </c>
      <c r="H22">
        <v>130</v>
      </c>
      <c r="I22">
        <v>120</v>
      </c>
      <c r="J22">
        <v>111</v>
      </c>
      <c r="K22">
        <v>110</v>
      </c>
      <c r="L22">
        <v>109</v>
      </c>
      <c r="M22">
        <v>108</v>
      </c>
      <c r="N22">
        <v>107</v>
      </c>
    </row>
    <row r="23" spans="1:14" x14ac:dyDescent="0.35">
      <c r="A23" t="s">
        <v>4301</v>
      </c>
      <c r="B23">
        <v>566</v>
      </c>
      <c r="C23">
        <v>540</v>
      </c>
      <c r="D23">
        <v>515</v>
      </c>
      <c r="E23">
        <v>490</v>
      </c>
      <c r="F23">
        <v>466</v>
      </c>
      <c r="G23">
        <v>443</v>
      </c>
      <c r="H23">
        <v>420</v>
      </c>
      <c r="I23">
        <v>398</v>
      </c>
      <c r="J23">
        <v>376</v>
      </c>
      <c r="K23">
        <v>373</v>
      </c>
      <c r="L23">
        <v>370</v>
      </c>
      <c r="M23">
        <v>367</v>
      </c>
      <c r="N23">
        <v>365</v>
      </c>
    </row>
    <row r="24" spans="1:14" x14ac:dyDescent="0.35">
      <c r="A24" t="s">
        <v>4302</v>
      </c>
      <c r="B24">
        <v>308</v>
      </c>
      <c r="C24">
        <v>290</v>
      </c>
      <c r="D24">
        <v>273</v>
      </c>
      <c r="E24">
        <v>256</v>
      </c>
      <c r="F24">
        <v>240</v>
      </c>
      <c r="G24">
        <v>224</v>
      </c>
      <c r="H24">
        <v>208</v>
      </c>
      <c r="I24">
        <v>193</v>
      </c>
      <c r="J24">
        <v>178</v>
      </c>
      <c r="K24">
        <v>176</v>
      </c>
      <c r="L24">
        <v>174</v>
      </c>
      <c r="M24">
        <v>173</v>
      </c>
      <c r="N24">
        <v>171</v>
      </c>
    </row>
    <row r="25" spans="1:14" x14ac:dyDescent="0.35">
      <c r="A25" t="s">
        <v>4303</v>
      </c>
      <c r="B25">
        <v>954</v>
      </c>
      <c r="C25">
        <v>917</v>
      </c>
      <c r="D25">
        <v>880</v>
      </c>
      <c r="E25">
        <v>845</v>
      </c>
      <c r="F25">
        <v>810</v>
      </c>
      <c r="G25">
        <v>777</v>
      </c>
      <c r="H25">
        <v>743</v>
      </c>
      <c r="I25">
        <v>711</v>
      </c>
      <c r="J25">
        <v>680</v>
      </c>
      <c r="K25">
        <v>676</v>
      </c>
      <c r="L25">
        <v>671</v>
      </c>
      <c r="M25">
        <v>667</v>
      </c>
      <c r="N25">
        <v>663</v>
      </c>
    </row>
    <row r="27" spans="1:14" x14ac:dyDescent="0.35">
      <c r="A27" s="1" t="s">
        <v>4305</v>
      </c>
    </row>
    <row r="28" spans="1:14" x14ac:dyDescent="0.35">
      <c r="A28" s="125" t="s">
        <v>4207</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35">
      <c r="A29" s="125" t="s">
        <v>4208</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35">
      <c r="A30" s="125" t="s">
        <v>4209</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35">
      <c r="A32" s="1" t="s">
        <v>4306</v>
      </c>
    </row>
    <row r="33" spans="1:14" x14ac:dyDescent="0.35">
      <c r="A33" s="125" t="s">
        <v>4207</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35">
      <c r="A34" s="125" t="s">
        <v>4208</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35">
      <c r="A35" s="125" t="s">
        <v>4209</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35">
      <c r="A37" s="1" t="s">
        <v>4307</v>
      </c>
    </row>
    <row r="38" spans="1:14" ht="29" x14ac:dyDescent="0.35">
      <c r="A38" s="11" t="s">
        <v>4308</v>
      </c>
      <c r="B38" s="23">
        <f>'CARB ACT ISOR'!B8/SUM('CARB ACT ISOR'!B8:D8)</f>
        <v>0.67463384942861671</v>
      </c>
    </row>
    <row r="39" spans="1:14" x14ac:dyDescent="0.35">
      <c r="A39" s="11"/>
      <c r="B39" s="23"/>
    </row>
    <row r="40" spans="1:14" x14ac:dyDescent="0.35">
      <c r="B40">
        <v>2023</v>
      </c>
      <c r="C40">
        <v>2024</v>
      </c>
      <c r="D40">
        <v>2025</v>
      </c>
      <c r="E40">
        <v>2026</v>
      </c>
      <c r="F40">
        <v>2027</v>
      </c>
      <c r="G40">
        <v>2028</v>
      </c>
      <c r="H40">
        <v>2029</v>
      </c>
      <c r="I40">
        <v>2030</v>
      </c>
      <c r="J40">
        <v>2031</v>
      </c>
      <c r="K40">
        <v>2032</v>
      </c>
      <c r="L40">
        <v>2033</v>
      </c>
      <c r="M40">
        <v>2034</v>
      </c>
      <c r="N40">
        <v>2035</v>
      </c>
    </row>
    <row r="41" spans="1:14" x14ac:dyDescent="0.35">
      <c r="A41" t="s">
        <v>177</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35">
      <c r="A42" t="s">
        <v>179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35">
      <c r="A43" t="s">
        <v>4309</v>
      </c>
    </row>
    <row r="44" spans="1:14" x14ac:dyDescent="0.35">
      <c r="A44" t="s">
        <v>4310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D10" sqref="D10"/>
    </sheetView>
  </sheetViews>
  <sheetFormatPr defaultColWidth="9.1796875" defaultRowHeight="14.5" x14ac:dyDescent="0.35"/>
  <cols>
    <col min="1" max="1" width="14.26953125" bestFit="1" customWidth="1"/>
    <col min="2" max="2" width="5" bestFit="1" customWidth="1"/>
    <col min="3" max="3" width="60.1796875" customWidth="1"/>
    <col min="4" max="4" width="15.1796875" bestFit="1" customWidth="1"/>
    <col min="5" max="5" width="9.26953125" bestFit="1" customWidth="1"/>
    <col min="6" max="6" width="9.453125" bestFit="1" customWidth="1"/>
    <col min="7" max="7" width="12" style="24" bestFit="1" customWidth="1"/>
    <col min="8" max="9" width="19.7265625" bestFit="1" customWidth="1"/>
    <col min="10" max="10" width="17.7265625" bestFit="1" customWidth="1"/>
    <col min="11" max="12" width="255.7265625" bestFit="1" customWidth="1"/>
  </cols>
  <sheetData>
    <row r="1" spans="1:12" s="1" customFormat="1" ht="43.5" x14ac:dyDescent="0.35">
      <c r="A1" s="1" t="s">
        <v>4311</v>
      </c>
      <c r="B1" s="1" t="s">
        <v>4312</v>
      </c>
      <c r="C1" s="1" t="s">
        <v>4313</v>
      </c>
      <c r="D1" s="1" t="s">
        <v>4314</v>
      </c>
      <c r="E1" s="1" t="s">
        <v>4315</v>
      </c>
      <c r="F1" s="1" t="s">
        <v>4316</v>
      </c>
      <c r="G1" s="52" t="s">
        <v>4317</v>
      </c>
      <c r="H1" s="1" t="s">
        <v>4318</v>
      </c>
      <c r="I1" s="1" t="s">
        <v>4319</v>
      </c>
      <c r="J1" s="1" t="s">
        <v>4320</v>
      </c>
      <c r="K1" s="1" t="s">
        <v>4321</v>
      </c>
      <c r="L1" s="1" t="s">
        <v>4322</v>
      </c>
    </row>
    <row r="2" spans="1:12" hidden="1" x14ac:dyDescent="0.35">
      <c r="A2" t="s">
        <v>4323</v>
      </c>
      <c r="B2">
        <v>2020</v>
      </c>
      <c r="C2" t="s">
        <v>4324</v>
      </c>
      <c r="D2" t="s">
        <v>127</v>
      </c>
      <c r="E2" t="s">
        <v>4325</v>
      </c>
      <c r="F2" t="s">
        <v>723</v>
      </c>
      <c r="G2" s="24">
        <v>43060</v>
      </c>
      <c r="H2">
        <v>93.4</v>
      </c>
      <c r="I2" t="s">
        <v>148</v>
      </c>
      <c r="J2">
        <v>93.4</v>
      </c>
      <c r="K2" t="s">
        <v>4326</v>
      </c>
      <c r="L2" t="s">
        <v>4327</v>
      </c>
    </row>
    <row r="3" spans="1:12" hidden="1" x14ac:dyDescent="0.35">
      <c r="A3" t="s">
        <v>4323</v>
      </c>
      <c r="B3">
        <v>2025</v>
      </c>
      <c r="C3" t="s">
        <v>4324</v>
      </c>
      <c r="D3" t="s">
        <v>127</v>
      </c>
      <c r="E3" t="s">
        <v>4325</v>
      </c>
      <c r="F3" t="s">
        <v>723</v>
      </c>
      <c r="G3" s="24">
        <v>37030</v>
      </c>
      <c r="H3">
        <v>117</v>
      </c>
      <c r="I3" t="s">
        <v>148</v>
      </c>
      <c r="J3">
        <v>117</v>
      </c>
      <c r="K3" t="s">
        <v>4328</v>
      </c>
      <c r="L3" t="s">
        <v>4327</v>
      </c>
    </row>
    <row r="4" spans="1:12" hidden="1" x14ac:dyDescent="0.35">
      <c r="A4" t="s">
        <v>4323</v>
      </c>
      <c r="B4">
        <v>2030</v>
      </c>
      <c r="C4" t="s">
        <v>4324</v>
      </c>
      <c r="D4" t="s">
        <v>127</v>
      </c>
      <c r="E4" t="s">
        <v>4325</v>
      </c>
      <c r="F4" t="s">
        <v>723</v>
      </c>
      <c r="G4" s="24">
        <v>33980</v>
      </c>
      <c r="H4">
        <v>125</v>
      </c>
      <c r="I4" t="s">
        <v>148</v>
      </c>
      <c r="J4">
        <v>125</v>
      </c>
      <c r="K4" t="s">
        <v>4329</v>
      </c>
      <c r="L4" t="s">
        <v>4327</v>
      </c>
    </row>
    <row r="5" spans="1:12" hidden="1" x14ac:dyDescent="0.35">
      <c r="A5" t="s">
        <v>4323</v>
      </c>
      <c r="B5">
        <v>2035</v>
      </c>
      <c r="C5" t="s">
        <v>4324</v>
      </c>
      <c r="D5" t="s">
        <v>127</v>
      </c>
      <c r="E5" t="s">
        <v>4325</v>
      </c>
      <c r="F5" t="s">
        <v>723</v>
      </c>
      <c r="G5" s="24">
        <v>32350</v>
      </c>
      <c r="H5">
        <v>133</v>
      </c>
      <c r="I5" t="s">
        <v>148</v>
      </c>
      <c r="J5">
        <v>133</v>
      </c>
      <c r="K5" t="s">
        <v>4330</v>
      </c>
      <c r="L5" t="s">
        <v>4327</v>
      </c>
    </row>
    <row r="6" spans="1:12" hidden="1" x14ac:dyDescent="0.35">
      <c r="A6" t="s">
        <v>4323</v>
      </c>
      <c r="B6">
        <v>2040</v>
      </c>
      <c r="C6" t="s">
        <v>4324</v>
      </c>
      <c r="D6" t="s">
        <v>127</v>
      </c>
      <c r="E6" t="s">
        <v>4325</v>
      </c>
      <c r="F6" t="s">
        <v>723</v>
      </c>
      <c r="G6" s="24">
        <v>31380</v>
      </c>
      <c r="H6">
        <v>138</v>
      </c>
      <c r="I6" t="s">
        <v>148</v>
      </c>
      <c r="J6">
        <v>138</v>
      </c>
      <c r="K6" t="s">
        <v>4331</v>
      </c>
      <c r="L6" t="s">
        <v>4327</v>
      </c>
    </row>
    <row r="7" spans="1:12" hidden="1" x14ac:dyDescent="0.35">
      <c r="A7" t="s">
        <v>4323</v>
      </c>
      <c r="B7">
        <v>2045</v>
      </c>
      <c r="C7" t="s">
        <v>4324</v>
      </c>
      <c r="D7" t="s">
        <v>127</v>
      </c>
      <c r="E7" t="s">
        <v>4325</v>
      </c>
      <c r="F7" t="s">
        <v>723</v>
      </c>
      <c r="G7" s="24">
        <v>30420</v>
      </c>
      <c r="H7">
        <v>143</v>
      </c>
      <c r="I7" t="s">
        <v>148</v>
      </c>
      <c r="J7">
        <v>143</v>
      </c>
      <c r="K7" t="s">
        <v>4331</v>
      </c>
      <c r="L7" t="s">
        <v>4327</v>
      </c>
    </row>
    <row r="8" spans="1:12" hidden="1" x14ac:dyDescent="0.35">
      <c r="A8" t="s">
        <v>4323</v>
      </c>
      <c r="B8">
        <v>2050</v>
      </c>
      <c r="C8" t="s">
        <v>4324</v>
      </c>
      <c r="D8" t="s">
        <v>127</v>
      </c>
      <c r="E8" t="s">
        <v>4325</v>
      </c>
      <c r="F8" t="s">
        <v>723</v>
      </c>
      <c r="G8" s="24">
        <v>29450</v>
      </c>
      <c r="H8">
        <v>148</v>
      </c>
      <c r="I8" t="s">
        <v>148</v>
      </c>
      <c r="J8">
        <v>148</v>
      </c>
      <c r="K8" t="s">
        <v>4332</v>
      </c>
      <c r="L8" t="s">
        <v>4327</v>
      </c>
    </row>
    <row r="9" spans="1:12" hidden="1" x14ac:dyDescent="0.35">
      <c r="A9" t="s">
        <v>4333</v>
      </c>
      <c r="B9">
        <v>2020</v>
      </c>
      <c r="C9" t="s">
        <v>4324</v>
      </c>
      <c r="D9" t="s">
        <v>127</v>
      </c>
      <c r="E9" t="s">
        <v>4325</v>
      </c>
      <c r="F9" t="s">
        <v>723</v>
      </c>
      <c r="G9" s="24">
        <v>43060</v>
      </c>
      <c r="H9">
        <v>93.4</v>
      </c>
      <c r="I9" t="s">
        <v>148</v>
      </c>
      <c r="J9">
        <v>93.4</v>
      </c>
      <c r="K9" t="s">
        <v>4334</v>
      </c>
      <c r="L9" t="s">
        <v>4335</v>
      </c>
    </row>
    <row r="10" spans="1:12" hidden="1" x14ac:dyDescent="0.35">
      <c r="A10" t="s">
        <v>4333</v>
      </c>
      <c r="B10">
        <v>2025</v>
      </c>
      <c r="C10" t="s">
        <v>4324</v>
      </c>
      <c r="D10" t="s">
        <v>127</v>
      </c>
      <c r="E10" t="s">
        <v>4325</v>
      </c>
      <c r="F10" t="s">
        <v>723</v>
      </c>
      <c r="G10" s="24">
        <v>43060</v>
      </c>
      <c r="H10">
        <v>93.4</v>
      </c>
      <c r="I10" t="s">
        <v>148</v>
      </c>
      <c r="J10">
        <v>93.4</v>
      </c>
      <c r="K10" t="s">
        <v>4334</v>
      </c>
      <c r="L10" t="s">
        <v>4335</v>
      </c>
    </row>
    <row r="11" spans="1:12" hidden="1" x14ac:dyDescent="0.35">
      <c r="A11" t="s">
        <v>4333</v>
      </c>
      <c r="B11">
        <v>2030</v>
      </c>
      <c r="C11" t="s">
        <v>4324</v>
      </c>
      <c r="D11" t="s">
        <v>127</v>
      </c>
      <c r="E11" t="s">
        <v>4325</v>
      </c>
      <c r="F11" t="s">
        <v>723</v>
      </c>
      <c r="G11" s="24">
        <v>43060</v>
      </c>
      <c r="H11">
        <v>93.4</v>
      </c>
      <c r="I11" t="s">
        <v>148</v>
      </c>
      <c r="J11">
        <v>93.4</v>
      </c>
      <c r="K11" t="s">
        <v>4334</v>
      </c>
      <c r="L11" t="s">
        <v>4335</v>
      </c>
    </row>
    <row r="12" spans="1:12" hidden="1" x14ac:dyDescent="0.35">
      <c r="A12" t="s">
        <v>4333</v>
      </c>
      <c r="B12">
        <v>2035</v>
      </c>
      <c r="C12" t="s">
        <v>4324</v>
      </c>
      <c r="D12" t="s">
        <v>127</v>
      </c>
      <c r="E12" t="s">
        <v>4325</v>
      </c>
      <c r="F12" t="s">
        <v>723</v>
      </c>
      <c r="G12" s="24">
        <v>43060</v>
      </c>
      <c r="H12">
        <v>93.4</v>
      </c>
      <c r="I12" t="s">
        <v>148</v>
      </c>
      <c r="J12">
        <v>93.4</v>
      </c>
      <c r="K12" t="s">
        <v>4334</v>
      </c>
      <c r="L12" t="s">
        <v>4335</v>
      </c>
    </row>
    <row r="13" spans="1:12" hidden="1" x14ac:dyDescent="0.35">
      <c r="A13" t="s">
        <v>4333</v>
      </c>
      <c r="B13">
        <v>2040</v>
      </c>
      <c r="C13" t="s">
        <v>4324</v>
      </c>
      <c r="D13" t="s">
        <v>127</v>
      </c>
      <c r="E13" t="s">
        <v>4325</v>
      </c>
      <c r="F13" t="s">
        <v>723</v>
      </c>
      <c r="G13" s="24">
        <v>43060</v>
      </c>
      <c r="H13">
        <v>93.4</v>
      </c>
      <c r="I13" t="s">
        <v>148</v>
      </c>
      <c r="J13">
        <v>93.4</v>
      </c>
      <c r="K13" t="s">
        <v>4334</v>
      </c>
      <c r="L13" t="s">
        <v>4335</v>
      </c>
    </row>
    <row r="14" spans="1:12" hidden="1" x14ac:dyDescent="0.35">
      <c r="A14" t="s">
        <v>4333</v>
      </c>
      <c r="B14">
        <v>2045</v>
      </c>
      <c r="C14" t="s">
        <v>4324</v>
      </c>
      <c r="D14" t="s">
        <v>127</v>
      </c>
      <c r="E14" t="s">
        <v>4325</v>
      </c>
      <c r="F14" t="s">
        <v>723</v>
      </c>
      <c r="G14" s="24">
        <v>43060</v>
      </c>
      <c r="H14">
        <v>93.4</v>
      </c>
      <c r="I14" t="s">
        <v>148</v>
      </c>
      <c r="J14">
        <v>93.4</v>
      </c>
      <c r="K14" t="s">
        <v>4334</v>
      </c>
      <c r="L14" t="s">
        <v>4335</v>
      </c>
    </row>
    <row r="15" spans="1:12" hidden="1" x14ac:dyDescent="0.35">
      <c r="A15" t="s">
        <v>4333</v>
      </c>
      <c r="B15">
        <v>2050</v>
      </c>
      <c r="C15" t="s">
        <v>4324</v>
      </c>
      <c r="D15" t="s">
        <v>127</v>
      </c>
      <c r="E15" t="s">
        <v>4325</v>
      </c>
      <c r="F15" t="s">
        <v>723</v>
      </c>
      <c r="G15" s="24">
        <v>43060</v>
      </c>
      <c r="H15">
        <v>93.4</v>
      </c>
      <c r="I15" t="s">
        <v>148</v>
      </c>
      <c r="J15">
        <v>93.4</v>
      </c>
      <c r="K15" t="s">
        <v>4334</v>
      </c>
      <c r="L15" t="s">
        <v>4335</v>
      </c>
    </row>
    <row r="16" spans="1:12" hidden="1" x14ac:dyDescent="0.35">
      <c r="A16" t="s">
        <v>4336</v>
      </c>
      <c r="B16">
        <v>2020</v>
      </c>
      <c r="C16" t="s">
        <v>4324</v>
      </c>
      <c r="D16" t="s">
        <v>127</v>
      </c>
      <c r="E16" t="s">
        <v>4325</v>
      </c>
      <c r="F16" t="s">
        <v>723</v>
      </c>
      <c r="G16" s="24">
        <v>43060</v>
      </c>
      <c r="H16">
        <v>93.4</v>
      </c>
      <c r="I16" t="s">
        <v>148</v>
      </c>
      <c r="J16">
        <v>93.4</v>
      </c>
      <c r="K16" t="s">
        <v>4334</v>
      </c>
      <c r="L16" t="s">
        <v>4327</v>
      </c>
    </row>
    <row r="17" spans="1:12" hidden="1" x14ac:dyDescent="0.35">
      <c r="A17" t="s">
        <v>4336</v>
      </c>
      <c r="B17">
        <v>2025</v>
      </c>
      <c r="C17" t="s">
        <v>4324</v>
      </c>
      <c r="D17" t="s">
        <v>127</v>
      </c>
      <c r="E17" t="s">
        <v>4325</v>
      </c>
      <c r="F17" t="s">
        <v>723</v>
      </c>
      <c r="G17" s="24">
        <v>39510</v>
      </c>
      <c r="H17">
        <v>104</v>
      </c>
      <c r="I17" t="s">
        <v>148</v>
      </c>
      <c r="J17">
        <v>104</v>
      </c>
      <c r="K17" t="s">
        <v>4337</v>
      </c>
      <c r="L17" t="s">
        <v>4327</v>
      </c>
    </row>
    <row r="18" spans="1:12" hidden="1" x14ac:dyDescent="0.35">
      <c r="A18" t="s">
        <v>4336</v>
      </c>
      <c r="B18">
        <v>2030</v>
      </c>
      <c r="C18" t="s">
        <v>4324</v>
      </c>
      <c r="D18" t="s">
        <v>127</v>
      </c>
      <c r="E18" t="s">
        <v>4325</v>
      </c>
      <c r="F18" t="s">
        <v>723</v>
      </c>
      <c r="G18" s="24">
        <v>35800</v>
      </c>
      <c r="H18">
        <v>109</v>
      </c>
      <c r="I18" t="s">
        <v>148</v>
      </c>
      <c r="J18">
        <v>109</v>
      </c>
      <c r="K18" t="s">
        <v>4338</v>
      </c>
      <c r="L18" t="s">
        <v>4327</v>
      </c>
    </row>
    <row r="19" spans="1:12" hidden="1" x14ac:dyDescent="0.35">
      <c r="A19" t="s">
        <v>4336</v>
      </c>
      <c r="B19">
        <v>2035</v>
      </c>
      <c r="C19" t="s">
        <v>4324</v>
      </c>
      <c r="D19" t="s">
        <v>127</v>
      </c>
      <c r="E19" t="s">
        <v>4325</v>
      </c>
      <c r="F19" t="s">
        <v>723</v>
      </c>
      <c r="G19" s="24">
        <v>34800</v>
      </c>
      <c r="H19">
        <v>112</v>
      </c>
      <c r="I19" t="s">
        <v>148</v>
      </c>
      <c r="J19">
        <v>112</v>
      </c>
      <c r="K19" t="s">
        <v>4339</v>
      </c>
      <c r="L19" t="s">
        <v>4327</v>
      </c>
    </row>
    <row r="20" spans="1:12" hidden="1" x14ac:dyDescent="0.35">
      <c r="A20" t="s">
        <v>4336</v>
      </c>
      <c r="B20">
        <v>2040</v>
      </c>
      <c r="C20" t="s">
        <v>4324</v>
      </c>
      <c r="D20" t="s">
        <v>127</v>
      </c>
      <c r="E20" t="s">
        <v>4325</v>
      </c>
      <c r="F20" t="s">
        <v>723</v>
      </c>
      <c r="G20" s="24">
        <v>33560</v>
      </c>
      <c r="H20">
        <v>117</v>
      </c>
      <c r="I20" t="s">
        <v>148</v>
      </c>
      <c r="J20">
        <v>117</v>
      </c>
      <c r="K20" t="s">
        <v>4331</v>
      </c>
      <c r="L20" t="s">
        <v>4327</v>
      </c>
    </row>
    <row r="21" spans="1:12" hidden="1" x14ac:dyDescent="0.35">
      <c r="A21" t="s">
        <v>4336</v>
      </c>
      <c r="B21">
        <v>2045</v>
      </c>
      <c r="C21" t="s">
        <v>4324</v>
      </c>
      <c r="D21" t="s">
        <v>127</v>
      </c>
      <c r="E21" t="s">
        <v>4325</v>
      </c>
      <c r="F21" t="s">
        <v>723</v>
      </c>
      <c r="G21" s="24">
        <v>32310</v>
      </c>
      <c r="H21">
        <v>121</v>
      </c>
      <c r="I21" t="s">
        <v>148</v>
      </c>
      <c r="J21">
        <v>121</v>
      </c>
      <c r="K21" t="s">
        <v>4331</v>
      </c>
      <c r="L21" t="s">
        <v>4327</v>
      </c>
    </row>
    <row r="22" spans="1:12" hidden="1" x14ac:dyDescent="0.35">
      <c r="A22" t="s">
        <v>4336</v>
      </c>
      <c r="B22">
        <v>2050</v>
      </c>
      <c r="C22" t="s">
        <v>4324</v>
      </c>
      <c r="D22" t="s">
        <v>127</v>
      </c>
      <c r="E22" t="s">
        <v>4325</v>
      </c>
      <c r="F22" t="s">
        <v>723</v>
      </c>
      <c r="G22" s="24">
        <v>31060</v>
      </c>
      <c r="H22">
        <v>126</v>
      </c>
      <c r="I22" t="s">
        <v>148</v>
      </c>
      <c r="J22">
        <v>126</v>
      </c>
      <c r="K22" t="s">
        <v>4340</v>
      </c>
      <c r="L22" t="s">
        <v>4327</v>
      </c>
    </row>
    <row r="23" spans="1:12" hidden="1" x14ac:dyDescent="0.35">
      <c r="A23" t="s">
        <v>4323</v>
      </c>
      <c r="B23">
        <v>2020</v>
      </c>
      <c r="C23" t="s">
        <v>4341</v>
      </c>
      <c r="D23" t="s">
        <v>127</v>
      </c>
      <c r="E23" t="s">
        <v>4325</v>
      </c>
      <c r="F23" t="s">
        <v>723</v>
      </c>
      <c r="G23" s="24">
        <v>55650</v>
      </c>
      <c r="H23">
        <v>86.9</v>
      </c>
      <c r="I23" t="s">
        <v>148</v>
      </c>
      <c r="J23">
        <v>86.9</v>
      </c>
      <c r="K23" t="s">
        <v>4326</v>
      </c>
      <c r="L23" t="s">
        <v>4327</v>
      </c>
    </row>
    <row r="24" spans="1:12" hidden="1" x14ac:dyDescent="0.35">
      <c r="A24" t="s">
        <v>4323</v>
      </c>
      <c r="B24">
        <v>2025</v>
      </c>
      <c r="C24" t="s">
        <v>4341</v>
      </c>
      <c r="D24" t="s">
        <v>127</v>
      </c>
      <c r="E24" t="s">
        <v>4325</v>
      </c>
      <c r="F24" t="s">
        <v>723</v>
      </c>
      <c r="G24" s="24">
        <v>44680</v>
      </c>
      <c r="H24">
        <v>110</v>
      </c>
      <c r="I24" t="s">
        <v>148</v>
      </c>
      <c r="J24">
        <v>110</v>
      </c>
      <c r="K24" t="s">
        <v>4328</v>
      </c>
      <c r="L24" t="s">
        <v>4327</v>
      </c>
    </row>
    <row r="25" spans="1:12" hidden="1" x14ac:dyDescent="0.35">
      <c r="A25" t="s">
        <v>4323</v>
      </c>
      <c r="B25">
        <v>2030</v>
      </c>
      <c r="C25" t="s">
        <v>4341</v>
      </c>
      <c r="D25" t="s">
        <v>127</v>
      </c>
      <c r="E25" t="s">
        <v>4325</v>
      </c>
      <c r="F25" t="s">
        <v>723</v>
      </c>
      <c r="G25" s="24">
        <v>39050</v>
      </c>
      <c r="H25">
        <v>120</v>
      </c>
      <c r="I25" t="s">
        <v>148</v>
      </c>
      <c r="J25">
        <v>120</v>
      </c>
      <c r="K25" t="s">
        <v>4329</v>
      </c>
      <c r="L25" t="s">
        <v>4327</v>
      </c>
    </row>
    <row r="26" spans="1:12" hidden="1" x14ac:dyDescent="0.35">
      <c r="A26" t="s">
        <v>4323</v>
      </c>
      <c r="B26">
        <v>2035</v>
      </c>
      <c r="C26" t="s">
        <v>4341</v>
      </c>
      <c r="D26" t="s">
        <v>127</v>
      </c>
      <c r="E26" t="s">
        <v>4325</v>
      </c>
      <c r="F26" t="s">
        <v>723</v>
      </c>
      <c r="G26" s="24">
        <v>36510</v>
      </c>
      <c r="H26">
        <v>124</v>
      </c>
      <c r="I26" t="s">
        <v>148</v>
      </c>
      <c r="J26">
        <v>124</v>
      </c>
      <c r="K26" t="s">
        <v>4330</v>
      </c>
      <c r="L26" t="s">
        <v>4327</v>
      </c>
    </row>
    <row r="27" spans="1:12" hidden="1" x14ac:dyDescent="0.35">
      <c r="A27" t="s">
        <v>4323</v>
      </c>
      <c r="B27">
        <v>2040</v>
      </c>
      <c r="C27" t="s">
        <v>4341</v>
      </c>
      <c r="D27" t="s">
        <v>127</v>
      </c>
      <c r="E27" t="s">
        <v>4325</v>
      </c>
      <c r="F27" t="s">
        <v>723</v>
      </c>
      <c r="G27" s="24">
        <v>35170</v>
      </c>
      <c r="H27">
        <v>128</v>
      </c>
      <c r="I27" t="s">
        <v>148</v>
      </c>
      <c r="J27">
        <v>128</v>
      </c>
      <c r="K27" t="s">
        <v>4331</v>
      </c>
      <c r="L27" t="s">
        <v>4327</v>
      </c>
    </row>
    <row r="28" spans="1:12" hidden="1" x14ac:dyDescent="0.35">
      <c r="A28" t="s">
        <v>4323</v>
      </c>
      <c r="B28">
        <v>2045</v>
      </c>
      <c r="C28" t="s">
        <v>4341</v>
      </c>
      <c r="D28" t="s">
        <v>127</v>
      </c>
      <c r="E28" t="s">
        <v>4325</v>
      </c>
      <c r="F28" t="s">
        <v>723</v>
      </c>
      <c r="G28" s="24">
        <v>33830</v>
      </c>
      <c r="H28">
        <v>133</v>
      </c>
      <c r="I28" t="s">
        <v>148</v>
      </c>
      <c r="J28">
        <v>133</v>
      </c>
      <c r="K28" t="s">
        <v>4331</v>
      </c>
      <c r="L28" t="s">
        <v>4327</v>
      </c>
    </row>
    <row r="29" spans="1:12" hidden="1" x14ac:dyDescent="0.35">
      <c r="A29" t="s">
        <v>4323</v>
      </c>
      <c r="B29">
        <v>2050</v>
      </c>
      <c r="C29" t="s">
        <v>4341</v>
      </c>
      <c r="D29" t="s">
        <v>127</v>
      </c>
      <c r="E29" t="s">
        <v>4325</v>
      </c>
      <c r="F29" t="s">
        <v>723</v>
      </c>
      <c r="G29" s="24">
        <v>32480</v>
      </c>
      <c r="H29">
        <v>138</v>
      </c>
      <c r="I29" t="s">
        <v>148</v>
      </c>
      <c r="J29">
        <v>138</v>
      </c>
      <c r="K29" t="s">
        <v>4332</v>
      </c>
      <c r="L29" t="s">
        <v>4327</v>
      </c>
    </row>
    <row r="30" spans="1:12" hidden="1" x14ac:dyDescent="0.35">
      <c r="A30" t="s">
        <v>4333</v>
      </c>
      <c r="B30">
        <v>2020</v>
      </c>
      <c r="C30" t="s">
        <v>4341</v>
      </c>
      <c r="D30" t="s">
        <v>127</v>
      </c>
      <c r="E30" t="s">
        <v>4325</v>
      </c>
      <c r="F30" t="s">
        <v>723</v>
      </c>
      <c r="G30" s="24">
        <v>55650</v>
      </c>
      <c r="H30">
        <v>86.9</v>
      </c>
      <c r="I30" t="s">
        <v>148</v>
      </c>
      <c r="J30">
        <v>86.9</v>
      </c>
      <c r="K30" t="s">
        <v>4334</v>
      </c>
      <c r="L30" t="s">
        <v>4335</v>
      </c>
    </row>
    <row r="31" spans="1:12" hidden="1" x14ac:dyDescent="0.35">
      <c r="A31" t="s">
        <v>4333</v>
      </c>
      <c r="B31">
        <v>2025</v>
      </c>
      <c r="C31" t="s">
        <v>4341</v>
      </c>
      <c r="D31" t="s">
        <v>127</v>
      </c>
      <c r="E31" t="s">
        <v>4325</v>
      </c>
      <c r="F31" t="s">
        <v>723</v>
      </c>
      <c r="G31" s="24">
        <v>55650</v>
      </c>
      <c r="H31">
        <v>86.9</v>
      </c>
      <c r="I31" t="s">
        <v>148</v>
      </c>
      <c r="J31">
        <v>86.9</v>
      </c>
      <c r="K31" t="s">
        <v>4334</v>
      </c>
      <c r="L31" t="s">
        <v>4335</v>
      </c>
    </row>
    <row r="32" spans="1:12" hidden="1" x14ac:dyDescent="0.35">
      <c r="A32" t="s">
        <v>4333</v>
      </c>
      <c r="B32">
        <v>2030</v>
      </c>
      <c r="C32" t="s">
        <v>4341</v>
      </c>
      <c r="D32" t="s">
        <v>127</v>
      </c>
      <c r="E32" t="s">
        <v>4325</v>
      </c>
      <c r="F32" t="s">
        <v>723</v>
      </c>
      <c r="G32" s="24">
        <v>55650</v>
      </c>
      <c r="H32">
        <v>86.9</v>
      </c>
      <c r="I32" t="s">
        <v>148</v>
      </c>
      <c r="J32">
        <v>86.9</v>
      </c>
      <c r="K32" t="s">
        <v>4334</v>
      </c>
      <c r="L32" t="s">
        <v>4335</v>
      </c>
    </row>
    <row r="33" spans="1:12" hidden="1" x14ac:dyDescent="0.35">
      <c r="A33" t="s">
        <v>4333</v>
      </c>
      <c r="B33">
        <v>2035</v>
      </c>
      <c r="C33" t="s">
        <v>4341</v>
      </c>
      <c r="D33" t="s">
        <v>127</v>
      </c>
      <c r="E33" t="s">
        <v>4325</v>
      </c>
      <c r="F33" t="s">
        <v>723</v>
      </c>
      <c r="G33" s="24">
        <v>55650</v>
      </c>
      <c r="H33">
        <v>86.9</v>
      </c>
      <c r="I33" t="s">
        <v>148</v>
      </c>
      <c r="J33">
        <v>86.9</v>
      </c>
      <c r="K33" t="s">
        <v>4334</v>
      </c>
      <c r="L33" t="s">
        <v>4335</v>
      </c>
    </row>
    <row r="34" spans="1:12" hidden="1" x14ac:dyDescent="0.35">
      <c r="A34" t="s">
        <v>4333</v>
      </c>
      <c r="B34">
        <v>2040</v>
      </c>
      <c r="C34" t="s">
        <v>4341</v>
      </c>
      <c r="D34" t="s">
        <v>127</v>
      </c>
      <c r="E34" t="s">
        <v>4325</v>
      </c>
      <c r="F34" t="s">
        <v>723</v>
      </c>
      <c r="G34" s="24">
        <v>55650</v>
      </c>
      <c r="H34">
        <v>86.9</v>
      </c>
      <c r="I34" t="s">
        <v>148</v>
      </c>
      <c r="J34">
        <v>86.9</v>
      </c>
      <c r="K34" t="s">
        <v>4334</v>
      </c>
      <c r="L34" t="s">
        <v>4335</v>
      </c>
    </row>
    <row r="35" spans="1:12" hidden="1" x14ac:dyDescent="0.35">
      <c r="A35" t="s">
        <v>4333</v>
      </c>
      <c r="B35">
        <v>2045</v>
      </c>
      <c r="C35" t="s">
        <v>4341</v>
      </c>
      <c r="D35" t="s">
        <v>127</v>
      </c>
      <c r="E35" t="s">
        <v>4325</v>
      </c>
      <c r="F35" t="s">
        <v>723</v>
      </c>
      <c r="G35" s="24">
        <v>55650</v>
      </c>
      <c r="H35">
        <v>86.9</v>
      </c>
      <c r="I35" t="s">
        <v>148</v>
      </c>
      <c r="J35">
        <v>86.9</v>
      </c>
      <c r="K35" t="s">
        <v>4334</v>
      </c>
      <c r="L35" t="s">
        <v>4335</v>
      </c>
    </row>
    <row r="36" spans="1:12" hidden="1" x14ac:dyDescent="0.35">
      <c r="A36" t="s">
        <v>4333</v>
      </c>
      <c r="B36">
        <v>2050</v>
      </c>
      <c r="C36" t="s">
        <v>4341</v>
      </c>
      <c r="D36" t="s">
        <v>127</v>
      </c>
      <c r="E36" t="s">
        <v>4325</v>
      </c>
      <c r="F36" t="s">
        <v>723</v>
      </c>
      <c r="G36" s="24">
        <v>55650</v>
      </c>
      <c r="H36">
        <v>86.9</v>
      </c>
      <c r="I36" t="s">
        <v>148</v>
      </c>
      <c r="J36">
        <v>86.9</v>
      </c>
      <c r="K36" t="s">
        <v>4334</v>
      </c>
      <c r="L36" t="s">
        <v>4335</v>
      </c>
    </row>
    <row r="37" spans="1:12" hidden="1" x14ac:dyDescent="0.35">
      <c r="A37" t="s">
        <v>4336</v>
      </c>
      <c r="B37">
        <v>2020</v>
      </c>
      <c r="C37" t="s">
        <v>4341</v>
      </c>
      <c r="D37" t="s">
        <v>127</v>
      </c>
      <c r="E37" t="s">
        <v>4325</v>
      </c>
      <c r="F37" t="s">
        <v>723</v>
      </c>
      <c r="G37" s="24">
        <v>55650</v>
      </c>
      <c r="H37">
        <v>86.9</v>
      </c>
      <c r="I37" t="s">
        <v>148</v>
      </c>
      <c r="J37">
        <v>86.9</v>
      </c>
      <c r="K37" t="s">
        <v>4334</v>
      </c>
      <c r="L37" t="s">
        <v>4327</v>
      </c>
    </row>
    <row r="38" spans="1:12" hidden="1" x14ac:dyDescent="0.35">
      <c r="A38" t="s">
        <v>4336</v>
      </c>
      <c r="B38">
        <v>2025</v>
      </c>
      <c r="C38" t="s">
        <v>4341</v>
      </c>
      <c r="D38" t="s">
        <v>127</v>
      </c>
      <c r="E38" t="s">
        <v>4325</v>
      </c>
      <c r="F38" t="s">
        <v>723</v>
      </c>
      <c r="G38" s="24">
        <v>48860</v>
      </c>
      <c r="H38">
        <v>97.1</v>
      </c>
      <c r="I38" t="s">
        <v>148</v>
      </c>
      <c r="J38">
        <v>97.1</v>
      </c>
      <c r="K38" t="s">
        <v>4337</v>
      </c>
      <c r="L38" t="s">
        <v>4327</v>
      </c>
    </row>
    <row r="39" spans="1:12" hidden="1" x14ac:dyDescent="0.35">
      <c r="A39" t="s">
        <v>4336</v>
      </c>
      <c r="B39">
        <v>2030</v>
      </c>
      <c r="C39" t="s">
        <v>4341</v>
      </c>
      <c r="D39" t="s">
        <v>127</v>
      </c>
      <c r="E39" t="s">
        <v>4325</v>
      </c>
      <c r="F39" t="s">
        <v>723</v>
      </c>
      <c r="G39" s="24">
        <v>42830</v>
      </c>
      <c r="H39">
        <v>103</v>
      </c>
      <c r="I39" t="s">
        <v>148</v>
      </c>
      <c r="J39">
        <v>103</v>
      </c>
      <c r="K39" t="s">
        <v>4338</v>
      </c>
      <c r="L39" t="s">
        <v>4327</v>
      </c>
    </row>
    <row r="40" spans="1:12" hidden="1" x14ac:dyDescent="0.35">
      <c r="A40" t="s">
        <v>4336</v>
      </c>
      <c r="B40">
        <v>2035</v>
      </c>
      <c r="C40" t="s">
        <v>4341</v>
      </c>
      <c r="D40" t="s">
        <v>127</v>
      </c>
      <c r="E40" t="s">
        <v>4325</v>
      </c>
      <c r="F40" t="s">
        <v>723</v>
      </c>
      <c r="G40" s="24">
        <v>41780</v>
      </c>
      <c r="H40">
        <v>103</v>
      </c>
      <c r="I40" t="s">
        <v>148</v>
      </c>
      <c r="J40">
        <v>103</v>
      </c>
      <c r="K40" t="s">
        <v>4339</v>
      </c>
      <c r="L40" t="s">
        <v>4327</v>
      </c>
    </row>
    <row r="41" spans="1:12" hidden="1" x14ac:dyDescent="0.35">
      <c r="A41" t="s">
        <v>4336</v>
      </c>
      <c r="B41">
        <v>2040</v>
      </c>
      <c r="C41" t="s">
        <v>4341</v>
      </c>
      <c r="D41" t="s">
        <v>127</v>
      </c>
      <c r="E41" t="s">
        <v>4325</v>
      </c>
      <c r="F41" t="s">
        <v>723</v>
      </c>
      <c r="G41" s="24">
        <v>40040</v>
      </c>
      <c r="H41">
        <v>107</v>
      </c>
      <c r="I41" t="s">
        <v>148</v>
      </c>
      <c r="J41">
        <v>107</v>
      </c>
      <c r="K41" t="s">
        <v>4331</v>
      </c>
      <c r="L41" t="s">
        <v>4327</v>
      </c>
    </row>
    <row r="42" spans="1:12" hidden="1" x14ac:dyDescent="0.35">
      <c r="A42" t="s">
        <v>4336</v>
      </c>
      <c r="B42">
        <v>2045</v>
      </c>
      <c r="C42" t="s">
        <v>4341</v>
      </c>
      <c r="D42" t="s">
        <v>127</v>
      </c>
      <c r="E42" t="s">
        <v>4325</v>
      </c>
      <c r="F42" t="s">
        <v>723</v>
      </c>
      <c r="G42" s="24">
        <v>38300</v>
      </c>
      <c r="H42">
        <v>111</v>
      </c>
      <c r="I42" t="s">
        <v>148</v>
      </c>
      <c r="J42">
        <v>111</v>
      </c>
      <c r="K42" t="s">
        <v>4331</v>
      </c>
      <c r="L42" t="s">
        <v>4327</v>
      </c>
    </row>
    <row r="43" spans="1:12" hidden="1" x14ac:dyDescent="0.35">
      <c r="A43" t="s">
        <v>4336</v>
      </c>
      <c r="B43">
        <v>2050</v>
      </c>
      <c r="C43" t="s">
        <v>4341</v>
      </c>
      <c r="D43" t="s">
        <v>127</v>
      </c>
      <c r="E43" t="s">
        <v>4325</v>
      </c>
      <c r="F43" t="s">
        <v>723</v>
      </c>
      <c r="G43" s="24">
        <v>36560</v>
      </c>
      <c r="H43">
        <v>115</v>
      </c>
      <c r="I43" t="s">
        <v>148</v>
      </c>
      <c r="J43">
        <v>115</v>
      </c>
      <c r="K43" t="s">
        <v>4340</v>
      </c>
      <c r="L43" t="s">
        <v>4327</v>
      </c>
    </row>
    <row r="44" spans="1:12" hidden="1" x14ac:dyDescent="0.35">
      <c r="A44" t="s">
        <v>4323</v>
      </c>
      <c r="B44">
        <v>2020</v>
      </c>
      <c r="C44" t="s">
        <v>4342</v>
      </c>
      <c r="D44" t="s">
        <v>127</v>
      </c>
      <c r="E44" t="s">
        <v>4325</v>
      </c>
      <c r="F44" t="s">
        <v>723</v>
      </c>
      <c r="G44" s="24">
        <v>74860</v>
      </c>
      <c r="H44">
        <v>75.2</v>
      </c>
      <c r="I44" t="s">
        <v>148</v>
      </c>
      <c r="J44">
        <v>75.2</v>
      </c>
      <c r="K44" t="s">
        <v>4326</v>
      </c>
      <c r="L44" t="s">
        <v>4327</v>
      </c>
    </row>
    <row r="45" spans="1:12" hidden="1" x14ac:dyDescent="0.35">
      <c r="A45" t="s">
        <v>4323</v>
      </c>
      <c r="B45">
        <v>2025</v>
      </c>
      <c r="C45" t="s">
        <v>4342</v>
      </c>
      <c r="D45" t="s">
        <v>127</v>
      </c>
      <c r="E45" t="s">
        <v>4325</v>
      </c>
      <c r="F45" t="s">
        <v>723</v>
      </c>
      <c r="G45" s="24">
        <v>54980</v>
      </c>
      <c r="H45">
        <v>99.4</v>
      </c>
      <c r="I45" t="s">
        <v>148</v>
      </c>
      <c r="J45">
        <v>99.4</v>
      </c>
      <c r="K45" t="s">
        <v>4328</v>
      </c>
      <c r="L45" t="s">
        <v>4327</v>
      </c>
    </row>
    <row r="46" spans="1:12" hidden="1" x14ac:dyDescent="0.35">
      <c r="A46" t="s">
        <v>4323</v>
      </c>
      <c r="B46">
        <v>2030</v>
      </c>
      <c r="C46" t="s">
        <v>4342</v>
      </c>
      <c r="D46" t="s">
        <v>127</v>
      </c>
      <c r="E46" t="s">
        <v>4325</v>
      </c>
      <c r="F46" t="s">
        <v>723</v>
      </c>
      <c r="G46" s="24">
        <v>46030</v>
      </c>
      <c r="H46">
        <v>109</v>
      </c>
      <c r="I46" t="s">
        <v>148</v>
      </c>
      <c r="J46">
        <v>109</v>
      </c>
      <c r="K46" t="s">
        <v>4329</v>
      </c>
      <c r="L46" t="s">
        <v>4327</v>
      </c>
    </row>
    <row r="47" spans="1:12" hidden="1" x14ac:dyDescent="0.35">
      <c r="A47" t="s">
        <v>4323</v>
      </c>
      <c r="B47">
        <v>2035</v>
      </c>
      <c r="C47" t="s">
        <v>4342</v>
      </c>
      <c r="D47" t="s">
        <v>127</v>
      </c>
      <c r="E47" t="s">
        <v>4325</v>
      </c>
      <c r="F47" t="s">
        <v>723</v>
      </c>
      <c r="G47" s="24">
        <v>40380</v>
      </c>
      <c r="H47">
        <v>120</v>
      </c>
      <c r="I47" t="s">
        <v>148</v>
      </c>
      <c r="J47">
        <v>120</v>
      </c>
      <c r="K47" t="s">
        <v>4330</v>
      </c>
      <c r="L47" t="s">
        <v>4327</v>
      </c>
    </row>
    <row r="48" spans="1:12" hidden="1" x14ac:dyDescent="0.35">
      <c r="A48" t="s">
        <v>4323</v>
      </c>
      <c r="B48">
        <v>2040</v>
      </c>
      <c r="C48" t="s">
        <v>4342</v>
      </c>
      <c r="D48" t="s">
        <v>127</v>
      </c>
      <c r="E48" t="s">
        <v>4325</v>
      </c>
      <c r="F48" t="s">
        <v>723</v>
      </c>
      <c r="G48" s="24">
        <v>38690</v>
      </c>
      <c r="H48">
        <v>124</v>
      </c>
      <c r="I48" t="s">
        <v>148</v>
      </c>
      <c r="J48">
        <v>124</v>
      </c>
      <c r="K48" t="s">
        <v>4331</v>
      </c>
      <c r="L48" t="s">
        <v>4327</v>
      </c>
    </row>
    <row r="49" spans="1:12" hidden="1" x14ac:dyDescent="0.35">
      <c r="A49" t="s">
        <v>4323</v>
      </c>
      <c r="B49">
        <v>2045</v>
      </c>
      <c r="C49" t="s">
        <v>4342</v>
      </c>
      <c r="D49" t="s">
        <v>127</v>
      </c>
      <c r="E49" t="s">
        <v>4325</v>
      </c>
      <c r="F49" t="s">
        <v>723</v>
      </c>
      <c r="G49" s="24">
        <v>37000</v>
      </c>
      <c r="H49">
        <v>129</v>
      </c>
      <c r="I49" t="s">
        <v>148</v>
      </c>
      <c r="J49">
        <v>129</v>
      </c>
      <c r="K49" t="s">
        <v>4331</v>
      </c>
      <c r="L49" t="s">
        <v>4327</v>
      </c>
    </row>
    <row r="50" spans="1:12" hidden="1" x14ac:dyDescent="0.35">
      <c r="A50" t="s">
        <v>4323</v>
      </c>
      <c r="B50">
        <v>2050</v>
      </c>
      <c r="C50" t="s">
        <v>4342</v>
      </c>
      <c r="D50" t="s">
        <v>127</v>
      </c>
      <c r="E50" t="s">
        <v>4325</v>
      </c>
      <c r="F50" t="s">
        <v>723</v>
      </c>
      <c r="G50" s="24">
        <v>35310</v>
      </c>
      <c r="H50">
        <v>134</v>
      </c>
      <c r="I50" t="s">
        <v>148</v>
      </c>
      <c r="J50">
        <v>134</v>
      </c>
      <c r="K50" t="s">
        <v>4332</v>
      </c>
      <c r="L50" t="s">
        <v>4327</v>
      </c>
    </row>
    <row r="51" spans="1:12" hidden="1" x14ac:dyDescent="0.35">
      <c r="A51" t="s">
        <v>4333</v>
      </c>
      <c r="B51">
        <v>2020</v>
      </c>
      <c r="C51" t="s">
        <v>4342</v>
      </c>
      <c r="D51" t="s">
        <v>127</v>
      </c>
      <c r="E51" t="s">
        <v>4325</v>
      </c>
      <c r="F51" t="s">
        <v>723</v>
      </c>
      <c r="G51" s="24">
        <v>74860</v>
      </c>
      <c r="H51">
        <v>75.2</v>
      </c>
      <c r="I51" t="s">
        <v>148</v>
      </c>
      <c r="J51">
        <v>75.2</v>
      </c>
      <c r="K51" t="s">
        <v>4334</v>
      </c>
      <c r="L51" t="s">
        <v>4335</v>
      </c>
    </row>
    <row r="52" spans="1:12" hidden="1" x14ac:dyDescent="0.35">
      <c r="A52" t="s">
        <v>4333</v>
      </c>
      <c r="B52">
        <v>2025</v>
      </c>
      <c r="C52" t="s">
        <v>4342</v>
      </c>
      <c r="D52" t="s">
        <v>127</v>
      </c>
      <c r="E52" t="s">
        <v>4325</v>
      </c>
      <c r="F52" t="s">
        <v>723</v>
      </c>
      <c r="G52" s="24">
        <v>74860</v>
      </c>
      <c r="H52">
        <v>75.2</v>
      </c>
      <c r="I52" t="s">
        <v>148</v>
      </c>
      <c r="J52">
        <v>75.2</v>
      </c>
      <c r="K52" t="s">
        <v>4334</v>
      </c>
      <c r="L52" t="s">
        <v>4335</v>
      </c>
    </row>
    <row r="53" spans="1:12" hidden="1" x14ac:dyDescent="0.35">
      <c r="A53" t="s">
        <v>4333</v>
      </c>
      <c r="B53">
        <v>2030</v>
      </c>
      <c r="C53" t="s">
        <v>4342</v>
      </c>
      <c r="D53" t="s">
        <v>127</v>
      </c>
      <c r="E53" t="s">
        <v>4325</v>
      </c>
      <c r="F53" t="s">
        <v>723</v>
      </c>
      <c r="G53" s="24">
        <v>74860</v>
      </c>
      <c r="H53">
        <v>75.2</v>
      </c>
      <c r="I53" t="s">
        <v>148</v>
      </c>
      <c r="J53">
        <v>75.2</v>
      </c>
      <c r="K53" t="s">
        <v>4334</v>
      </c>
      <c r="L53" t="s">
        <v>4335</v>
      </c>
    </row>
    <row r="54" spans="1:12" hidden="1" x14ac:dyDescent="0.35">
      <c r="A54" t="s">
        <v>4333</v>
      </c>
      <c r="B54">
        <v>2035</v>
      </c>
      <c r="C54" t="s">
        <v>4342</v>
      </c>
      <c r="D54" t="s">
        <v>127</v>
      </c>
      <c r="E54" t="s">
        <v>4325</v>
      </c>
      <c r="F54" t="s">
        <v>723</v>
      </c>
      <c r="G54" s="24">
        <v>74860</v>
      </c>
      <c r="H54">
        <v>75.2</v>
      </c>
      <c r="I54" t="s">
        <v>148</v>
      </c>
      <c r="J54">
        <v>75.2</v>
      </c>
      <c r="K54" t="s">
        <v>4334</v>
      </c>
      <c r="L54" t="s">
        <v>4335</v>
      </c>
    </row>
    <row r="55" spans="1:12" hidden="1" x14ac:dyDescent="0.35">
      <c r="A55" t="s">
        <v>4333</v>
      </c>
      <c r="B55">
        <v>2040</v>
      </c>
      <c r="C55" t="s">
        <v>4342</v>
      </c>
      <c r="D55" t="s">
        <v>127</v>
      </c>
      <c r="E55" t="s">
        <v>4325</v>
      </c>
      <c r="F55" t="s">
        <v>723</v>
      </c>
      <c r="G55" s="24">
        <v>74860</v>
      </c>
      <c r="H55">
        <v>75.2</v>
      </c>
      <c r="I55" t="s">
        <v>148</v>
      </c>
      <c r="J55">
        <v>75.2</v>
      </c>
      <c r="K55" t="s">
        <v>4334</v>
      </c>
      <c r="L55" t="s">
        <v>4335</v>
      </c>
    </row>
    <row r="56" spans="1:12" hidden="1" x14ac:dyDescent="0.35">
      <c r="A56" t="s">
        <v>4333</v>
      </c>
      <c r="B56">
        <v>2045</v>
      </c>
      <c r="C56" t="s">
        <v>4342</v>
      </c>
      <c r="D56" t="s">
        <v>127</v>
      </c>
      <c r="E56" t="s">
        <v>4325</v>
      </c>
      <c r="F56" t="s">
        <v>723</v>
      </c>
      <c r="G56" s="24">
        <v>74860</v>
      </c>
      <c r="H56">
        <v>75.2</v>
      </c>
      <c r="I56" t="s">
        <v>148</v>
      </c>
      <c r="J56">
        <v>75.2</v>
      </c>
      <c r="K56" t="s">
        <v>4334</v>
      </c>
      <c r="L56" t="s">
        <v>4335</v>
      </c>
    </row>
    <row r="57" spans="1:12" hidden="1" x14ac:dyDescent="0.35">
      <c r="A57" t="s">
        <v>4333</v>
      </c>
      <c r="B57">
        <v>2050</v>
      </c>
      <c r="C57" t="s">
        <v>4342</v>
      </c>
      <c r="D57" t="s">
        <v>127</v>
      </c>
      <c r="E57" t="s">
        <v>4325</v>
      </c>
      <c r="F57" t="s">
        <v>723</v>
      </c>
      <c r="G57" s="24">
        <v>74860</v>
      </c>
      <c r="H57">
        <v>75.2</v>
      </c>
      <c r="I57" t="s">
        <v>148</v>
      </c>
      <c r="J57">
        <v>75.2</v>
      </c>
      <c r="K57" t="s">
        <v>4334</v>
      </c>
      <c r="L57" t="s">
        <v>4335</v>
      </c>
    </row>
    <row r="58" spans="1:12" hidden="1" x14ac:dyDescent="0.35">
      <c r="A58" t="s">
        <v>4336</v>
      </c>
      <c r="B58">
        <v>2020</v>
      </c>
      <c r="C58" t="s">
        <v>4342</v>
      </c>
      <c r="D58" t="s">
        <v>127</v>
      </c>
      <c r="E58" t="s">
        <v>4325</v>
      </c>
      <c r="F58" t="s">
        <v>723</v>
      </c>
      <c r="G58" s="24">
        <v>74860</v>
      </c>
      <c r="H58">
        <v>75.2</v>
      </c>
      <c r="I58" t="s">
        <v>148</v>
      </c>
      <c r="J58">
        <v>75.2</v>
      </c>
      <c r="K58" t="s">
        <v>4334</v>
      </c>
      <c r="L58" t="s">
        <v>4327</v>
      </c>
    </row>
    <row r="59" spans="1:12" hidden="1" x14ac:dyDescent="0.35">
      <c r="A59" t="s">
        <v>4336</v>
      </c>
      <c r="B59">
        <v>2025</v>
      </c>
      <c r="C59" t="s">
        <v>4342</v>
      </c>
      <c r="D59" t="s">
        <v>127</v>
      </c>
      <c r="E59" t="s">
        <v>4325</v>
      </c>
      <c r="F59" t="s">
        <v>723</v>
      </c>
      <c r="G59" s="24">
        <v>63150</v>
      </c>
      <c r="H59">
        <v>84.5</v>
      </c>
      <c r="I59" t="s">
        <v>148</v>
      </c>
      <c r="J59">
        <v>84.5</v>
      </c>
      <c r="K59" t="s">
        <v>4337</v>
      </c>
      <c r="L59" t="s">
        <v>4327</v>
      </c>
    </row>
    <row r="60" spans="1:12" hidden="1" x14ac:dyDescent="0.35">
      <c r="A60" t="s">
        <v>4336</v>
      </c>
      <c r="B60">
        <v>2030</v>
      </c>
      <c r="C60" t="s">
        <v>4342</v>
      </c>
      <c r="D60" t="s">
        <v>127</v>
      </c>
      <c r="E60" t="s">
        <v>4325</v>
      </c>
      <c r="F60" t="s">
        <v>723</v>
      </c>
      <c r="G60" s="24">
        <v>52340</v>
      </c>
      <c r="H60">
        <v>92.6</v>
      </c>
      <c r="I60" t="s">
        <v>148</v>
      </c>
      <c r="J60">
        <v>92.6</v>
      </c>
      <c r="K60" t="s">
        <v>4338</v>
      </c>
      <c r="L60" t="s">
        <v>4327</v>
      </c>
    </row>
    <row r="61" spans="1:12" hidden="1" x14ac:dyDescent="0.35">
      <c r="A61" t="s">
        <v>4336</v>
      </c>
      <c r="B61">
        <v>2035</v>
      </c>
      <c r="C61" t="s">
        <v>4342</v>
      </c>
      <c r="D61" t="s">
        <v>127</v>
      </c>
      <c r="E61" t="s">
        <v>4325</v>
      </c>
      <c r="F61" t="s">
        <v>723</v>
      </c>
      <c r="G61" s="24">
        <v>49530</v>
      </c>
      <c r="H61">
        <v>98.3</v>
      </c>
      <c r="I61" t="s">
        <v>148</v>
      </c>
      <c r="J61">
        <v>98.3</v>
      </c>
      <c r="K61" t="s">
        <v>4339</v>
      </c>
      <c r="L61" t="s">
        <v>4327</v>
      </c>
    </row>
    <row r="62" spans="1:12" hidden="1" x14ac:dyDescent="0.35">
      <c r="A62" t="s">
        <v>4336</v>
      </c>
      <c r="B62">
        <v>2040</v>
      </c>
      <c r="C62" t="s">
        <v>4342</v>
      </c>
      <c r="D62" t="s">
        <v>127</v>
      </c>
      <c r="E62" t="s">
        <v>4325</v>
      </c>
      <c r="F62" t="s">
        <v>723</v>
      </c>
      <c r="G62" s="24">
        <v>47080</v>
      </c>
      <c r="H62">
        <v>102</v>
      </c>
      <c r="I62" t="s">
        <v>148</v>
      </c>
      <c r="J62">
        <v>102</v>
      </c>
      <c r="K62" t="s">
        <v>4331</v>
      </c>
      <c r="L62" t="s">
        <v>4327</v>
      </c>
    </row>
    <row r="63" spans="1:12" hidden="1" x14ac:dyDescent="0.35">
      <c r="A63" t="s">
        <v>4336</v>
      </c>
      <c r="B63">
        <v>2045</v>
      </c>
      <c r="C63" t="s">
        <v>4342</v>
      </c>
      <c r="D63" t="s">
        <v>127</v>
      </c>
      <c r="E63" t="s">
        <v>4325</v>
      </c>
      <c r="F63" t="s">
        <v>723</v>
      </c>
      <c r="G63" s="24">
        <v>44630</v>
      </c>
      <c r="H63">
        <v>107</v>
      </c>
      <c r="I63" t="s">
        <v>148</v>
      </c>
      <c r="J63">
        <v>107</v>
      </c>
      <c r="K63" t="s">
        <v>4331</v>
      </c>
      <c r="L63" t="s">
        <v>4327</v>
      </c>
    </row>
    <row r="64" spans="1:12" hidden="1" x14ac:dyDescent="0.35">
      <c r="A64" t="s">
        <v>4336</v>
      </c>
      <c r="B64">
        <v>2050</v>
      </c>
      <c r="C64" t="s">
        <v>4342</v>
      </c>
      <c r="D64" t="s">
        <v>127</v>
      </c>
      <c r="E64" t="s">
        <v>4325</v>
      </c>
      <c r="F64" t="s">
        <v>723</v>
      </c>
      <c r="G64" s="24">
        <v>42170</v>
      </c>
      <c r="H64">
        <v>111</v>
      </c>
      <c r="I64" t="s">
        <v>148</v>
      </c>
      <c r="J64">
        <v>111</v>
      </c>
      <c r="K64" t="s">
        <v>4340</v>
      </c>
      <c r="L64" t="s">
        <v>4327</v>
      </c>
    </row>
    <row r="65" spans="1:12" hidden="1" x14ac:dyDescent="0.35">
      <c r="A65" t="s">
        <v>4323</v>
      </c>
      <c r="B65">
        <v>2020</v>
      </c>
      <c r="C65" t="s">
        <v>4343</v>
      </c>
      <c r="D65" t="s">
        <v>4344</v>
      </c>
      <c r="E65" t="s">
        <v>4325</v>
      </c>
      <c r="F65" t="s">
        <v>723</v>
      </c>
      <c r="G65" s="24">
        <v>29030</v>
      </c>
      <c r="H65">
        <v>25.6</v>
      </c>
      <c r="I65" t="s">
        <v>148</v>
      </c>
      <c r="J65">
        <v>25.6</v>
      </c>
      <c r="K65" t="s">
        <v>4345</v>
      </c>
      <c r="L65" t="s">
        <v>4327</v>
      </c>
    </row>
    <row r="66" spans="1:12" hidden="1" x14ac:dyDescent="0.35">
      <c r="A66" t="s">
        <v>4323</v>
      </c>
      <c r="B66">
        <v>2025</v>
      </c>
      <c r="C66" t="s">
        <v>4343</v>
      </c>
      <c r="D66" t="s">
        <v>4344</v>
      </c>
      <c r="E66" t="s">
        <v>4325</v>
      </c>
      <c r="F66" t="s">
        <v>723</v>
      </c>
      <c r="G66" s="24">
        <v>29610</v>
      </c>
      <c r="H66">
        <v>36.799999999999997</v>
      </c>
      <c r="I66" t="s">
        <v>148</v>
      </c>
      <c r="J66">
        <v>36.799999999999997</v>
      </c>
      <c r="K66" t="s">
        <v>4346</v>
      </c>
      <c r="L66" t="s">
        <v>4327</v>
      </c>
    </row>
    <row r="67" spans="1:12" hidden="1" x14ac:dyDescent="0.35">
      <c r="A67" t="s">
        <v>4323</v>
      </c>
      <c r="B67">
        <v>2030</v>
      </c>
      <c r="C67" t="s">
        <v>4343</v>
      </c>
      <c r="D67" t="s">
        <v>4344</v>
      </c>
      <c r="E67" t="s">
        <v>4325</v>
      </c>
      <c r="F67" t="s">
        <v>723</v>
      </c>
      <c r="G67" s="24">
        <v>31100</v>
      </c>
      <c r="H67">
        <v>40.6</v>
      </c>
      <c r="I67" t="s">
        <v>148</v>
      </c>
      <c r="J67">
        <v>40.6</v>
      </c>
      <c r="K67" t="s">
        <v>4347</v>
      </c>
      <c r="L67" t="s">
        <v>4327</v>
      </c>
    </row>
    <row r="68" spans="1:12" hidden="1" x14ac:dyDescent="0.35">
      <c r="A68" t="s">
        <v>4323</v>
      </c>
      <c r="B68">
        <v>2035</v>
      </c>
      <c r="C68" t="s">
        <v>4343</v>
      </c>
      <c r="D68" t="s">
        <v>4344</v>
      </c>
      <c r="E68" t="s">
        <v>4325</v>
      </c>
      <c r="F68" t="s">
        <v>723</v>
      </c>
      <c r="G68" s="24">
        <v>31900</v>
      </c>
      <c r="H68">
        <v>44.8</v>
      </c>
      <c r="I68" t="s">
        <v>148</v>
      </c>
      <c r="J68">
        <v>44.8</v>
      </c>
      <c r="K68" t="s">
        <v>4348</v>
      </c>
      <c r="L68" t="s">
        <v>4327</v>
      </c>
    </row>
    <row r="69" spans="1:12" hidden="1" x14ac:dyDescent="0.35">
      <c r="A69" t="s">
        <v>4323</v>
      </c>
      <c r="B69">
        <v>2040</v>
      </c>
      <c r="C69" t="s">
        <v>4343</v>
      </c>
      <c r="D69" t="s">
        <v>4344</v>
      </c>
      <c r="E69" t="s">
        <v>4325</v>
      </c>
      <c r="F69" t="s">
        <v>723</v>
      </c>
      <c r="G69" s="24">
        <v>31250</v>
      </c>
      <c r="H69">
        <v>49</v>
      </c>
      <c r="I69" t="s">
        <v>148</v>
      </c>
      <c r="J69">
        <v>49</v>
      </c>
      <c r="K69" t="s">
        <v>4331</v>
      </c>
      <c r="L69" t="s">
        <v>4327</v>
      </c>
    </row>
    <row r="70" spans="1:12" hidden="1" x14ac:dyDescent="0.35">
      <c r="A70" t="s">
        <v>4323</v>
      </c>
      <c r="B70">
        <v>2045</v>
      </c>
      <c r="C70" t="s">
        <v>4343</v>
      </c>
      <c r="D70" t="s">
        <v>4344</v>
      </c>
      <c r="E70" t="s">
        <v>4325</v>
      </c>
      <c r="F70" t="s">
        <v>723</v>
      </c>
      <c r="G70" s="24">
        <v>30600</v>
      </c>
      <c r="H70">
        <v>53.2</v>
      </c>
      <c r="I70" t="s">
        <v>148</v>
      </c>
      <c r="J70">
        <v>53.2</v>
      </c>
      <c r="K70" t="s">
        <v>4331</v>
      </c>
      <c r="L70" t="s">
        <v>4327</v>
      </c>
    </row>
    <row r="71" spans="1:12" hidden="1" x14ac:dyDescent="0.35">
      <c r="A71" t="s">
        <v>4323</v>
      </c>
      <c r="B71">
        <v>2050</v>
      </c>
      <c r="C71" t="s">
        <v>4343</v>
      </c>
      <c r="D71" t="s">
        <v>4344</v>
      </c>
      <c r="E71" t="s">
        <v>4325</v>
      </c>
      <c r="F71" t="s">
        <v>723</v>
      </c>
      <c r="G71" s="24">
        <v>29950</v>
      </c>
      <c r="H71">
        <v>53.2</v>
      </c>
      <c r="I71" t="s">
        <v>148</v>
      </c>
      <c r="J71">
        <v>53.2</v>
      </c>
      <c r="K71" t="s">
        <v>4349</v>
      </c>
      <c r="L71" t="s">
        <v>4327</v>
      </c>
    </row>
    <row r="72" spans="1:12" hidden="1" x14ac:dyDescent="0.35">
      <c r="A72" t="s">
        <v>4333</v>
      </c>
      <c r="B72">
        <v>2020</v>
      </c>
      <c r="C72" t="s">
        <v>4343</v>
      </c>
      <c r="D72" t="s">
        <v>4344</v>
      </c>
      <c r="E72" t="s">
        <v>4325</v>
      </c>
      <c r="F72" t="s">
        <v>723</v>
      </c>
      <c r="G72" s="24">
        <v>29030</v>
      </c>
      <c r="H72">
        <v>25.6</v>
      </c>
      <c r="I72" t="s">
        <v>148</v>
      </c>
      <c r="J72">
        <v>25.6</v>
      </c>
      <c r="K72" t="s">
        <v>4350</v>
      </c>
      <c r="L72" t="s">
        <v>4327</v>
      </c>
    </row>
    <row r="73" spans="1:12" hidden="1" x14ac:dyDescent="0.35">
      <c r="A73" t="s">
        <v>4333</v>
      </c>
      <c r="B73">
        <v>2025</v>
      </c>
      <c r="C73" t="s">
        <v>4343</v>
      </c>
      <c r="D73" t="s">
        <v>4344</v>
      </c>
      <c r="E73" t="s">
        <v>4325</v>
      </c>
      <c r="F73" t="s">
        <v>723</v>
      </c>
      <c r="G73" s="24">
        <v>29030</v>
      </c>
      <c r="H73">
        <v>25.6</v>
      </c>
      <c r="I73" t="s">
        <v>148</v>
      </c>
      <c r="J73">
        <v>25.6</v>
      </c>
      <c r="K73" t="s">
        <v>4350</v>
      </c>
      <c r="L73" t="s">
        <v>4327</v>
      </c>
    </row>
    <row r="74" spans="1:12" hidden="1" x14ac:dyDescent="0.35">
      <c r="A74" t="s">
        <v>4333</v>
      </c>
      <c r="B74">
        <v>2030</v>
      </c>
      <c r="C74" t="s">
        <v>4343</v>
      </c>
      <c r="D74" t="s">
        <v>4344</v>
      </c>
      <c r="E74" t="s">
        <v>4325</v>
      </c>
      <c r="F74" t="s">
        <v>723</v>
      </c>
      <c r="G74" s="24">
        <v>29030</v>
      </c>
      <c r="H74">
        <v>25.6</v>
      </c>
      <c r="I74" t="s">
        <v>148</v>
      </c>
      <c r="J74">
        <v>25.6</v>
      </c>
      <c r="K74" t="s">
        <v>4350</v>
      </c>
      <c r="L74" t="s">
        <v>4327</v>
      </c>
    </row>
    <row r="75" spans="1:12" hidden="1" x14ac:dyDescent="0.35">
      <c r="A75" t="s">
        <v>4333</v>
      </c>
      <c r="B75">
        <v>2035</v>
      </c>
      <c r="C75" t="s">
        <v>4343</v>
      </c>
      <c r="D75" t="s">
        <v>4344</v>
      </c>
      <c r="E75" t="s">
        <v>4325</v>
      </c>
      <c r="F75" t="s">
        <v>723</v>
      </c>
      <c r="G75" s="24">
        <v>29030</v>
      </c>
      <c r="H75">
        <v>25.6</v>
      </c>
      <c r="I75" t="s">
        <v>148</v>
      </c>
      <c r="J75">
        <v>25.6</v>
      </c>
      <c r="K75" t="s">
        <v>4350</v>
      </c>
      <c r="L75" t="s">
        <v>4327</v>
      </c>
    </row>
    <row r="76" spans="1:12" hidden="1" x14ac:dyDescent="0.35">
      <c r="A76" t="s">
        <v>4333</v>
      </c>
      <c r="B76">
        <v>2040</v>
      </c>
      <c r="C76" t="s">
        <v>4343</v>
      </c>
      <c r="D76" t="s">
        <v>4344</v>
      </c>
      <c r="E76" t="s">
        <v>4325</v>
      </c>
      <c r="F76" t="s">
        <v>723</v>
      </c>
      <c r="G76" s="24">
        <v>29030</v>
      </c>
      <c r="H76">
        <v>25.6</v>
      </c>
      <c r="I76" t="s">
        <v>148</v>
      </c>
      <c r="J76">
        <v>25.6</v>
      </c>
      <c r="K76" t="s">
        <v>4350</v>
      </c>
      <c r="L76" t="s">
        <v>4327</v>
      </c>
    </row>
    <row r="77" spans="1:12" hidden="1" x14ac:dyDescent="0.35">
      <c r="A77" t="s">
        <v>4333</v>
      </c>
      <c r="B77">
        <v>2045</v>
      </c>
      <c r="C77" t="s">
        <v>4343</v>
      </c>
      <c r="D77" t="s">
        <v>4344</v>
      </c>
      <c r="E77" t="s">
        <v>4325</v>
      </c>
      <c r="F77" t="s">
        <v>723</v>
      </c>
      <c r="G77" s="24">
        <v>29030</v>
      </c>
      <c r="H77">
        <v>25.6</v>
      </c>
      <c r="I77" t="s">
        <v>148</v>
      </c>
      <c r="J77">
        <v>25.6</v>
      </c>
      <c r="K77" t="s">
        <v>4350</v>
      </c>
      <c r="L77" t="s">
        <v>4327</v>
      </c>
    </row>
    <row r="78" spans="1:12" hidden="1" x14ac:dyDescent="0.35">
      <c r="A78" t="s">
        <v>4333</v>
      </c>
      <c r="B78">
        <v>2050</v>
      </c>
      <c r="C78" t="s">
        <v>4343</v>
      </c>
      <c r="D78" t="s">
        <v>4344</v>
      </c>
      <c r="E78" t="s">
        <v>4325</v>
      </c>
      <c r="F78" t="s">
        <v>723</v>
      </c>
      <c r="G78" s="24">
        <v>29030</v>
      </c>
      <c r="H78">
        <v>25.6</v>
      </c>
      <c r="I78" t="s">
        <v>148</v>
      </c>
      <c r="J78">
        <v>25.6</v>
      </c>
      <c r="K78" t="s">
        <v>4350</v>
      </c>
      <c r="L78" t="s">
        <v>4327</v>
      </c>
    </row>
    <row r="79" spans="1:12" hidden="1" x14ac:dyDescent="0.35">
      <c r="A79" t="s">
        <v>4336</v>
      </c>
      <c r="B79">
        <v>2020</v>
      </c>
      <c r="C79" t="s">
        <v>4343</v>
      </c>
      <c r="D79" t="s">
        <v>4344</v>
      </c>
      <c r="E79" t="s">
        <v>4325</v>
      </c>
      <c r="F79" t="s">
        <v>723</v>
      </c>
      <c r="G79" s="24">
        <v>29030</v>
      </c>
      <c r="H79">
        <v>25.6</v>
      </c>
      <c r="I79" t="s">
        <v>148</v>
      </c>
      <c r="J79">
        <v>25.6</v>
      </c>
      <c r="K79" t="s">
        <v>4351</v>
      </c>
      <c r="L79" t="s">
        <v>4327</v>
      </c>
    </row>
    <row r="80" spans="1:12" hidden="1" x14ac:dyDescent="0.35">
      <c r="A80" t="s">
        <v>4336</v>
      </c>
      <c r="B80">
        <v>2025</v>
      </c>
      <c r="C80" t="s">
        <v>4343</v>
      </c>
      <c r="D80" t="s">
        <v>4344</v>
      </c>
      <c r="E80" t="s">
        <v>4325</v>
      </c>
      <c r="F80" t="s">
        <v>723</v>
      </c>
      <c r="G80" s="24">
        <v>30990</v>
      </c>
      <c r="H80">
        <v>29.1</v>
      </c>
      <c r="I80" t="s">
        <v>148</v>
      </c>
      <c r="J80">
        <v>29.1</v>
      </c>
      <c r="K80" t="s">
        <v>4352</v>
      </c>
      <c r="L80" t="s">
        <v>4327</v>
      </c>
    </row>
    <row r="81" spans="1:12" hidden="1" x14ac:dyDescent="0.35">
      <c r="A81" t="s">
        <v>4336</v>
      </c>
      <c r="B81">
        <v>2030</v>
      </c>
      <c r="C81" t="s">
        <v>4343</v>
      </c>
      <c r="D81" t="s">
        <v>4344</v>
      </c>
      <c r="E81" t="s">
        <v>4325</v>
      </c>
      <c r="F81" t="s">
        <v>723</v>
      </c>
      <c r="G81" s="24">
        <v>31200</v>
      </c>
      <c r="H81">
        <v>33.9</v>
      </c>
      <c r="I81" t="s">
        <v>148</v>
      </c>
      <c r="J81">
        <v>33.9</v>
      </c>
      <c r="K81" t="s">
        <v>4353</v>
      </c>
      <c r="L81" t="s">
        <v>4327</v>
      </c>
    </row>
    <row r="82" spans="1:12" hidden="1" x14ac:dyDescent="0.35">
      <c r="A82" t="s">
        <v>4336</v>
      </c>
      <c r="B82">
        <v>2035</v>
      </c>
      <c r="C82" t="s">
        <v>4343</v>
      </c>
      <c r="D82" t="s">
        <v>4344</v>
      </c>
      <c r="E82" t="s">
        <v>4325</v>
      </c>
      <c r="F82" t="s">
        <v>723</v>
      </c>
      <c r="G82" s="24">
        <v>30800</v>
      </c>
      <c r="H82">
        <v>37.5</v>
      </c>
      <c r="I82" t="s">
        <v>148</v>
      </c>
      <c r="J82">
        <v>37.5</v>
      </c>
      <c r="K82" t="s">
        <v>4354</v>
      </c>
      <c r="L82" t="s">
        <v>4327</v>
      </c>
    </row>
    <row r="83" spans="1:12" hidden="1" x14ac:dyDescent="0.35">
      <c r="A83" t="s">
        <v>4336</v>
      </c>
      <c r="B83">
        <v>2040</v>
      </c>
      <c r="C83" t="s">
        <v>4343</v>
      </c>
      <c r="D83" t="s">
        <v>4344</v>
      </c>
      <c r="E83" t="s">
        <v>4325</v>
      </c>
      <c r="F83" t="s">
        <v>723</v>
      </c>
      <c r="G83" s="24">
        <v>30310</v>
      </c>
      <c r="H83">
        <v>38.9</v>
      </c>
      <c r="I83" t="s">
        <v>148</v>
      </c>
      <c r="J83">
        <v>38.9</v>
      </c>
      <c r="K83" t="s">
        <v>4331</v>
      </c>
      <c r="L83" t="s">
        <v>4327</v>
      </c>
    </row>
    <row r="84" spans="1:12" hidden="1" x14ac:dyDescent="0.35">
      <c r="A84" t="s">
        <v>4336</v>
      </c>
      <c r="B84">
        <v>2045</v>
      </c>
      <c r="C84" t="s">
        <v>4343</v>
      </c>
      <c r="D84" t="s">
        <v>4344</v>
      </c>
      <c r="E84" t="s">
        <v>4325</v>
      </c>
      <c r="F84" t="s">
        <v>723</v>
      </c>
      <c r="G84" s="24">
        <v>29830</v>
      </c>
      <c r="H84">
        <v>40.200000000000003</v>
      </c>
      <c r="I84" t="s">
        <v>148</v>
      </c>
      <c r="J84">
        <v>40.200000000000003</v>
      </c>
      <c r="K84" t="s">
        <v>4331</v>
      </c>
      <c r="L84" t="s">
        <v>4327</v>
      </c>
    </row>
    <row r="85" spans="1:12" hidden="1" x14ac:dyDescent="0.35">
      <c r="A85" t="s">
        <v>4336</v>
      </c>
      <c r="B85">
        <v>2050</v>
      </c>
      <c r="C85" t="s">
        <v>4343</v>
      </c>
      <c r="D85" t="s">
        <v>4344</v>
      </c>
      <c r="E85" t="s">
        <v>4325</v>
      </c>
      <c r="F85" t="s">
        <v>723</v>
      </c>
      <c r="G85" s="24">
        <v>29340</v>
      </c>
      <c r="H85">
        <v>41.6</v>
      </c>
      <c r="I85" t="s">
        <v>148</v>
      </c>
      <c r="J85">
        <v>41.6</v>
      </c>
      <c r="K85" t="s">
        <v>4355</v>
      </c>
      <c r="L85" t="s">
        <v>4327</v>
      </c>
    </row>
    <row r="86" spans="1:12" hidden="1" x14ac:dyDescent="0.35">
      <c r="A86" t="s">
        <v>4323</v>
      </c>
      <c r="B86">
        <v>2020</v>
      </c>
      <c r="C86" t="s">
        <v>4356</v>
      </c>
      <c r="D86" t="s">
        <v>157</v>
      </c>
      <c r="E86" t="s">
        <v>4325</v>
      </c>
      <c r="F86" t="s">
        <v>723</v>
      </c>
      <c r="G86" s="24">
        <v>53140</v>
      </c>
      <c r="H86">
        <v>56.7</v>
      </c>
      <c r="I86" t="s">
        <v>148</v>
      </c>
      <c r="J86">
        <v>56.7</v>
      </c>
      <c r="K86" t="s">
        <v>4357</v>
      </c>
      <c r="L86" t="s">
        <v>4358</v>
      </c>
    </row>
    <row r="87" spans="1:12" hidden="1" x14ac:dyDescent="0.35">
      <c r="A87" t="s">
        <v>4323</v>
      </c>
      <c r="B87">
        <v>2025</v>
      </c>
      <c r="C87" t="s">
        <v>4356</v>
      </c>
      <c r="D87" t="s">
        <v>157</v>
      </c>
      <c r="E87" t="s">
        <v>4325</v>
      </c>
      <c r="F87" t="s">
        <v>723</v>
      </c>
      <c r="G87" s="24">
        <v>44490</v>
      </c>
      <c r="H87">
        <v>69.099999999999994</v>
      </c>
      <c r="I87" t="s">
        <v>148</v>
      </c>
      <c r="J87">
        <v>69.099999999999994</v>
      </c>
      <c r="K87" t="s">
        <v>4357</v>
      </c>
      <c r="L87" t="s">
        <v>4358</v>
      </c>
    </row>
    <row r="88" spans="1:12" hidden="1" x14ac:dyDescent="0.35">
      <c r="A88" t="s">
        <v>4323</v>
      </c>
      <c r="B88">
        <v>2030</v>
      </c>
      <c r="C88" t="s">
        <v>4356</v>
      </c>
      <c r="D88" t="s">
        <v>157</v>
      </c>
      <c r="E88" t="s">
        <v>4325</v>
      </c>
      <c r="F88" t="s">
        <v>723</v>
      </c>
      <c r="G88" s="24">
        <v>37770</v>
      </c>
      <c r="H88">
        <v>75.8</v>
      </c>
      <c r="I88" t="s">
        <v>148</v>
      </c>
      <c r="J88">
        <v>75.8</v>
      </c>
      <c r="K88" t="s">
        <v>4357</v>
      </c>
      <c r="L88" t="s">
        <v>4358</v>
      </c>
    </row>
    <row r="89" spans="1:12" hidden="1" x14ac:dyDescent="0.35">
      <c r="A89" t="s">
        <v>4323</v>
      </c>
      <c r="B89">
        <v>2035</v>
      </c>
      <c r="C89" t="s">
        <v>4356</v>
      </c>
      <c r="D89" t="s">
        <v>157</v>
      </c>
      <c r="E89" t="s">
        <v>4325</v>
      </c>
      <c r="F89" t="s">
        <v>723</v>
      </c>
      <c r="G89" s="24">
        <v>34440</v>
      </c>
      <c r="H89">
        <v>89.5</v>
      </c>
      <c r="I89" t="s">
        <v>148</v>
      </c>
      <c r="J89">
        <v>89.5</v>
      </c>
      <c r="K89" t="s">
        <v>4357</v>
      </c>
      <c r="L89" t="s">
        <v>4358</v>
      </c>
    </row>
    <row r="90" spans="1:12" hidden="1" x14ac:dyDescent="0.35">
      <c r="A90" t="s">
        <v>4323</v>
      </c>
      <c r="B90">
        <v>2040</v>
      </c>
      <c r="C90" t="s">
        <v>4356</v>
      </c>
      <c r="D90" t="s">
        <v>157</v>
      </c>
      <c r="E90" t="s">
        <v>4325</v>
      </c>
      <c r="F90" t="s">
        <v>723</v>
      </c>
      <c r="G90" s="24">
        <v>32970</v>
      </c>
      <c r="H90">
        <v>92.9</v>
      </c>
      <c r="I90" t="s">
        <v>148</v>
      </c>
      <c r="J90">
        <v>92.9</v>
      </c>
      <c r="K90" t="s">
        <v>4357</v>
      </c>
      <c r="L90" t="s">
        <v>4358</v>
      </c>
    </row>
    <row r="91" spans="1:12" hidden="1" x14ac:dyDescent="0.35">
      <c r="A91" t="s">
        <v>4323</v>
      </c>
      <c r="B91">
        <v>2045</v>
      </c>
      <c r="C91" t="s">
        <v>4356</v>
      </c>
      <c r="D91" t="s">
        <v>157</v>
      </c>
      <c r="E91" t="s">
        <v>4325</v>
      </c>
      <c r="F91" t="s">
        <v>723</v>
      </c>
      <c r="G91" s="24">
        <v>31490</v>
      </c>
      <c r="H91">
        <v>96.3</v>
      </c>
      <c r="I91" t="s">
        <v>148</v>
      </c>
      <c r="J91">
        <v>96.3</v>
      </c>
      <c r="K91" t="s">
        <v>4357</v>
      </c>
      <c r="L91" t="s">
        <v>4358</v>
      </c>
    </row>
    <row r="92" spans="1:12" hidden="1" x14ac:dyDescent="0.35">
      <c r="A92" t="s">
        <v>4323</v>
      </c>
      <c r="B92">
        <v>2050</v>
      </c>
      <c r="C92" t="s">
        <v>4356</v>
      </c>
      <c r="D92" t="s">
        <v>157</v>
      </c>
      <c r="E92" t="s">
        <v>4325</v>
      </c>
      <c r="F92" t="s">
        <v>723</v>
      </c>
      <c r="G92" s="24">
        <v>30020</v>
      </c>
      <c r="H92">
        <v>99.7</v>
      </c>
      <c r="I92" t="s">
        <v>148</v>
      </c>
      <c r="J92">
        <v>99.7</v>
      </c>
      <c r="K92" t="s">
        <v>4357</v>
      </c>
      <c r="L92" t="s">
        <v>4358</v>
      </c>
    </row>
    <row r="93" spans="1:12" hidden="1" x14ac:dyDescent="0.35">
      <c r="A93" t="s">
        <v>4333</v>
      </c>
      <c r="B93">
        <v>2020</v>
      </c>
      <c r="C93" t="s">
        <v>4356</v>
      </c>
      <c r="D93" t="s">
        <v>157</v>
      </c>
      <c r="E93" t="s">
        <v>4325</v>
      </c>
      <c r="F93" t="s">
        <v>723</v>
      </c>
      <c r="G93" s="24">
        <v>53140</v>
      </c>
      <c r="H93">
        <v>56.7</v>
      </c>
      <c r="I93" t="s">
        <v>148</v>
      </c>
      <c r="J93">
        <v>56.7</v>
      </c>
      <c r="K93" t="s">
        <v>4357</v>
      </c>
      <c r="L93" t="s">
        <v>4358</v>
      </c>
    </row>
    <row r="94" spans="1:12" hidden="1" x14ac:dyDescent="0.35">
      <c r="A94" t="s">
        <v>4333</v>
      </c>
      <c r="B94">
        <v>2025</v>
      </c>
      <c r="C94" t="s">
        <v>4356</v>
      </c>
      <c r="D94" t="s">
        <v>157</v>
      </c>
      <c r="E94" t="s">
        <v>4325</v>
      </c>
      <c r="F94" t="s">
        <v>723</v>
      </c>
      <c r="G94" s="24">
        <v>53140</v>
      </c>
      <c r="H94">
        <v>56.7</v>
      </c>
      <c r="I94" t="s">
        <v>148</v>
      </c>
      <c r="J94">
        <v>56.7</v>
      </c>
      <c r="K94" t="s">
        <v>4359</v>
      </c>
      <c r="L94" t="s">
        <v>4358</v>
      </c>
    </row>
    <row r="95" spans="1:12" hidden="1" x14ac:dyDescent="0.35">
      <c r="A95" t="s">
        <v>4333</v>
      </c>
      <c r="B95">
        <v>2030</v>
      </c>
      <c r="C95" t="s">
        <v>4356</v>
      </c>
      <c r="D95" t="s">
        <v>157</v>
      </c>
      <c r="E95" t="s">
        <v>4325</v>
      </c>
      <c r="F95" t="s">
        <v>723</v>
      </c>
      <c r="G95" s="24">
        <v>53140</v>
      </c>
      <c r="H95">
        <v>56.7</v>
      </c>
      <c r="I95" t="s">
        <v>148</v>
      </c>
      <c r="J95">
        <v>56.7</v>
      </c>
      <c r="K95" t="s">
        <v>4359</v>
      </c>
      <c r="L95" t="s">
        <v>4358</v>
      </c>
    </row>
    <row r="96" spans="1:12" hidden="1" x14ac:dyDescent="0.35">
      <c r="A96" t="s">
        <v>4333</v>
      </c>
      <c r="B96">
        <v>2035</v>
      </c>
      <c r="C96" t="s">
        <v>4356</v>
      </c>
      <c r="D96" t="s">
        <v>157</v>
      </c>
      <c r="E96" t="s">
        <v>4325</v>
      </c>
      <c r="F96" t="s">
        <v>723</v>
      </c>
      <c r="G96" s="24">
        <v>53140</v>
      </c>
      <c r="H96">
        <v>56.7</v>
      </c>
      <c r="I96" t="s">
        <v>148</v>
      </c>
      <c r="J96">
        <v>56.7</v>
      </c>
      <c r="K96" t="s">
        <v>4359</v>
      </c>
      <c r="L96" t="s">
        <v>4358</v>
      </c>
    </row>
    <row r="97" spans="1:12" hidden="1" x14ac:dyDescent="0.35">
      <c r="A97" t="s">
        <v>4333</v>
      </c>
      <c r="B97">
        <v>2040</v>
      </c>
      <c r="C97" t="s">
        <v>4356</v>
      </c>
      <c r="D97" t="s">
        <v>157</v>
      </c>
      <c r="E97" t="s">
        <v>4325</v>
      </c>
      <c r="F97" t="s">
        <v>723</v>
      </c>
      <c r="G97" s="24">
        <v>53140</v>
      </c>
      <c r="H97">
        <v>56.7</v>
      </c>
      <c r="I97" t="s">
        <v>148</v>
      </c>
      <c r="J97">
        <v>56.7</v>
      </c>
      <c r="K97" t="s">
        <v>4359</v>
      </c>
      <c r="L97" t="s">
        <v>4358</v>
      </c>
    </row>
    <row r="98" spans="1:12" hidden="1" x14ac:dyDescent="0.35">
      <c r="A98" t="s">
        <v>4333</v>
      </c>
      <c r="B98">
        <v>2045</v>
      </c>
      <c r="C98" t="s">
        <v>4356</v>
      </c>
      <c r="D98" t="s">
        <v>157</v>
      </c>
      <c r="E98" t="s">
        <v>4325</v>
      </c>
      <c r="F98" t="s">
        <v>723</v>
      </c>
      <c r="G98" s="24">
        <v>53140</v>
      </c>
      <c r="H98">
        <v>56.7</v>
      </c>
      <c r="I98" t="s">
        <v>148</v>
      </c>
      <c r="J98">
        <v>56.7</v>
      </c>
      <c r="K98" t="s">
        <v>4359</v>
      </c>
      <c r="L98" t="s">
        <v>4358</v>
      </c>
    </row>
    <row r="99" spans="1:12" hidden="1" x14ac:dyDescent="0.35">
      <c r="A99" t="s">
        <v>4333</v>
      </c>
      <c r="B99">
        <v>2050</v>
      </c>
      <c r="C99" t="s">
        <v>4356</v>
      </c>
      <c r="D99" t="s">
        <v>157</v>
      </c>
      <c r="E99" t="s">
        <v>4325</v>
      </c>
      <c r="F99" t="s">
        <v>723</v>
      </c>
      <c r="G99" s="24">
        <v>53140</v>
      </c>
      <c r="H99">
        <v>56.7</v>
      </c>
      <c r="I99" t="s">
        <v>148</v>
      </c>
      <c r="J99">
        <v>56.7</v>
      </c>
      <c r="K99" t="s">
        <v>4359</v>
      </c>
      <c r="L99" t="s">
        <v>4358</v>
      </c>
    </row>
    <row r="100" spans="1:12" hidden="1" x14ac:dyDescent="0.35">
      <c r="A100" t="s">
        <v>4336</v>
      </c>
      <c r="B100">
        <v>2020</v>
      </c>
      <c r="C100" t="s">
        <v>4356</v>
      </c>
      <c r="D100" t="s">
        <v>157</v>
      </c>
      <c r="E100" t="s">
        <v>4325</v>
      </c>
      <c r="F100" t="s">
        <v>723</v>
      </c>
      <c r="G100" s="24">
        <v>53140</v>
      </c>
      <c r="H100">
        <v>56.7</v>
      </c>
      <c r="I100" t="s">
        <v>148</v>
      </c>
      <c r="J100">
        <v>56.7</v>
      </c>
      <c r="K100" t="s">
        <v>4357</v>
      </c>
      <c r="L100" t="s">
        <v>4358</v>
      </c>
    </row>
    <row r="101" spans="1:12" hidden="1" x14ac:dyDescent="0.35">
      <c r="A101" t="s">
        <v>4336</v>
      </c>
      <c r="B101">
        <v>2025</v>
      </c>
      <c r="C101" t="s">
        <v>4356</v>
      </c>
      <c r="D101" t="s">
        <v>157</v>
      </c>
      <c r="E101" t="s">
        <v>4325</v>
      </c>
      <c r="F101" t="s">
        <v>723</v>
      </c>
      <c r="G101" s="24">
        <v>45980</v>
      </c>
      <c r="H101">
        <v>62.4</v>
      </c>
      <c r="I101" t="s">
        <v>148</v>
      </c>
      <c r="J101">
        <v>62.4</v>
      </c>
      <c r="K101" t="s">
        <v>4357</v>
      </c>
      <c r="L101" t="s">
        <v>4358</v>
      </c>
    </row>
    <row r="102" spans="1:12" hidden="1" x14ac:dyDescent="0.35">
      <c r="A102" t="s">
        <v>4336</v>
      </c>
      <c r="B102">
        <v>2030</v>
      </c>
      <c r="C102" t="s">
        <v>4356</v>
      </c>
      <c r="D102" t="s">
        <v>157</v>
      </c>
      <c r="E102" t="s">
        <v>4325</v>
      </c>
      <c r="F102" t="s">
        <v>723</v>
      </c>
      <c r="G102" s="24">
        <v>41090</v>
      </c>
      <c r="H102">
        <v>64.2</v>
      </c>
      <c r="I102" t="s">
        <v>148</v>
      </c>
      <c r="J102">
        <v>64.2</v>
      </c>
      <c r="K102" t="s">
        <v>4357</v>
      </c>
      <c r="L102" t="s">
        <v>4358</v>
      </c>
    </row>
    <row r="103" spans="1:12" hidden="1" x14ac:dyDescent="0.35">
      <c r="A103" t="s">
        <v>4336</v>
      </c>
      <c r="B103">
        <v>2035</v>
      </c>
      <c r="C103" t="s">
        <v>4356</v>
      </c>
      <c r="D103" t="s">
        <v>157</v>
      </c>
      <c r="E103" t="s">
        <v>4325</v>
      </c>
      <c r="F103" t="s">
        <v>723</v>
      </c>
      <c r="G103" s="24">
        <v>37740</v>
      </c>
      <c r="H103">
        <v>72.099999999999994</v>
      </c>
      <c r="I103" t="s">
        <v>148</v>
      </c>
      <c r="J103">
        <v>72.099999999999994</v>
      </c>
      <c r="K103" t="s">
        <v>4357</v>
      </c>
      <c r="L103" t="s">
        <v>4358</v>
      </c>
    </row>
    <row r="104" spans="1:12" hidden="1" x14ac:dyDescent="0.35">
      <c r="A104" t="s">
        <v>4336</v>
      </c>
      <c r="B104">
        <v>2040</v>
      </c>
      <c r="C104" t="s">
        <v>4356</v>
      </c>
      <c r="D104" t="s">
        <v>157</v>
      </c>
      <c r="E104" t="s">
        <v>4325</v>
      </c>
      <c r="F104" t="s">
        <v>723</v>
      </c>
      <c r="G104" s="24">
        <v>36290</v>
      </c>
      <c r="H104">
        <v>74.400000000000006</v>
      </c>
      <c r="I104" t="s">
        <v>148</v>
      </c>
      <c r="J104">
        <v>74.400000000000006</v>
      </c>
      <c r="K104" t="s">
        <v>4357</v>
      </c>
      <c r="L104" t="s">
        <v>4358</v>
      </c>
    </row>
    <row r="105" spans="1:12" hidden="1" x14ac:dyDescent="0.35">
      <c r="A105" t="s">
        <v>4336</v>
      </c>
      <c r="B105">
        <v>2045</v>
      </c>
      <c r="C105" t="s">
        <v>4356</v>
      </c>
      <c r="D105" t="s">
        <v>157</v>
      </c>
      <c r="E105" t="s">
        <v>4325</v>
      </c>
      <c r="F105" t="s">
        <v>723</v>
      </c>
      <c r="G105" s="24">
        <v>34850</v>
      </c>
      <c r="H105">
        <v>76.599999999999994</v>
      </c>
      <c r="I105" t="s">
        <v>148</v>
      </c>
      <c r="J105">
        <v>76.599999999999994</v>
      </c>
      <c r="K105" t="s">
        <v>4357</v>
      </c>
      <c r="L105" t="s">
        <v>4358</v>
      </c>
    </row>
    <row r="106" spans="1:12" hidden="1" x14ac:dyDescent="0.35">
      <c r="A106" t="s">
        <v>4336</v>
      </c>
      <c r="B106">
        <v>2050</v>
      </c>
      <c r="C106" t="s">
        <v>4356</v>
      </c>
      <c r="D106" t="s">
        <v>157</v>
      </c>
      <c r="E106" t="s">
        <v>4325</v>
      </c>
      <c r="F106" t="s">
        <v>723</v>
      </c>
      <c r="G106" s="24">
        <v>33400</v>
      </c>
      <c r="H106">
        <v>78.900000000000006</v>
      </c>
      <c r="I106" t="s">
        <v>148</v>
      </c>
      <c r="J106">
        <v>78.900000000000006</v>
      </c>
      <c r="K106" t="s">
        <v>4357</v>
      </c>
      <c r="L106" t="s">
        <v>4358</v>
      </c>
    </row>
    <row r="107" spans="1:12" hidden="1" x14ac:dyDescent="0.35">
      <c r="A107" t="s">
        <v>4323</v>
      </c>
      <c r="B107">
        <v>2020</v>
      </c>
      <c r="C107" t="s">
        <v>4360</v>
      </c>
      <c r="D107" t="s">
        <v>4361</v>
      </c>
      <c r="E107" t="s">
        <v>4325</v>
      </c>
      <c r="F107" t="s">
        <v>723</v>
      </c>
      <c r="G107" s="24">
        <v>30960</v>
      </c>
      <c r="H107">
        <v>36.299999999999997</v>
      </c>
      <c r="I107" t="s">
        <v>148</v>
      </c>
      <c r="J107">
        <v>36.299999999999997</v>
      </c>
      <c r="K107" t="s">
        <v>4345</v>
      </c>
      <c r="L107" t="s">
        <v>4327</v>
      </c>
    </row>
    <row r="108" spans="1:12" hidden="1" x14ac:dyDescent="0.35">
      <c r="A108" t="s">
        <v>4323</v>
      </c>
      <c r="B108">
        <v>2025</v>
      </c>
      <c r="C108" t="s">
        <v>4360</v>
      </c>
      <c r="D108" t="s">
        <v>4361</v>
      </c>
      <c r="E108" t="s">
        <v>4325</v>
      </c>
      <c r="F108" t="s">
        <v>723</v>
      </c>
      <c r="G108" s="24">
        <v>30350</v>
      </c>
      <c r="H108">
        <v>45.8</v>
      </c>
      <c r="I108" t="s">
        <v>148</v>
      </c>
      <c r="J108">
        <v>45.8</v>
      </c>
      <c r="K108" t="s">
        <v>4346</v>
      </c>
      <c r="L108" t="s">
        <v>4327</v>
      </c>
    </row>
    <row r="109" spans="1:12" hidden="1" x14ac:dyDescent="0.35">
      <c r="A109" t="s">
        <v>4323</v>
      </c>
      <c r="B109">
        <v>2030</v>
      </c>
      <c r="C109" t="s">
        <v>4360</v>
      </c>
      <c r="D109" t="s">
        <v>4361</v>
      </c>
      <c r="E109" t="s">
        <v>4325</v>
      </c>
      <c r="F109" t="s">
        <v>723</v>
      </c>
      <c r="G109" s="24">
        <v>30940</v>
      </c>
      <c r="H109">
        <v>51.3</v>
      </c>
      <c r="I109" t="s">
        <v>148</v>
      </c>
      <c r="J109">
        <v>51.3</v>
      </c>
      <c r="K109" t="s">
        <v>4347</v>
      </c>
      <c r="L109" t="s">
        <v>4327</v>
      </c>
    </row>
    <row r="110" spans="1:12" hidden="1" x14ac:dyDescent="0.35">
      <c r="A110" t="s">
        <v>4323</v>
      </c>
      <c r="B110">
        <v>2035</v>
      </c>
      <c r="C110" t="s">
        <v>4360</v>
      </c>
      <c r="D110" t="s">
        <v>4361</v>
      </c>
      <c r="E110" t="s">
        <v>4325</v>
      </c>
      <c r="F110" t="s">
        <v>723</v>
      </c>
      <c r="G110" s="24">
        <v>31270</v>
      </c>
      <c r="H110">
        <v>55.3</v>
      </c>
      <c r="I110" t="s">
        <v>148</v>
      </c>
      <c r="J110">
        <v>55.3</v>
      </c>
      <c r="K110" t="s">
        <v>4348</v>
      </c>
      <c r="L110" t="s">
        <v>4327</v>
      </c>
    </row>
    <row r="111" spans="1:12" hidden="1" x14ac:dyDescent="0.35">
      <c r="A111" t="s">
        <v>4323</v>
      </c>
      <c r="B111">
        <v>2040</v>
      </c>
      <c r="C111" t="s">
        <v>4360</v>
      </c>
      <c r="D111" t="s">
        <v>4361</v>
      </c>
      <c r="E111" t="s">
        <v>4325</v>
      </c>
      <c r="F111" t="s">
        <v>723</v>
      </c>
      <c r="G111" s="24">
        <v>30630</v>
      </c>
      <c r="H111">
        <v>57.4</v>
      </c>
      <c r="I111" t="s">
        <v>148</v>
      </c>
      <c r="J111">
        <v>57.4</v>
      </c>
      <c r="K111" t="s">
        <v>4331</v>
      </c>
      <c r="L111" t="s">
        <v>4327</v>
      </c>
    </row>
    <row r="112" spans="1:12" hidden="1" x14ac:dyDescent="0.35">
      <c r="A112" t="s">
        <v>4323</v>
      </c>
      <c r="B112">
        <v>2045</v>
      </c>
      <c r="C112" t="s">
        <v>4360</v>
      </c>
      <c r="D112" t="s">
        <v>4361</v>
      </c>
      <c r="E112" t="s">
        <v>4325</v>
      </c>
      <c r="F112" t="s">
        <v>723</v>
      </c>
      <c r="G112" s="24">
        <v>30000</v>
      </c>
      <c r="H112">
        <v>59.5</v>
      </c>
      <c r="I112" t="s">
        <v>148</v>
      </c>
      <c r="J112">
        <v>59.5</v>
      </c>
      <c r="K112" t="s">
        <v>4331</v>
      </c>
      <c r="L112" t="s">
        <v>4327</v>
      </c>
    </row>
    <row r="113" spans="1:12" hidden="1" x14ac:dyDescent="0.35">
      <c r="A113" t="s">
        <v>4323</v>
      </c>
      <c r="B113">
        <v>2050</v>
      </c>
      <c r="C113" t="s">
        <v>4360</v>
      </c>
      <c r="D113" t="s">
        <v>4361</v>
      </c>
      <c r="E113" t="s">
        <v>4325</v>
      </c>
      <c r="F113" t="s">
        <v>723</v>
      </c>
      <c r="G113" s="24">
        <v>29360</v>
      </c>
      <c r="H113">
        <v>61.6</v>
      </c>
      <c r="I113" t="s">
        <v>148</v>
      </c>
      <c r="J113">
        <v>61.6</v>
      </c>
      <c r="K113" t="s">
        <v>4349</v>
      </c>
      <c r="L113" t="s">
        <v>4327</v>
      </c>
    </row>
    <row r="114" spans="1:12" hidden="1" x14ac:dyDescent="0.35">
      <c r="A114" t="s">
        <v>4333</v>
      </c>
      <c r="B114">
        <v>2020</v>
      </c>
      <c r="C114" t="s">
        <v>4360</v>
      </c>
      <c r="D114" t="s">
        <v>4361</v>
      </c>
      <c r="E114" t="s">
        <v>4325</v>
      </c>
      <c r="F114" t="s">
        <v>723</v>
      </c>
      <c r="G114" s="24">
        <v>30960</v>
      </c>
      <c r="H114">
        <v>36.299999999999997</v>
      </c>
      <c r="I114" t="s">
        <v>148</v>
      </c>
      <c r="J114">
        <v>36.299999999999997</v>
      </c>
      <c r="K114" t="s">
        <v>4350</v>
      </c>
      <c r="L114" t="s">
        <v>4327</v>
      </c>
    </row>
    <row r="115" spans="1:12" hidden="1" x14ac:dyDescent="0.35">
      <c r="A115" t="s">
        <v>4333</v>
      </c>
      <c r="B115">
        <v>2025</v>
      </c>
      <c r="C115" t="s">
        <v>4360</v>
      </c>
      <c r="D115" t="s">
        <v>4361</v>
      </c>
      <c r="E115" t="s">
        <v>4325</v>
      </c>
      <c r="F115" t="s">
        <v>723</v>
      </c>
      <c r="G115" s="24">
        <v>30960</v>
      </c>
      <c r="H115">
        <v>36.299999999999997</v>
      </c>
      <c r="I115" t="s">
        <v>148</v>
      </c>
      <c r="J115">
        <v>36.299999999999997</v>
      </c>
      <c r="K115" t="s">
        <v>4350</v>
      </c>
      <c r="L115" t="s">
        <v>4327</v>
      </c>
    </row>
    <row r="116" spans="1:12" hidden="1" x14ac:dyDescent="0.35">
      <c r="A116" t="s">
        <v>4333</v>
      </c>
      <c r="B116">
        <v>2030</v>
      </c>
      <c r="C116" t="s">
        <v>4360</v>
      </c>
      <c r="D116" t="s">
        <v>4361</v>
      </c>
      <c r="E116" t="s">
        <v>4325</v>
      </c>
      <c r="F116" t="s">
        <v>723</v>
      </c>
      <c r="G116" s="24">
        <v>30960</v>
      </c>
      <c r="H116">
        <v>36.299999999999997</v>
      </c>
      <c r="I116" t="s">
        <v>148</v>
      </c>
      <c r="J116">
        <v>36.299999999999997</v>
      </c>
      <c r="K116" t="s">
        <v>4350</v>
      </c>
      <c r="L116" t="s">
        <v>4327</v>
      </c>
    </row>
    <row r="117" spans="1:12" hidden="1" x14ac:dyDescent="0.35">
      <c r="A117" t="s">
        <v>4333</v>
      </c>
      <c r="B117">
        <v>2035</v>
      </c>
      <c r="C117" t="s">
        <v>4360</v>
      </c>
      <c r="D117" t="s">
        <v>4361</v>
      </c>
      <c r="E117" t="s">
        <v>4325</v>
      </c>
      <c r="F117" t="s">
        <v>723</v>
      </c>
      <c r="G117" s="24">
        <v>30960</v>
      </c>
      <c r="H117">
        <v>36.299999999999997</v>
      </c>
      <c r="I117" t="s">
        <v>148</v>
      </c>
      <c r="J117">
        <v>36.299999999999997</v>
      </c>
      <c r="K117" t="s">
        <v>4350</v>
      </c>
      <c r="L117" t="s">
        <v>4327</v>
      </c>
    </row>
    <row r="118" spans="1:12" hidden="1" x14ac:dyDescent="0.35">
      <c r="A118" t="s">
        <v>4333</v>
      </c>
      <c r="B118">
        <v>2040</v>
      </c>
      <c r="C118" t="s">
        <v>4360</v>
      </c>
      <c r="D118" t="s">
        <v>4361</v>
      </c>
      <c r="E118" t="s">
        <v>4325</v>
      </c>
      <c r="F118" t="s">
        <v>723</v>
      </c>
      <c r="G118" s="24">
        <v>30960</v>
      </c>
      <c r="H118">
        <v>36.299999999999997</v>
      </c>
      <c r="I118" t="s">
        <v>148</v>
      </c>
      <c r="J118">
        <v>36.299999999999997</v>
      </c>
      <c r="K118" t="s">
        <v>4350</v>
      </c>
      <c r="L118" t="s">
        <v>4327</v>
      </c>
    </row>
    <row r="119" spans="1:12" hidden="1" x14ac:dyDescent="0.35">
      <c r="A119" t="s">
        <v>4333</v>
      </c>
      <c r="B119">
        <v>2045</v>
      </c>
      <c r="C119" t="s">
        <v>4360</v>
      </c>
      <c r="D119" t="s">
        <v>4361</v>
      </c>
      <c r="E119" t="s">
        <v>4325</v>
      </c>
      <c r="F119" t="s">
        <v>723</v>
      </c>
      <c r="G119" s="24">
        <v>30960</v>
      </c>
      <c r="H119">
        <v>36.299999999999997</v>
      </c>
      <c r="I119" t="s">
        <v>148</v>
      </c>
      <c r="J119">
        <v>36.299999999999997</v>
      </c>
      <c r="K119" t="s">
        <v>4350</v>
      </c>
      <c r="L119" t="s">
        <v>4327</v>
      </c>
    </row>
    <row r="120" spans="1:12" hidden="1" x14ac:dyDescent="0.35">
      <c r="A120" t="s">
        <v>4333</v>
      </c>
      <c r="B120">
        <v>2050</v>
      </c>
      <c r="C120" t="s">
        <v>4360</v>
      </c>
      <c r="D120" t="s">
        <v>4361</v>
      </c>
      <c r="E120" t="s">
        <v>4325</v>
      </c>
      <c r="F120" t="s">
        <v>723</v>
      </c>
      <c r="G120" s="24">
        <v>30960</v>
      </c>
      <c r="H120">
        <v>36.299999999999997</v>
      </c>
      <c r="I120" t="s">
        <v>148</v>
      </c>
      <c r="J120">
        <v>36.299999999999997</v>
      </c>
      <c r="K120" t="s">
        <v>4350</v>
      </c>
      <c r="L120" t="s">
        <v>4327</v>
      </c>
    </row>
    <row r="121" spans="1:12" hidden="1" x14ac:dyDescent="0.35">
      <c r="A121" t="s">
        <v>4336</v>
      </c>
      <c r="B121">
        <v>2020</v>
      </c>
      <c r="C121" t="s">
        <v>4360</v>
      </c>
      <c r="D121" t="s">
        <v>4361</v>
      </c>
      <c r="E121" t="s">
        <v>4325</v>
      </c>
      <c r="F121" t="s">
        <v>723</v>
      </c>
      <c r="G121" s="24">
        <v>30960</v>
      </c>
      <c r="H121">
        <v>36.299999999999997</v>
      </c>
      <c r="I121" t="s">
        <v>148</v>
      </c>
      <c r="J121">
        <v>36.299999999999997</v>
      </c>
      <c r="K121" t="s">
        <v>4351</v>
      </c>
      <c r="L121" t="s">
        <v>4327</v>
      </c>
    </row>
    <row r="122" spans="1:12" hidden="1" x14ac:dyDescent="0.35">
      <c r="A122" t="s">
        <v>4336</v>
      </c>
      <c r="B122">
        <v>2025</v>
      </c>
      <c r="C122" t="s">
        <v>4360</v>
      </c>
      <c r="D122" t="s">
        <v>4361</v>
      </c>
      <c r="E122" t="s">
        <v>4325</v>
      </c>
      <c r="F122" t="s">
        <v>723</v>
      </c>
      <c r="G122" s="24">
        <v>32000</v>
      </c>
      <c r="H122">
        <v>40.4</v>
      </c>
      <c r="I122" t="s">
        <v>148</v>
      </c>
      <c r="J122">
        <v>40.4</v>
      </c>
      <c r="K122" t="s">
        <v>4352</v>
      </c>
      <c r="L122" t="s">
        <v>4327</v>
      </c>
    </row>
    <row r="123" spans="1:12" hidden="1" x14ac:dyDescent="0.35">
      <c r="A123" t="s">
        <v>4336</v>
      </c>
      <c r="B123">
        <v>2030</v>
      </c>
      <c r="C123" t="s">
        <v>4360</v>
      </c>
      <c r="D123" t="s">
        <v>4361</v>
      </c>
      <c r="E123" t="s">
        <v>4325</v>
      </c>
      <c r="F123" t="s">
        <v>723</v>
      </c>
      <c r="G123" s="24">
        <v>31530</v>
      </c>
      <c r="H123">
        <v>41.8</v>
      </c>
      <c r="I123" t="s">
        <v>148</v>
      </c>
      <c r="J123">
        <v>41.8</v>
      </c>
      <c r="K123" t="s">
        <v>4353</v>
      </c>
      <c r="L123" t="s">
        <v>4327</v>
      </c>
    </row>
    <row r="124" spans="1:12" hidden="1" x14ac:dyDescent="0.35">
      <c r="A124" t="s">
        <v>4336</v>
      </c>
      <c r="B124">
        <v>2035</v>
      </c>
      <c r="C124" t="s">
        <v>4360</v>
      </c>
      <c r="D124" t="s">
        <v>4361</v>
      </c>
      <c r="E124" t="s">
        <v>4325</v>
      </c>
      <c r="F124" t="s">
        <v>723</v>
      </c>
      <c r="G124" s="24">
        <v>30600</v>
      </c>
      <c r="H124">
        <v>44.4</v>
      </c>
      <c r="I124" t="s">
        <v>148</v>
      </c>
      <c r="J124">
        <v>44.4</v>
      </c>
      <c r="K124" t="s">
        <v>4354</v>
      </c>
      <c r="L124" t="s">
        <v>4327</v>
      </c>
    </row>
    <row r="125" spans="1:12" hidden="1" x14ac:dyDescent="0.35">
      <c r="A125" t="s">
        <v>4336</v>
      </c>
      <c r="B125">
        <v>2040</v>
      </c>
      <c r="C125" t="s">
        <v>4360</v>
      </c>
      <c r="D125" t="s">
        <v>4361</v>
      </c>
      <c r="E125" t="s">
        <v>4325</v>
      </c>
      <c r="F125" t="s">
        <v>723</v>
      </c>
      <c r="G125" s="24">
        <v>30000</v>
      </c>
      <c r="H125">
        <v>46</v>
      </c>
      <c r="I125" t="s">
        <v>148</v>
      </c>
      <c r="J125">
        <v>46</v>
      </c>
      <c r="K125" t="s">
        <v>4331</v>
      </c>
      <c r="L125" t="s">
        <v>4327</v>
      </c>
    </row>
    <row r="126" spans="1:12" hidden="1" x14ac:dyDescent="0.35">
      <c r="A126" t="s">
        <v>4336</v>
      </c>
      <c r="B126">
        <v>2045</v>
      </c>
      <c r="C126" t="s">
        <v>4360</v>
      </c>
      <c r="D126" t="s">
        <v>4361</v>
      </c>
      <c r="E126" t="s">
        <v>4325</v>
      </c>
      <c r="F126" t="s">
        <v>723</v>
      </c>
      <c r="G126" s="24">
        <v>29410</v>
      </c>
      <c r="H126">
        <v>47.7</v>
      </c>
      <c r="I126" t="s">
        <v>148</v>
      </c>
      <c r="J126">
        <v>47.7</v>
      </c>
      <c r="K126" t="s">
        <v>4331</v>
      </c>
      <c r="L126" t="s">
        <v>4327</v>
      </c>
    </row>
    <row r="127" spans="1:12" hidden="1" x14ac:dyDescent="0.35">
      <c r="A127" t="s">
        <v>4336</v>
      </c>
      <c r="B127">
        <v>2050</v>
      </c>
      <c r="C127" t="s">
        <v>4360</v>
      </c>
      <c r="D127" t="s">
        <v>4361</v>
      </c>
      <c r="E127" t="s">
        <v>4325</v>
      </c>
      <c r="F127" t="s">
        <v>723</v>
      </c>
      <c r="G127" s="24">
        <v>28810</v>
      </c>
      <c r="H127">
        <v>49.4</v>
      </c>
      <c r="I127" t="s">
        <v>148</v>
      </c>
      <c r="J127">
        <v>49.4</v>
      </c>
      <c r="K127" t="s">
        <v>4355</v>
      </c>
      <c r="L127" t="s">
        <v>4327</v>
      </c>
    </row>
    <row r="128" spans="1:12" hidden="1" x14ac:dyDescent="0.35">
      <c r="A128" t="s">
        <v>4323</v>
      </c>
      <c r="B128">
        <v>2020</v>
      </c>
      <c r="C128" t="s">
        <v>4362</v>
      </c>
      <c r="D128" t="s">
        <v>4344</v>
      </c>
      <c r="E128" t="s">
        <v>4325</v>
      </c>
      <c r="F128" t="s">
        <v>723</v>
      </c>
      <c r="G128" s="24">
        <v>25970</v>
      </c>
      <c r="H128">
        <v>25.8</v>
      </c>
      <c r="I128" t="s">
        <v>148</v>
      </c>
      <c r="J128">
        <v>25.8</v>
      </c>
      <c r="K128" t="s">
        <v>4363</v>
      </c>
      <c r="L128" t="s">
        <v>4327</v>
      </c>
    </row>
    <row r="129" spans="1:12" hidden="1" x14ac:dyDescent="0.35">
      <c r="A129" t="s">
        <v>4323</v>
      </c>
      <c r="B129">
        <v>2025</v>
      </c>
      <c r="C129" t="s">
        <v>4362</v>
      </c>
      <c r="D129" t="s">
        <v>4344</v>
      </c>
      <c r="E129" t="s">
        <v>4325</v>
      </c>
      <c r="F129" t="s">
        <v>723</v>
      </c>
      <c r="G129" s="24">
        <v>27600</v>
      </c>
      <c r="H129">
        <v>37</v>
      </c>
      <c r="I129" t="s">
        <v>148</v>
      </c>
      <c r="J129">
        <v>37</v>
      </c>
      <c r="K129" t="s">
        <v>4364</v>
      </c>
      <c r="L129" t="s">
        <v>4327</v>
      </c>
    </row>
    <row r="130" spans="1:12" hidden="1" x14ac:dyDescent="0.35">
      <c r="A130" t="s">
        <v>4323</v>
      </c>
      <c r="B130">
        <v>2030</v>
      </c>
      <c r="C130" t="s">
        <v>4362</v>
      </c>
      <c r="D130" t="s">
        <v>4344</v>
      </c>
      <c r="E130" t="s">
        <v>4325</v>
      </c>
      <c r="F130" t="s">
        <v>723</v>
      </c>
      <c r="G130" s="24">
        <v>29390</v>
      </c>
      <c r="H130">
        <v>40.9</v>
      </c>
      <c r="I130" t="s">
        <v>148</v>
      </c>
      <c r="J130">
        <v>40.9</v>
      </c>
      <c r="K130" t="s">
        <v>4365</v>
      </c>
      <c r="L130" t="s">
        <v>4327</v>
      </c>
    </row>
    <row r="131" spans="1:12" hidden="1" x14ac:dyDescent="0.35">
      <c r="A131" t="s">
        <v>4323</v>
      </c>
      <c r="B131">
        <v>2035</v>
      </c>
      <c r="C131" t="s">
        <v>4362</v>
      </c>
      <c r="D131" t="s">
        <v>4344</v>
      </c>
      <c r="E131" t="s">
        <v>4325</v>
      </c>
      <c r="F131" t="s">
        <v>723</v>
      </c>
      <c r="G131" s="24">
        <v>29940</v>
      </c>
      <c r="H131">
        <v>45.5</v>
      </c>
      <c r="I131" t="s">
        <v>148</v>
      </c>
      <c r="J131">
        <v>45.5</v>
      </c>
      <c r="K131" t="s">
        <v>4366</v>
      </c>
      <c r="L131" t="s">
        <v>4327</v>
      </c>
    </row>
    <row r="132" spans="1:12" hidden="1" x14ac:dyDescent="0.35">
      <c r="A132" t="s">
        <v>4323</v>
      </c>
      <c r="B132">
        <v>2040</v>
      </c>
      <c r="C132" t="s">
        <v>4362</v>
      </c>
      <c r="D132" t="s">
        <v>4344</v>
      </c>
      <c r="E132" t="s">
        <v>4325</v>
      </c>
      <c r="F132" t="s">
        <v>723</v>
      </c>
      <c r="G132" s="24">
        <v>29380</v>
      </c>
      <c r="H132">
        <v>47.2</v>
      </c>
      <c r="I132" t="s">
        <v>148</v>
      </c>
      <c r="J132">
        <v>47.2</v>
      </c>
      <c r="K132" t="s">
        <v>4331</v>
      </c>
      <c r="L132" t="s">
        <v>4327</v>
      </c>
    </row>
    <row r="133" spans="1:12" hidden="1" x14ac:dyDescent="0.35">
      <c r="A133" t="s">
        <v>4323</v>
      </c>
      <c r="B133">
        <v>2045</v>
      </c>
      <c r="C133" t="s">
        <v>4362</v>
      </c>
      <c r="D133" t="s">
        <v>4344</v>
      </c>
      <c r="E133" t="s">
        <v>4325</v>
      </c>
      <c r="F133" t="s">
        <v>723</v>
      </c>
      <c r="G133" s="24">
        <v>28640</v>
      </c>
      <c r="H133">
        <v>48.9</v>
      </c>
      <c r="I133" t="s">
        <v>148</v>
      </c>
      <c r="J133">
        <v>48.9</v>
      </c>
      <c r="K133" t="s">
        <v>4331</v>
      </c>
      <c r="L133" t="s">
        <v>4327</v>
      </c>
    </row>
    <row r="134" spans="1:12" hidden="1" x14ac:dyDescent="0.35">
      <c r="A134" t="s">
        <v>4323</v>
      </c>
      <c r="B134">
        <v>2050</v>
      </c>
      <c r="C134" t="s">
        <v>4362</v>
      </c>
      <c r="D134" t="s">
        <v>4344</v>
      </c>
      <c r="E134" t="s">
        <v>4325</v>
      </c>
      <c r="F134" t="s">
        <v>723</v>
      </c>
      <c r="G134" s="24">
        <v>28260</v>
      </c>
      <c r="H134">
        <v>50.6</v>
      </c>
      <c r="I134" t="s">
        <v>148</v>
      </c>
      <c r="J134">
        <v>50.6</v>
      </c>
      <c r="K134" t="s">
        <v>4367</v>
      </c>
      <c r="L134" t="s">
        <v>4327</v>
      </c>
    </row>
    <row r="135" spans="1:12" hidden="1" x14ac:dyDescent="0.35">
      <c r="A135" t="s">
        <v>4333</v>
      </c>
      <c r="B135">
        <v>2020</v>
      </c>
      <c r="C135" t="s">
        <v>4362</v>
      </c>
      <c r="D135" t="s">
        <v>4344</v>
      </c>
      <c r="E135" t="s">
        <v>4325</v>
      </c>
      <c r="F135" t="s">
        <v>723</v>
      </c>
      <c r="G135" s="24">
        <v>25970</v>
      </c>
      <c r="H135">
        <v>25.8</v>
      </c>
      <c r="I135" t="s">
        <v>148</v>
      </c>
      <c r="J135">
        <v>25.8</v>
      </c>
      <c r="K135" t="s">
        <v>4368</v>
      </c>
      <c r="L135" t="s">
        <v>4327</v>
      </c>
    </row>
    <row r="136" spans="1:12" hidden="1" x14ac:dyDescent="0.35">
      <c r="A136" t="s">
        <v>4333</v>
      </c>
      <c r="B136">
        <v>2025</v>
      </c>
      <c r="C136" t="s">
        <v>4362</v>
      </c>
      <c r="D136" t="s">
        <v>4344</v>
      </c>
      <c r="E136" t="s">
        <v>4325</v>
      </c>
      <c r="F136" t="s">
        <v>723</v>
      </c>
      <c r="G136" s="24">
        <v>25970</v>
      </c>
      <c r="H136">
        <v>25.8</v>
      </c>
      <c r="I136" t="s">
        <v>148</v>
      </c>
      <c r="J136">
        <v>25.8</v>
      </c>
      <c r="K136" t="s">
        <v>4368</v>
      </c>
      <c r="L136" t="s">
        <v>4327</v>
      </c>
    </row>
    <row r="137" spans="1:12" hidden="1" x14ac:dyDescent="0.35">
      <c r="A137" t="s">
        <v>4333</v>
      </c>
      <c r="B137">
        <v>2030</v>
      </c>
      <c r="C137" t="s">
        <v>4362</v>
      </c>
      <c r="D137" t="s">
        <v>4344</v>
      </c>
      <c r="E137" t="s">
        <v>4325</v>
      </c>
      <c r="F137" t="s">
        <v>723</v>
      </c>
      <c r="G137" s="24">
        <v>25970</v>
      </c>
      <c r="H137">
        <v>25.8</v>
      </c>
      <c r="I137" t="s">
        <v>148</v>
      </c>
      <c r="J137">
        <v>25.8</v>
      </c>
      <c r="K137" t="s">
        <v>4368</v>
      </c>
      <c r="L137" t="s">
        <v>4327</v>
      </c>
    </row>
    <row r="138" spans="1:12" hidden="1" x14ac:dyDescent="0.35">
      <c r="A138" t="s">
        <v>4333</v>
      </c>
      <c r="B138">
        <v>2035</v>
      </c>
      <c r="C138" t="s">
        <v>4362</v>
      </c>
      <c r="D138" t="s">
        <v>4344</v>
      </c>
      <c r="E138" t="s">
        <v>4325</v>
      </c>
      <c r="F138" t="s">
        <v>723</v>
      </c>
      <c r="G138" s="24">
        <v>25970</v>
      </c>
      <c r="H138">
        <v>25.8</v>
      </c>
      <c r="I138" t="s">
        <v>148</v>
      </c>
      <c r="J138">
        <v>25.8</v>
      </c>
      <c r="K138" t="s">
        <v>4368</v>
      </c>
      <c r="L138" t="s">
        <v>4327</v>
      </c>
    </row>
    <row r="139" spans="1:12" hidden="1" x14ac:dyDescent="0.35">
      <c r="A139" t="s">
        <v>4333</v>
      </c>
      <c r="B139">
        <v>2040</v>
      </c>
      <c r="C139" t="s">
        <v>4362</v>
      </c>
      <c r="D139" t="s">
        <v>4344</v>
      </c>
      <c r="E139" t="s">
        <v>4325</v>
      </c>
      <c r="F139" t="s">
        <v>723</v>
      </c>
      <c r="G139" s="24">
        <v>25970</v>
      </c>
      <c r="H139">
        <v>25.8</v>
      </c>
      <c r="I139" t="s">
        <v>148</v>
      </c>
      <c r="J139">
        <v>25.8</v>
      </c>
      <c r="K139" t="s">
        <v>4369</v>
      </c>
      <c r="L139" t="s">
        <v>4327</v>
      </c>
    </row>
    <row r="140" spans="1:12" hidden="1" x14ac:dyDescent="0.35">
      <c r="A140" t="s">
        <v>4333</v>
      </c>
      <c r="B140">
        <v>2045</v>
      </c>
      <c r="C140" t="s">
        <v>4362</v>
      </c>
      <c r="D140" t="s">
        <v>4344</v>
      </c>
      <c r="E140" t="s">
        <v>4325</v>
      </c>
      <c r="F140" t="s">
        <v>723</v>
      </c>
      <c r="G140" s="24">
        <v>25970</v>
      </c>
      <c r="H140">
        <v>25.8</v>
      </c>
      <c r="I140" t="s">
        <v>148</v>
      </c>
      <c r="J140">
        <v>25.8</v>
      </c>
      <c r="K140" t="s">
        <v>4369</v>
      </c>
      <c r="L140" t="s">
        <v>4327</v>
      </c>
    </row>
    <row r="141" spans="1:12" hidden="1" x14ac:dyDescent="0.35">
      <c r="A141" t="s">
        <v>4333</v>
      </c>
      <c r="B141">
        <v>2050</v>
      </c>
      <c r="C141" t="s">
        <v>4362</v>
      </c>
      <c r="D141" t="s">
        <v>4344</v>
      </c>
      <c r="E141" t="s">
        <v>4325</v>
      </c>
      <c r="F141" t="s">
        <v>723</v>
      </c>
      <c r="G141" s="24">
        <v>25970</v>
      </c>
      <c r="H141">
        <v>25.8</v>
      </c>
      <c r="I141" t="s">
        <v>148</v>
      </c>
      <c r="J141">
        <v>25.8</v>
      </c>
      <c r="K141" t="s">
        <v>4369</v>
      </c>
      <c r="L141" t="s">
        <v>4327</v>
      </c>
    </row>
    <row r="142" spans="1:12" x14ac:dyDescent="0.35">
      <c r="A142" t="s">
        <v>4336</v>
      </c>
      <c r="B142">
        <v>2020</v>
      </c>
      <c r="C142" t="s">
        <v>4362</v>
      </c>
      <c r="D142" t="s">
        <v>4344</v>
      </c>
      <c r="E142" t="s">
        <v>4325</v>
      </c>
      <c r="F142" t="s">
        <v>723</v>
      </c>
      <c r="G142" s="24">
        <v>25970</v>
      </c>
      <c r="H142">
        <v>25.8</v>
      </c>
      <c r="I142" t="s">
        <v>148</v>
      </c>
      <c r="J142">
        <v>25.8</v>
      </c>
      <c r="K142" t="s">
        <v>4369</v>
      </c>
      <c r="L142" t="s">
        <v>4327</v>
      </c>
    </row>
    <row r="143" spans="1:12" x14ac:dyDescent="0.35">
      <c r="A143" t="s">
        <v>4336</v>
      </c>
      <c r="B143">
        <v>2025</v>
      </c>
      <c r="C143" t="s">
        <v>4362</v>
      </c>
      <c r="D143" t="s">
        <v>4344</v>
      </c>
      <c r="E143" t="s">
        <v>4325</v>
      </c>
      <c r="F143" t="s">
        <v>723</v>
      </c>
      <c r="G143" s="24">
        <v>28140</v>
      </c>
      <c r="H143">
        <v>28.5</v>
      </c>
      <c r="I143" t="s">
        <v>148</v>
      </c>
      <c r="J143">
        <v>28.5</v>
      </c>
      <c r="K143" t="s">
        <v>4370</v>
      </c>
      <c r="L143" t="s">
        <v>4327</v>
      </c>
    </row>
    <row r="144" spans="1:12" x14ac:dyDescent="0.35">
      <c r="A144" t="s">
        <v>4336</v>
      </c>
      <c r="B144">
        <v>2030</v>
      </c>
      <c r="C144" t="s">
        <v>4362</v>
      </c>
      <c r="D144" t="s">
        <v>4344</v>
      </c>
      <c r="E144" t="s">
        <v>4325</v>
      </c>
      <c r="F144" t="s">
        <v>723</v>
      </c>
      <c r="G144" s="24">
        <v>28980</v>
      </c>
      <c r="H144">
        <v>31.6</v>
      </c>
      <c r="I144" t="s">
        <v>148</v>
      </c>
      <c r="J144">
        <v>31.6</v>
      </c>
      <c r="K144" t="s">
        <v>4371</v>
      </c>
      <c r="L144" t="s">
        <v>4327</v>
      </c>
    </row>
    <row r="145" spans="1:12" x14ac:dyDescent="0.35">
      <c r="A145" t="s">
        <v>4336</v>
      </c>
      <c r="B145">
        <v>2035</v>
      </c>
      <c r="C145" t="s">
        <v>4362</v>
      </c>
      <c r="D145" t="s">
        <v>4344</v>
      </c>
      <c r="E145" t="s">
        <v>4325</v>
      </c>
      <c r="F145" t="s">
        <v>723</v>
      </c>
      <c r="G145" s="24">
        <v>28960</v>
      </c>
      <c r="H145">
        <v>34.6</v>
      </c>
      <c r="I145" t="s">
        <v>148</v>
      </c>
      <c r="J145">
        <v>34.6</v>
      </c>
      <c r="K145" t="s">
        <v>4372</v>
      </c>
      <c r="L145" t="s">
        <v>4327</v>
      </c>
    </row>
    <row r="146" spans="1:12" x14ac:dyDescent="0.35">
      <c r="A146" t="s">
        <v>4336</v>
      </c>
      <c r="B146">
        <v>2040</v>
      </c>
      <c r="C146" t="s">
        <v>4362</v>
      </c>
      <c r="D146" t="s">
        <v>4344</v>
      </c>
      <c r="E146" t="s">
        <v>4325</v>
      </c>
      <c r="F146" t="s">
        <v>723</v>
      </c>
      <c r="G146" s="24">
        <v>28420</v>
      </c>
      <c r="H146">
        <v>36.1</v>
      </c>
      <c r="I146" t="s">
        <v>148</v>
      </c>
      <c r="J146">
        <v>36.1</v>
      </c>
      <c r="K146" t="s">
        <v>4331</v>
      </c>
      <c r="L146" t="s">
        <v>4327</v>
      </c>
    </row>
    <row r="147" spans="1:12" x14ac:dyDescent="0.35">
      <c r="A147" t="s">
        <v>4336</v>
      </c>
      <c r="B147">
        <v>2045</v>
      </c>
      <c r="C147" t="s">
        <v>4362</v>
      </c>
      <c r="D147" t="s">
        <v>4344</v>
      </c>
      <c r="E147" t="s">
        <v>4325</v>
      </c>
      <c r="F147" t="s">
        <v>723</v>
      </c>
      <c r="G147" s="24">
        <v>27690</v>
      </c>
      <c r="H147">
        <v>37.6</v>
      </c>
      <c r="I147" t="s">
        <v>148</v>
      </c>
      <c r="J147">
        <v>37.6</v>
      </c>
      <c r="K147" t="s">
        <v>4331</v>
      </c>
      <c r="L147" t="s">
        <v>4327</v>
      </c>
    </row>
    <row r="148" spans="1:12" x14ac:dyDescent="0.35">
      <c r="A148" t="s">
        <v>4336</v>
      </c>
      <c r="B148">
        <v>2050</v>
      </c>
      <c r="C148" t="s">
        <v>4362</v>
      </c>
      <c r="D148" t="s">
        <v>4344</v>
      </c>
      <c r="E148" t="s">
        <v>4325</v>
      </c>
      <c r="F148" t="s">
        <v>723</v>
      </c>
      <c r="G148" s="24">
        <v>27330</v>
      </c>
      <c r="H148">
        <v>39.1</v>
      </c>
      <c r="I148" t="s">
        <v>148</v>
      </c>
      <c r="J148">
        <v>39.1</v>
      </c>
      <c r="K148" t="s">
        <v>4373</v>
      </c>
      <c r="L148" t="s">
        <v>4327</v>
      </c>
    </row>
    <row r="149" spans="1:12" hidden="1" x14ac:dyDescent="0.35">
      <c r="A149" t="s">
        <v>4323</v>
      </c>
      <c r="B149">
        <v>2020</v>
      </c>
      <c r="C149" t="s">
        <v>4374</v>
      </c>
      <c r="D149" t="s">
        <v>4344</v>
      </c>
      <c r="E149" t="s">
        <v>4325</v>
      </c>
      <c r="F149" t="s">
        <v>723</v>
      </c>
      <c r="G149" s="24">
        <v>31180</v>
      </c>
      <c r="H149">
        <v>23.2</v>
      </c>
      <c r="I149" t="s">
        <v>148</v>
      </c>
      <c r="J149">
        <v>23.2</v>
      </c>
      <c r="K149" t="s">
        <v>4375</v>
      </c>
      <c r="L149" t="s">
        <v>4327</v>
      </c>
    </row>
    <row r="150" spans="1:12" hidden="1" x14ac:dyDescent="0.35">
      <c r="A150" t="s">
        <v>4323</v>
      </c>
      <c r="B150">
        <v>2025</v>
      </c>
      <c r="C150" t="s">
        <v>4374</v>
      </c>
      <c r="D150" t="s">
        <v>4344</v>
      </c>
      <c r="E150" t="s">
        <v>4325</v>
      </c>
      <c r="F150" t="s">
        <v>723</v>
      </c>
      <c r="G150" s="24">
        <v>29720</v>
      </c>
      <c r="H150">
        <v>34</v>
      </c>
      <c r="I150" t="s">
        <v>148</v>
      </c>
      <c r="J150">
        <v>34</v>
      </c>
      <c r="K150" t="s">
        <v>4376</v>
      </c>
      <c r="L150" t="s">
        <v>4327</v>
      </c>
    </row>
    <row r="151" spans="1:12" hidden="1" x14ac:dyDescent="0.35">
      <c r="A151" t="s">
        <v>4323</v>
      </c>
      <c r="B151">
        <v>2030</v>
      </c>
      <c r="C151" t="s">
        <v>4374</v>
      </c>
      <c r="D151" t="s">
        <v>4344</v>
      </c>
      <c r="E151" t="s">
        <v>4325</v>
      </c>
      <c r="F151" t="s">
        <v>723</v>
      </c>
      <c r="G151" s="24">
        <v>31260</v>
      </c>
      <c r="H151">
        <v>35.700000000000003</v>
      </c>
      <c r="I151" t="s">
        <v>148</v>
      </c>
      <c r="J151">
        <v>35.700000000000003</v>
      </c>
      <c r="K151" t="s">
        <v>4377</v>
      </c>
      <c r="L151" t="s">
        <v>4327</v>
      </c>
    </row>
    <row r="152" spans="1:12" hidden="1" x14ac:dyDescent="0.35">
      <c r="A152" t="s">
        <v>4323</v>
      </c>
      <c r="B152">
        <v>2035</v>
      </c>
      <c r="C152" t="s">
        <v>4374</v>
      </c>
      <c r="D152" t="s">
        <v>4344</v>
      </c>
      <c r="E152" t="s">
        <v>4325</v>
      </c>
      <c r="F152" t="s">
        <v>723</v>
      </c>
      <c r="G152" s="24">
        <v>30100</v>
      </c>
      <c r="H152">
        <v>41</v>
      </c>
      <c r="I152" t="s">
        <v>148</v>
      </c>
      <c r="J152">
        <v>41</v>
      </c>
      <c r="K152" t="s">
        <v>4378</v>
      </c>
      <c r="L152" t="s">
        <v>4327</v>
      </c>
    </row>
    <row r="153" spans="1:12" hidden="1" x14ac:dyDescent="0.35">
      <c r="A153" t="s">
        <v>4323</v>
      </c>
      <c r="B153">
        <v>2040</v>
      </c>
      <c r="C153" t="s">
        <v>4374</v>
      </c>
      <c r="D153" t="s">
        <v>4344</v>
      </c>
      <c r="E153" t="s">
        <v>4325</v>
      </c>
      <c r="F153" t="s">
        <v>723</v>
      </c>
      <c r="G153" s="24">
        <v>29530</v>
      </c>
      <c r="H153">
        <v>42.6</v>
      </c>
      <c r="I153" t="s">
        <v>148</v>
      </c>
      <c r="J153">
        <v>42.6</v>
      </c>
      <c r="K153" t="s">
        <v>4331</v>
      </c>
      <c r="L153" t="s">
        <v>4327</v>
      </c>
    </row>
    <row r="154" spans="1:12" hidden="1" x14ac:dyDescent="0.35">
      <c r="A154" t="s">
        <v>4323</v>
      </c>
      <c r="B154">
        <v>2045</v>
      </c>
      <c r="C154" t="s">
        <v>4374</v>
      </c>
      <c r="D154" t="s">
        <v>4344</v>
      </c>
      <c r="E154" t="s">
        <v>4325</v>
      </c>
      <c r="F154" t="s">
        <v>723</v>
      </c>
      <c r="G154" s="24">
        <v>28760</v>
      </c>
      <c r="H154">
        <v>44.3</v>
      </c>
      <c r="I154" t="s">
        <v>148</v>
      </c>
      <c r="J154">
        <v>44.3</v>
      </c>
      <c r="K154" t="s">
        <v>4331</v>
      </c>
      <c r="L154" t="s">
        <v>4327</v>
      </c>
    </row>
    <row r="155" spans="1:12" hidden="1" x14ac:dyDescent="0.35">
      <c r="A155" t="s">
        <v>4323</v>
      </c>
      <c r="B155">
        <v>2050</v>
      </c>
      <c r="C155" t="s">
        <v>4374</v>
      </c>
      <c r="D155" t="s">
        <v>4344</v>
      </c>
      <c r="E155" t="s">
        <v>4325</v>
      </c>
      <c r="F155" t="s">
        <v>723</v>
      </c>
      <c r="G155" s="24">
        <v>28380</v>
      </c>
      <c r="H155">
        <v>45.9</v>
      </c>
      <c r="I155" t="s">
        <v>148</v>
      </c>
      <c r="J155">
        <v>45.9</v>
      </c>
      <c r="K155" t="s">
        <v>4379</v>
      </c>
      <c r="L155" t="s">
        <v>4327</v>
      </c>
    </row>
    <row r="156" spans="1:12" hidden="1" x14ac:dyDescent="0.35">
      <c r="A156" t="s">
        <v>4333</v>
      </c>
      <c r="B156">
        <v>2020</v>
      </c>
      <c r="C156" t="s">
        <v>4374</v>
      </c>
      <c r="D156" t="s">
        <v>4344</v>
      </c>
      <c r="E156" t="s">
        <v>4325</v>
      </c>
      <c r="F156" t="s">
        <v>723</v>
      </c>
      <c r="G156" s="24">
        <v>31180</v>
      </c>
      <c r="H156">
        <v>23.2</v>
      </c>
      <c r="I156" t="s">
        <v>148</v>
      </c>
      <c r="J156">
        <v>23.2</v>
      </c>
      <c r="K156" t="s">
        <v>4375</v>
      </c>
      <c r="L156" t="s">
        <v>4327</v>
      </c>
    </row>
    <row r="157" spans="1:12" hidden="1" x14ac:dyDescent="0.35">
      <c r="A157" t="s">
        <v>4333</v>
      </c>
      <c r="B157">
        <v>2025</v>
      </c>
      <c r="C157" t="s">
        <v>4374</v>
      </c>
      <c r="D157" t="s">
        <v>4344</v>
      </c>
      <c r="E157" t="s">
        <v>4325</v>
      </c>
      <c r="F157" t="s">
        <v>723</v>
      </c>
      <c r="G157" s="24">
        <v>31180</v>
      </c>
      <c r="H157">
        <v>23.2</v>
      </c>
      <c r="I157" t="s">
        <v>148</v>
      </c>
      <c r="J157">
        <v>23.2</v>
      </c>
      <c r="K157" t="s">
        <v>4375</v>
      </c>
      <c r="L157" t="s">
        <v>4327</v>
      </c>
    </row>
    <row r="158" spans="1:12" hidden="1" x14ac:dyDescent="0.35">
      <c r="A158" t="s">
        <v>4333</v>
      </c>
      <c r="B158">
        <v>2030</v>
      </c>
      <c r="C158" t="s">
        <v>4374</v>
      </c>
      <c r="D158" t="s">
        <v>4344</v>
      </c>
      <c r="E158" t="s">
        <v>4325</v>
      </c>
      <c r="F158" t="s">
        <v>723</v>
      </c>
      <c r="G158" s="24">
        <v>31180</v>
      </c>
      <c r="H158">
        <v>23.2</v>
      </c>
      <c r="I158" t="s">
        <v>148</v>
      </c>
      <c r="J158">
        <v>23.2</v>
      </c>
      <c r="K158" t="s">
        <v>4375</v>
      </c>
      <c r="L158" t="s">
        <v>4327</v>
      </c>
    </row>
    <row r="159" spans="1:12" hidden="1" x14ac:dyDescent="0.35">
      <c r="A159" t="s">
        <v>4333</v>
      </c>
      <c r="B159">
        <v>2035</v>
      </c>
      <c r="C159" t="s">
        <v>4374</v>
      </c>
      <c r="D159" t="s">
        <v>4344</v>
      </c>
      <c r="E159" t="s">
        <v>4325</v>
      </c>
      <c r="F159" t="s">
        <v>723</v>
      </c>
      <c r="G159" s="24">
        <v>31180</v>
      </c>
      <c r="H159">
        <v>23.2</v>
      </c>
      <c r="I159" t="s">
        <v>148</v>
      </c>
      <c r="J159">
        <v>23.2</v>
      </c>
      <c r="K159" t="s">
        <v>4375</v>
      </c>
      <c r="L159" t="s">
        <v>4327</v>
      </c>
    </row>
    <row r="160" spans="1:12" hidden="1" x14ac:dyDescent="0.35">
      <c r="A160" t="s">
        <v>4333</v>
      </c>
      <c r="B160">
        <v>2040</v>
      </c>
      <c r="C160" t="s">
        <v>4374</v>
      </c>
      <c r="D160" t="s">
        <v>4344</v>
      </c>
      <c r="E160" t="s">
        <v>4325</v>
      </c>
      <c r="F160" t="s">
        <v>723</v>
      </c>
      <c r="G160" s="24">
        <v>31180</v>
      </c>
      <c r="H160">
        <v>23.2</v>
      </c>
      <c r="I160" t="s">
        <v>148</v>
      </c>
      <c r="J160">
        <v>23.2</v>
      </c>
      <c r="K160" t="s">
        <v>4375</v>
      </c>
      <c r="L160" t="s">
        <v>4327</v>
      </c>
    </row>
    <row r="161" spans="1:12" hidden="1" x14ac:dyDescent="0.35">
      <c r="A161" t="s">
        <v>4333</v>
      </c>
      <c r="B161">
        <v>2045</v>
      </c>
      <c r="C161" t="s">
        <v>4374</v>
      </c>
      <c r="D161" t="s">
        <v>4344</v>
      </c>
      <c r="E161" t="s">
        <v>4325</v>
      </c>
      <c r="F161" t="s">
        <v>723</v>
      </c>
      <c r="G161" s="24">
        <v>31180</v>
      </c>
      <c r="H161">
        <v>23.2</v>
      </c>
      <c r="I161" t="s">
        <v>148</v>
      </c>
      <c r="J161">
        <v>23.2</v>
      </c>
      <c r="K161" t="s">
        <v>4375</v>
      </c>
      <c r="L161" t="s">
        <v>4327</v>
      </c>
    </row>
    <row r="162" spans="1:12" hidden="1" x14ac:dyDescent="0.35">
      <c r="A162" t="s">
        <v>4333</v>
      </c>
      <c r="B162">
        <v>2050</v>
      </c>
      <c r="C162" t="s">
        <v>4374</v>
      </c>
      <c r="D162" t="s">
        <v>4344</v>
      </c>
      <c r="E162" t="s">
        <v>4325</v>
      </c>
      <c r="F162" t="s">
        <v>723</v>
      </c>
      <c r="G162" s="24">
        <v>31180</v>
      </c>
      <c r="H162">
        <v>23.2</v>
      </c>
      <c r="I162" t="s">
        <v>148</v>
      </c>
      <c r="J162">
        <v>23.2</v>
      </c>
      <c r="K162" t="s">
        <v>4375</v>
      </c>
      <c r="L162" t="s">
        <v>4327</v>
      </c>
    </row>
    <row r="163" spans="1:12" hidden="1" x14ac:dyDescent="0.35">
      <c r="A163" t="s">
        <v>4336</v>
      </c>
      <c r="B163">
        <v>2020</v>
      </c>
      <c r="C163" t="s">
        <v>4374</v>
      </c>
      <c r="D163" t="s">
        <v>4344</v>
      </c>
      <c r="E163" t="s">
        <v>4325</v>
      </c>
      <c r="F163" t="s">
        <v>723</v>
      </c>
      <c r="G163" s="24">
        <v>31180</v>
      </c>
      <c r="H163">
        <v>23.2</v>
      </c>
      <c r="I163" t="s">
        <v>148</v>
      </c>
      <c r="J163">
        <v>23.2</v>
      </c>
      <c r="K163" t="s">
        <v>4375</v>
      </c>
      <c r="L163" t="s">
        <v>4327</v>
      </c>
    </row>
    <row r="164" spans="1:12" hidden="1" x14ac:dyDescent="0.35">
      <c r="A164" t="s">
        <v>4336</v>
      </c>
      <c r="B164">
        <v>2025</v>
      </c>
      <c r="C164" t="s">
        <v>4374</v>
      </c>
      <c r="D164" t="s">
        <v>4344</v>
      </c>
      <c r="E164" t="s">
        <v>4325</v>
      </c>
      <c r="F164" t="s">
        <v>723</v>
      </c>
      <c r="G164" s="24">
        <v>32390</v>
      </c>
      <c r="H164">
        <v>27.7</v>
      </c>
      <c r="I164" t="s">
        <v>148</v>
      </c>
      <c r="J164">
        <v>27.7</v>
      </c>
      <c r="K164" t="s">
        <v>4376</v>
      </c>
      <c r="L164" t="s">
        <v>4327</v>
      </c>
    </row>
    <row r="165" spans="1:12" hidden="1" x14ac:dyDescent="0.35">
      <c r="A165" t="s">
        <v>4336</v>
      </c>
      <c r="B165">
        <v>2030</v>
      </c>
      <c r="C165" t="s">
        <v>4374</v>
      </c>
      <c r="D165" t="s">
        <v>4344</v>
      </c>
      <c r="E165" t="s">
        <v>4325</v>
      </c>
      <c r="F165" t="s">
        <v>723</v>
      </c>
      <c r="G165" s="24">
        <v>32370</v>
      </c>
      <c r="H165">
        <v>30.8</v>
      </c>
      <c r="I165" t="s">
        <v>148</v>
      </c>
      <c r="J165">
        <v>30.8</v>
      </c>
      <c r="K165" t="s">
        <v>4377</v>
      </c>
      <c r="L165" t="s">
        <v>4327</v>
      </c>
    </row>
    <row r="166" spans="1:12" hidden="1" x14ac:dyDescent="0.35">
      <c r="A166" t="s">
        <v>4336</v>
      </c>
      <c r="B166">
        <v>2035</v>
      </c>
      <c r="C166" t="s">
        <v>4374</v>
      </c>
      <c r="D166" t="s">
        <v>4344</v>
      </c>
      <c r="E166" t="s">
        <v>4325</v>
      </c>
      <c r="F166" t="s">
        <v>723</v>
      </c>
      <c r="G166" s="24">
        <v>30400</v>
      </c>
      <c r="H166">
        <v>33.5</v>
      </c>
      <c r="I166" t="s">
        <v>148</v>
      </c>
      <c r="J166">
        <v>33.5</v>
      </c>
      <c r="K166" t="s">
        <v>4378</v>
      </c>
      <c r="L166" t="s">
        <v>4327</v>
      </c>
    </row>
    <row r="167" spans="1:12" hidden="1" x14ac:dyDescent="0.35">
      <c r="A167" t="s">
        <v>4336</v>
      </c>
      <c r="B167">
        <v>2040</v>
      </c>
      <c r="C167" t="s">
        <v>4374</v>
      </c>
      <c r="D167" t="s">
        <v>4344</v>
      </c>
      <c r="E167" t="s">
        <v>4325</v>
      </c>
      <c r="F167" t="s">
        <v>723</v>
      </c>
      <c r="G167" s="24">
        <v>29770</v>
      </c>
      <c r="H167">
        <v>34.9</v>
      </c>
      <c r="I167" t="s">
        <v>148</v>
      </c>
      <c r="J167">
        <v>34.9</v>
      </c>
      <c r="K167" t="s">
        <v>4331</v>
      </c>
      <c r="L167" t="s">
        <v>4327</v>
      </c>
    </row>
    <row r="168" spans="1:12" hidden="1" x14ac:dyDescent="0.35">
      <c r="A168" t="s">
        <v>4336</v>
      </c>
      <c r="B168">
        <v>2045</v>
      </c>
      <c r="C168" t="s">
        <v>4374</v>
      </c>
      <c r="D168" t="s">
        <v>4344</v>
      </c>
      <c r="E168" t="s">
        <v>4325</v>
      </c>
      <c r="F168" t="s">
        <v>723</v>
      </c>
      <c r="G168" s="24">
        <v>28940</v>
      </c>
      <c r="H168">
        <v>36.200000000000003</v>
      </c>
      <c r="I168" t="s">
        <v>148</v>
      </c>
      <c r="J168">
        <v>36.200000000000003</v>
      </c>
      <c r="K168" t="s">
        <v>4331</v>
      </c>
      <c r="L168" t="s">
        <v>4327</v>
      </c>
    </row>
    <row r="169" spans="1:12" hidden="1" x14ac:dyDescent="0.35">
      <c r="A169" t="s">
        <v>4336</v>
      </c>
      <c r="B169">
        <v>2050</v>
      </c>
      <c r="C169" t="s">
        <v>4374</v>
      </c>
      <c r="D169" t="s">
        <v>4344</v>
      </c>
      <c r="E169" t="s">
        <v>4325</v>
      </c>
      <c r="F169" t="s">
        <v>723</v>
      </c>
      <c r="G169" s="24">
        <v>28530</v>
      </c>
      <c r="H169">
        <v>37.6</v>
      </c>
      <c r="I169" t="s">
        <v>148</v>
      </c>
      <c r="J169">
        <v>37.6</v>
      </c>
      <c r="K169" t="s">
        <v>4379</v>
      </c>
      <c r="L169" t="s">
        <v>4327</v>
      </c>
    </row>
    <row r="170" spans="1:12" hidden="1" x14ac:dyDescent="0.35">
      <c r="A170" t="s">
        <v>4323</v>
      </c>
      <c r="B170">
        <v>2020</v>
      </c>
      <c r="C170" t="s">
        <v>4380</v>
      </c>
      <c r="D170" t="s">
        <v>151</v>
      </c>
      <c r="E170" t="s">
        <v>4325</v>
      </c>
      <c r="F170" t="s">
        <v>723</v>
      </c>
      <c r="G170" s="24">
        <v>36460</v>
      </c>
      <c r="H170">
        <v>128</v>
      </c>
      <c r="I170">
        <v>71.7</v>
      </c>
      <c r="J170">
        <v>45.9</v>
      </c>
      <c r="K170" t="s">
        <v>4345</v>
      </c>
      <c r="L170" t="s">
        <v>4327</v>
      </c>
    </row>
    <row r="171" spans="1:12" hidden="1" x14ac:dyDescent="0.35">
      <c r="A171" t="s">
        <v>4323</v>
      </c>
      <c r="B171">
        <v>2020</v>
      </c>
      <c r="C171" t="s">
        <v>4380</v>
      </c>
      <c r="D171" t="s">
        <v>151</v>
      </c>
      <c r="E171" t="s">
        <v>4325</v>
      </c>
      <c r="F171" t="s">
        <v>723</v>
      </c>
      <c r="G171" s="24">
        <v>36460</v>
      </c>
      <c r="H171">
        <v>128</v>
      </c>
      <c r="I171">
        <v>71.7</v>
      </c>
      <c r="J171">
        <v>45.9</v>
      </c>
      <c r="K171" t="s">
        <v>4326</v>
      </c>
      <c r="L171" t="s">
        <v>4327</v>
      </c>
    </row>
    <row r="172" spans="1:12" hidden="1" x14ac:dyDescent="0.35">
      <c r="A172" t="s">
        <v>4323</v>
      </c>
      <c r="B172">
        <v>2025</v>
      </c>
      <c r="C172" t="s">
        <v>4380</v>
      </c>
      <c r="D172" t="s">
        <v>151</v>
      </c>
      <c r="E172" t="s">
        <v>4325</v>
      </c>
      <c r="F172" t="s">
        <v>723</v>
      </c>
      <c r="G172" s="24">
        <v>32670</v>
      </c>
      <c r="H172">
        <v>169</v>
      </c>
      <c r="I172">
        <v>99.6</v>
      </c>
      <c r="J172">
        <v>62.7</v>
      </c>
      <c r="K172" t="s">
        <v>4346</v>
      </c>
      <c r="L172" t="s">
        <v>4327</v>
      </c>
    </row>
    <row r="173" spans="1:12" hidden="1" x14ac:dyDescent="0.35">
      <c r="A173" t="s">
        <v>4323</v>
      </c>
      <c r="B173">
        <v>2025</v>
      </c>
      <c r="C173" t="s">
        <v>4380</v>
      </c>
      <c r="D173" t="s">
        <v>151</v>
      </c>
      <c r="E173" t="s">
        <v>4325</v>
      </c>
      <c r="F173" t="s">
        <v>723</v>
      </c>
      <c r="G173" s="24">
        <v>32670</v>
      </c>
      <c r="H173">
        <v>169</v>
      </c>
      <c r="I173">
        <v>99.6</v>
      </c>
      <c r="J173">
        <v>62.7</v>
      </c>
      <c r="K173" t="s">
        <v>4328</v>
      </c>
      <c r="L173" t="s">
        <v>4327</v>
      </c>
    </row>
    <row r="174" spans="1:12" hidden="1" x14ac:dyDescent="0.35">
      <c r="A174" t="s">
        <v>4323</v>
      </c>
      <c r="B174">
        <v>2030</v>
      </c>
      <c r="C174" t="s">
        <v>4380</v>
      </c>
      <c r="D174" t="s">
        <v>151</v>
      </c>
      <c r="E174" t="s">
        <v>4325</v>
      </c>
      <c r="F174" t="s">
        <v>723</v>
      </c>
      <c r="G174" s="24">
        <v>31760</v>
      </c>
      <c r="H174">
        <v>183</v>
      </c>
      <c r="I174">
        <v>110</v>
      </c>
      <c r="J174">
        <v>68.7</v>
      </c>
      <c r="K174" t="s">
        <v>4347</v>
      </c>
      <c r="L174" t="s">
        <v>4327</v>
      </c>
    </row>
    <row r="175" spans="1:12" hidden="1" x14ac:dyDescent="0.35">
      <c r="A175" t="s">
        <v>4323</v>
      </c>
      <c r="B175">
        <v>2030</v>
      </c>
      <c r="C175" t="s">
        <v>4380</v>
      </c>
      <c r="D175" t="s">
        <v>151</v>
      </c>
      <c r="E175" t="s">
        <v>4325</v>
      </c>
      <c r="F175" t="s">
        <v>723</v>
      </c>
      <c r="G175" s="24">
        <v>31760</v>
      </c>
      <c r="H175">
        <v>183</v>
      </c>
      <c r="I175">
        <v>110</v>
      </c>
      <c r="J175">
        <v>68.7</v>
      </c>
      <c r="K175" t="s">
        <v>4329</v>
      </c>
      <c r="L175" t="s">
        <v>4327</v>
      </c>
    </row>
    <row r="176" spans="1:12" hidden="1" x14ac:dyDescent="0.35">
      <c r="A176" t="s">
        <v>4323</v>
      </c>
      <c r="B176">
        <v>2035</v>
      </c>
      <c r="C176" t="s">
        <v>4380</v>
      </c>
      <c r="D176" t="s">
        <v>151</v>
      </c>
      <c r="E176" t="s">
        <v>4325</v>
      </c>
      <c r="F176" t="s">
        <v>723</v>
      </c>
      <c r="G176" s="24">
        <v>31850</v>
      </c>
      <c r="H176">
        <v>207</v>
      </c>
      <c r="I176">
        <v>123</v>
      </c>
      <c r="J176">
        <v>77.099999999999994</v>
      </c>
      <c r="K176" t="s">
        <v>4348</v>
      </c>
      <c r="L176" t="s">
        <v>4327</v>
      </c>
    </row>
    <row r="177" spans="1:12" hidden="1" x14ac:dyDescent="0.35">
      <c r="A177" t="s">
        <v>4323</v>
      </c>
      <c r="B177">
        <v>2035</v>
      </c>
      <c r="C177" t="s">
        <v>4380</v>
      </c>
      <c r="D177" t="s">
        <v>151</v>
      </c>
      <c r="E177" t="s">
        <v>4325</v>
      </c>
      <c r="F177" t="s">
        <v>723</v>
      </c>
      <c r="G177" s="24">
        <v>31850</v>
      </c>
      <c r="H177">
        <v>207</v>
      </c>
      <c r="I177">
        <v>123</v>
      </c>
      <c r="J177">
        <v>77.099999999999994</v>
      </c>
      <c r="K177" t="s">
        <v>4330</v>
      </c>
      <c r="L177" t="s">
        <v>4327</v>
      </c>
    </row>
    <row r="178" spans="1:12" hidden="1" x14ac:dyDescent="0.35">
      <c r="A178" t="s">
        <v>4323</v>
      </c>
      <c r="B178">
        <v>2040</v>
      </c>
      <c r="C178" t="s">
        <v>4380</v>
      </c>
      <c r="D178" t="s">
        <v>151</v>
      </c>
      <c r="E178" t="s">
        <v>4325</v>
      </c>
      <c r="F178" t="s">
        <v>723</v>
      </c>
      <c r="G178" s="24">
        <v>31210</v>
      </c>
      <c r="H178">
        <v>215</v>
      </c>
      <c r="I178">
        <v>127</v>
      </c>
      <c r="J178">
        <v>79.8</v>
      </c>
      <c r="K178" t="s">
        <v>4331</v>
      </c>
      <c r="L178" t="s">
        <v>4327</v>
      </c>
    </row>
    <row r="179" spans="1:12" hidden="1" x14ac:dyDescent="0.35">
      <c r="A179" t="s">
        <v>4323</v>
      </c>
      <c r="B179">
        <v>2040</v>
      </c>
      <c r="C179" t="s">
        <v>4380</v>
      </c>
      <c r="D179" t="s">
        <v>151</v>
      </c>
      <c r="E179" t="s">
        <v>4325</v>
      </c>
      <c r="F179" t="s">
        <v>723</v>
      </c>
      <c r="G179" s="24">
        <v>31210</v>
      </c>
      <c r="H179">
        <v>215</v>
      </c>
      <c r="I179">
        <v>127</v>
      </c>
      <c r="J179">
        <v>79.8</v>
      </c>
      <c r="K179" t="s">
        <v>4331</v>
      </c>
      <c r="L179" t="s">
        <v>4327</v>
      </c>
    </row>
    <row r="180" spans="1:12" hidden="1" x14ac:dyDescent="0.35">
      <c r="A180" t="s">
        <v>4323</v>
      </c>
      <c r="B180">
        <v>2045</v>
      </c>
      <c r="C180" t="s">
        <v>4380</v>
      </c>
      <c r="D180" t="s">
        <v>151</v>
      </c>
      <c r="E180" t="s">
        <v>4325</v>
      </c>
      <c r="F180" t="s">
        <v>723</v>
      </c>
      <c r="G180" s="24">
        <v>30570</v>
      </c>
      <c r="H180">
        <v>222</v>
      </c>
      <c r="I180">
        <v>132</v>
      </c>
      <c r="J180">
        <v>82.7</v>
      </c>
      <c r="K180" t="s">
        <v>4331</v>
      </c>
      <c r="L180" t="s">
        <v>4327</v>
      </c>
    </row>
    <row r="181" spans="1:12" hidden="1" x14ac:dyDescent="0.35">
      <c r="A181" t="s">
        <v>4323</v>
      </c>
      <c r="B181">
        <v>2045</v>
      </c>
      <c r="C181" t="s">
        <v>4380</v>
      </c>
      <c r="D181" t="s">
        <v>151</v>
      </c>
      <c r="E181" t="s">
        <v>4325</v>
      </c>
      <c r="F181" t="s">
        <v>723</v>
      </c>
      <c r="G181" s="24">
        <v>30570</v>
      </c>
      <c r="H181">
        <v>222</v>
      </c>
      <c r="I181">
        <v>132</v>
      </c>
      <c r="J181">
        <v>82.7</v>
      </c>
      <c r="K181" t="s">
        <v>4331</v>
      </c>
      <c r="L181" t="s">
        <v>4327</v>
      </c>
    </row>
    <row r="182" spans="1:12" hidden="1" x14ac:dyDescent="0.35">
      <c r="A182" t="s">
        <v>4323</v>
      </c>
      <c r="B182">
        <v>2050</v>
      </c>
      <c r="C182" t="s">
        <v>4380</v>
      </c>
      <c r="D182" t="s">
        <v>151</v>
      </c>
      <c r="E182" t="s">
        <v>4325</v>
      </c>
      <c r="F182" t="s">
        <v>723</v>
      </c>
      <c r="G182" s="24">
        <v>29930</v>
      </c>
      <c r="H182">
        <v>231</v>
      </c>
      <c r="I182">
        <v>136</v>
      </c>
      <c r="J182">
        <v>85.6</v>
      </c>
      <c r="K182" t="s">
        <v>4349</v>
      </c>
      <c r="L182" t="s">
        <v>4327</v>
      </c>
    </row>
    <row r="183" spans="1:12" hidden="1" x14ac:dyDescent="0.35">
      <c r="A183" t="s">
        <v>4323</v>
      </c>
      <c r="B183">
        <v>2050</v>
      </c>
      <c r="C183" t="s">
        <v>4380</v>
      </c>
      <c r="D183" t="s">
        <v>151</v>
      </c>
      <c r="E183" t="s">
        <v>4325</v>
      </c>
      <c r="F183" t="s">
        <v>723</v>
      </c>
      <c r="G183" s="24">
        <v>29930</v>
      </c>
      <c r="H183">
        <v>231</v>
      </c>
      <c r="I183">
        <v>136</v>
      </c>
      <c r="J183">
        <v>85.6</v>
      </c>
      <c r="K183" t="s">
        <v>4332</v>
      </c>
      <c r="L183" t="s">
        <v>4327</v>
      </c>
    </row>
    <row r="184" spans="1:12" hidden="1" x14ac:dyDescent="0.35">
      <c r="A184" t="s">
        <v>4333</v>
      </c>
      <c r="B184">
        <v>2020</v>
      </c>
      <c r="C184" t="s">
        <v>4380</v>
      </c>
      <c r="D184" t="s">
        <v>151</v>
      </c>
      <c r="E184" t="s">
        <v>4325</v>
      </c>
      <c r="F184" t="s">
        <v>723</v>
      </c>
      <c r="G184" s="24">
        <v>36460</v>
      </c>
      <c r="H184">
        <v>128</v>
      </c>
      <c r="I184">
        <v>71.7</v>
      </c>
      <c r="J184">
        <v>45.9</v>
      </c>
      <c r="K184" t="s">
        <v>4351</v>
      </c>
      <c r="L184" t="s">
        <v>4327</v>
      </c>
    </row>
    <row r="185" spans="1:12" hidden="1" x14ac:dyDescent="0.35">
      <c r="A185" t="s">
        <v>4333</v>
      </c>
      <c r="B185">
        <v>2020</v>
      </c>
      <c r="C185" t="s">
        <v>4380</v>
      </c>
      <c r="D185" t="s">
        <v>151</v>
      </c>
      <c r="E185" t="s">
        <v>4325</v>
      </c>
      <c r="F185" t="s">
        <v>723</v>
      </c>
      <c r="G185" s="24">
        <v>36460</v>
      </c>
      <c r="H185">
        <v>128</v>
      </c>
      <c r="I185">
        <v>71.7</v>
      </c>
      <c r="J185">
        <v>45.9</v>
      </c>
      <c r="K185" t="s">
        <v>4334</v>
      </c>
      <c r="L185" t="s">
        <v>4335</v>
      </c>
    </row>
    <row r="186" spans="1:12" hidden="1" x14ac:dyDescent="0.35">
      <c r="A186" t="s">
        <v>4333</v>
      </c>
      <c r="B186">
        <v>2025</v>
      </c>
      <c r="C186" t="s">
        <v>4380</v>
      </c>
      <c r="D186" t="s">
        <v>151</v>
      </c>
      <c r="E186" t="s">
        <v>4325</v>
      </c>
      <c r="F186" t="s">
        <v>723</v>
      </c>
      <c r="G186" s="24">
        <v>36460</v>
      </c>
      <c r="H186">
        <v>128</v>
      </c>
      <c r="I186">
        <v>71.7</v>
      </c>
      <c r="J186">
        <v>45.9</v>
      </c>
      <c r="K186" t="s">
        <v>4351</v>
      </c>
      <c r="L186" t="s">
        <v>4327</v>
      </c>
    </row>
    <row r="187" spans="1:12" hidden="1" x14ac:dyDescent="0.35">
      <c r="A187" t="s">
        <v>4333</v>
      </c>
      <c r="B187">
        <v>2025</v>
      </c>
      <c r="C187" t="s">
        <v>4380</v>
      </c>
      <c r="D187" t="s">
        <v>151</v>
      </c>
      <c r="E187" t="s">
        <v>4325</v>
      </c>
      <c r="F187" t="s">
        <v>723</v>
      </c>
      <c r="G187" s="24">
        <v>36460</v>
      </c>
      <c r="H187">
        <v>128</v>
      </c>
      <c r="I187">
        <v>71.7</v>
      </c>
      <c r="J187">
        <v>45.9</v>
      </c>
      <c r="K187" t="s">
        <v>4334</v>
      </c>
      <c r="L187" t="s">
        <v>4335</v>
      </c>
    </row>
    <row r="188" spans="1:12" hidden="1" x14ac:dyDescent="0.35">
      <c r="A188" t="s">
        <v>4333</v>
      </c>
      <c r="B188">
        <v>2030</v>
      </c>
      <c r="C188" t="s">
        <v>4380</v>
      </c>
      <c r="D188" t="s">
        <v>151</v>
      </c>
      <c r="E188" t="s">
        <v>4325</v>
      </c>
      <c r="F188" t="s">
        <v>723</v>
      </c>
      <c r="G188" s="24">
        <v>36460</v>
      </c>
      <c r="H188">
        <v>128</v>
      </c>
      <c r="I188">
        <v>71.7</v>
      </c>
      <c r="J188">
        <v>45.9</v>
      </c>
      <c r="K188" t="s">
        <v>4351</v>
      </c>
      <c r="L188" t="s">
        <v>4327</v>
      </c>
    </row>
    <row r="189" spans="1:12" hidden="1" x14ac:dyDescent="0.35">
      <c r="A189" t="s">
        <v>4333</v>
      </c>
      <c r="B189">
        <v>2030</v>
      </c>
      <c r="C189" t="s">
        <v>4380</v>
      </c>
      <c r="D189" t="s">
        <v>151</v>
      </c>
      <c r="E189" t="s">
        <v>4325</v>
      </c>
      <c r="F189" t="s">
        <v>723</v>
      </c>
      <c r="G189" s="24">
        <v>36460</v>
      </c>
      <c r="H189">
        <v>128</v>
      </c>
      <c r="I189">
        <v>71.7</v>
      </c>
      <c r="J189">
        <v>45.9</v>
      </c>
      <c r="K189" t="s">
        <v>4334</v>
      </c>
      <c r="L189" t="s">
        <v>4335</v>
      </c>
    </row>
    <row r="190" spans="1:12" hidden="1" x14ac:dyDescent="0.35">
      <c r="A190" t="s">
        <v>4333</v>
      </c>
      <c r="B190">
        <v>2035</v>
      </c>
      <c r="C190" t="s">
        <v>4380</v>
      </c>
      <c r="D190" t="s">
        <v>151</v>
      </c>
      <c r="E190" t="s">
        <v>4325</v>
      </c>
      <c r="F190" t="s">
        <v>723</v>
      </c>
      <c r="G190" s="24">
        <v>36460</v>
      </c>
      <c r="H190">
        <v>128</v>
      </c>
      <c r="I190">
        <v>71.7</v>
      </c>
      <c r="J190">
        <v>45.9</v>
      </c>
      <c r="K190" t="s">
        <v>4351</v>
      </c>
      <c r="L190" t="s">
        <v>4327</v>
      </c>
    </row>
    <row r="191" spans="1:12" hidden="1" x14ac:dyDescent="0.35">
      <c r="A191" t="s">
        <v>4333</v>
      </c>
      <c r="B191">
        <v>2035</v>
      </c>
      <c r="C191" t="s">
        <v>4380</v>
      </c>
      <c r="D191" t="s">
        <v>151</v>
      </c>
      <c r="E191" t="s">
        <v>4325</v>
      </c>
      <c r="F191" t="s">
        <v>723</v>
      </c>
      <c r="G191" s="24">
        <v>36460</v>
      </c>
      <c r="H191">
        <v>128</v>
      </c>
      <c r="I191">
        <v>71.7</v>
      </c>
      <c r="J191">
        <v>45.9</v>
      </c>
      <c r="K191" t="s">
        <v>4334</v>
      </c>
      <c r="L191" t="s">
        <v>4335</v>
      </c>
    </row>
    <row r="192" spans="1:12" hidden="1" x14ac:dyDescent="0.35">
      <c r="A192" t="s">
        <v>4333</v>
      </c>
      <c r="B192">
        <v>2040</v>
      </c>
      <c r="C192" t="s">
        <v>4380</v>
      </c>
      <c r="D192" t="s">
        <v>151</v>
      </c>
      <c r="E192" t="s">
        <v>4325</v>
      </c>
      <c r="F192" t="s">
        <v>723</v>
      </c>
      <c r="G192" s="24">
        <v>36460</v>
      </c>
      <c r="H192">
        <v>128</v>
      </c>
      <c r="I192">
        <v>71.7</v>
      </c>
      <c r="J192">
        <v>45.9</v>
      </c>
      <c r="K192" t="s">
        <v>4351</v>
      </c>
      <c r="L192" t="s">
        <v>4327</v>
      </c>
    </row>
    <row r="193" spans="1:12" hidden="1" x14ac:dyDescent="0.35">
      <c r="A193" t="s">
        <v>4333</v>
      </c>
      <c r="B193">
        <v>2040</v>
      </c>
      <c r="C193" t="s">
        <v>4380</v>
      </c>
      <c r="D193" t="s">
        <v>151</v>
      </c>
      <c r="E193" t="s">
        <v>4325</v>
      </c>
      <c r="F193" t="s">
        <v>723</v>
      </c>
      <c r="G193" s="24">
        <v>36460</v>
      </c>
      <c r="H193">
        <v>128</v>
      </c>
      <c r="I193">
        <v>71.7</v>
      </c>
      <c r="J193">
        <v>45.9</v>
      </c>
      <c r="K193" t="s">
        <v>4334</v>
      </c>
      <c r="L193" t="s">
        <v>4335</v>
      </c>
    </row>
    <row r="194" spans="1:12" hidden="1" x14ac:dyDescent="0.35">
      <c r="A194" t="s">
        <v>4333</v>
      </c>
      <c r="B194">
        <v>2045</v>
      </c>
      <c r="C194" t="s">
        <v>4380</v>
      </c>
      <c r="D194" t="s">
        <v>151</v>
      </c>
      <c r="E194" t="s">
        <v>4325</v>
      </c>
      <c r="F194" t="s">
        <v>723</v>
      </c>
      <c r="G194" s="24">
        <v>36460</v>
      </c>
      <c r="H194">
        <v>128</v>
      </c>
      <c r="I194">
        <v>71.7</v>
      </c>
      <c r="J194">
        <v>45.9</v>
      </c>
      <c r="K194" t="s">
        <v>4351</v>
      </c>
      <c r="L194" t="s">
        <v>4327</v>
      </c>
    </row>
    <row r="195" spans="1:12" hidden="1" x14ac:dyDescent="0.35">
      <c r="A195" t="s">
        <v>4333</v>
      </c>
      <c r="B195">
        <v>2045</v>
      </c>
      <c r="C195" t="s">
        <v>4380</v>
      </c>
      <c r="D195" t="s">
        <v>151</v>
      </c>
      <c r="E195" t="s">
        <v>4325</v>
      </c>
      <c r="F195" t="s">
        <v>723</v>
      </c>
      <c r="G195" s="24">
        <v>36460</v>
      </c>
      <c r="H195">
        <v>128</v>
      </c>
      <c r="I195">
        <v>71.7</v>
      </c>
      <c r="J195">
        <v>45.9</v>
      </c>
      <c r="K195" t="s">
        <v>4334</v>
      </c>
      <c r="L195" t="s">
        <v>4335</v>
      </c>
    </row>
    <row r="196" spans="1:12" hidden="1" x14ac:dyDescent="0.35">
      <c r="A196" t="s">
        <v>4333</v>
      </c>
      <c r="B196">
        <v>2050</v>
      </c>
      <c r="C196" t="s">
        <v>4380</v>
      </c>
      <c r="D196" t="s">
        <v>151</v>
      </c>
      <c r="E196" t="s">
        <v>4325</v>
      </c>
      <c r="F196" t="s">
        <v>723</v>
      </c>
      <c r="G196" s="24">
        <v>36460</v>
      </c>
      <c r="H196">
        <v>128</v>
      </c>
      <c r="I196">
        <v>71.7</v>
      </c>
      <c r="J196">
        <v>45.9</v>
      </c>
      <c r="K196" t="s">
        <v>4351</v>
      </c>
      <c r="L196" t="s">
        <v>4327</v>
      </c>
    </row>
    <row r="197" spans="1:12" hidden="1" x14ac:dyDescent="0.35">
      <c r="A197" t="s">
        <v>4333</v>
      </c>
      <c r="B197">
        <v>2050</v>
      </c>
      <c r="C197" t="s">
        <v>4380</v>
      </c>
      <c r="D197" t="s">
        <v>151</v>
      </c>
      <c r="E197" t="s">
        <v>4325</v>
      </c>
      <c r="F197" t="s">
        <v>723</v>
      </c>
      <c r="G197" s="24">
        <v>36460</v>
      </c>
      <c r="H197">
        <v>128</v>
      </c>
      <c r="I197">
        <v>71.7</v>
      </c>
      <c r="J197">
        <v>45.9</v>
      </c>
      <c r="K197" t="s">
        <v>4334</v>
      </c>
      <c r="L197" t="s">
        <v>4335</v>
      </c>
    </row>
    <row r="198" spans="1:12" hidden="1" x14ac:dyDescent="0.35">
      <c r="A198" t="s">
        <v>4336</v>
      </c>
      <c r="B198">
        <v>2020</v>
      </c>
      <c r="C198" t="s">
        <v>4380</v>
      </c>
      <c r="D198" t="s">
        <v>151</v>
      </c>
      <c r="E198" t="s">
        <v>4325</v>
      </c>
      <c r="F198" t="s">
        <v>723</v>
      </c>
      <c r="G198" s="24">
        <v>36460</v>
      </c>
      <c r="H198">
        <v>128</v>
      </c>
      <c r="I198">
        <v>71.7</v>
      </c>
      <c r="J198">
        <v>45.9</v>
      </c>
      <c r="K198" t="s">
        <v>4351</v>
      </c>
      <c r="L198" t="s">
        <v>4327</v>
      </c>
    </row>
    <row r="199" spans="1:12" hidden="1" x14ac:dyDescent="0.35">
      <c r="A199" t="s">
        <v>4336</v>
      </c>
      <c r="B199">
        <v>2020</v>
      </c>
      <c r="C199" t="s">
        <v>4380</v>
      </c>
      <c r="D199" t="s">
        <v>151</v>
      </c>
      <c r="E199" t="s">
        <v>4325</v>
      </c>
      <c r="F199" t="s">
        <v>723</v>
      </c>
      <c r="G199" s="24">
        <v>36460</v>
      </c>
      <c r="H199">
        <v>128</v>
      </c>
      <c r="I199">
        <v>71.7</v>
      </c>
      <c r="J199">
        <v>45.9</v>
      </c>
      <c r="K199" t="s">
        <v>4334</v>
      </c>
      <c r="L199" t="s">
        <v>4327</v>
      </c>
    </row>
    <row r="200" spans="1:12" hidden="1" x14ac:dyDescent="0.35">
      <c r="A200" t="s">
        <v>4336</v>
      </c>
      <c r="B200">
        <v>2025</v>
      </c>
      <c r="C200" t="s">
        <v>4380</v>
      </c>
      <c r="D200" t="s">
        <v>151</v>
      </c>
      <c r="E200" t="s">
        <v>4325</v>
      </c>
      <c r="F200" t="s">
        <v>723</v>
      </c>
      <c r="G200" s="24">
        <v>36060</v>
      </c>
      <c r="H200">
        <v>147</v>
      </c>
      <c r="I200">
        <v>75.2</v>
      </c>
      <c r="J200">
        <v>49.7</v>
      </c>
      <c r="K200" t="s">
        <v>4352</v>
      </c>
      <c r="L200" t="s">
        <v>4327</v>
      </c>
    </row>
    <row r="201" spans="1:12" hidden="1" x14ac:dyDescent="0.35">
      <c r="A201" t="s">
        <v>4336</v>
      </c>
      <c r="B201">
        <v>2025</v>
      </c>
      <c r="C201" t="s">
        <v>4380</v>
      </c>
      <c r="D201" t="s">
        <v>151</v>
      </c>
      <c r="E201" t="s">
        <v>4325</v>
      </c>
      <c r="F201" t="s">
        <v>723</v>
      </c>
      <c r="G201" s="24">
        <v>36060</v>
      </c>
      <c r="H201">
        <v>147</v>
      </c>
      <c r="I201">
        <v>75.2</v>
      </c>
      <c r="J201">
        <v>49.7</v>
      </c>
      <c r="K201" t="s">
        <v>4337</v>
      </c>
      <c r="L201" t="s">
        <v>4327</v>
      </c>
    </row>
    <row r="202" spans="1:12" hidden="1" x14ac:dyDescent="0.35">
      <c r="A202" t="s">
        <v>4336</v>
      </c>
      <c r="B202">
        <v>2030</v>
      </c>
      <c r="C202" t="s">
        <v>4380</v>
      </c>
      <c r="D202" t="s">
        <v>151</v>
      </c>
      <c r="E202" t="s">
        <v>4325</v>
      </c>
      <c r="F202" t="s">
        <v>723</v>
      </c>
      <c r="G202" s="24">
        <v>32840</v>
      </c>
      <c r="H202">
        <v>152</v>
      </c>
      <c r="I202">
        <v>85.6</v>
      </c>
      <c r="J202">
        <v>54.8</v>
      </c>
      <c r="K202" t="s">
        <v>4353</v>
      </c>
      <c r="L202" t="s">
        <v>4327</v>
      </c>
    </row>
    <row r="203" spans="1:12" hidden="1" x14ac:dyDescent="0.35">
      <c r="A203" t="s">
        <v>4336</v>
      </c>
      <c r="B203">
        <v>2030</v>
      </c>
      <c r="C203" t="s">
        <v>4380</v>
      </c>
      <c r="D203" t="s">
        <v>151</v>
      </c>
      <c r="E203" t="s">
        <v>4325</v>
      </c>
      <c r="F203" t="s">
        <v>723</v>
      </c>
      <c r="G203" s="24">
        <v>32840</v>
      </c>
      <c r="H203">
        <v>152</v>
      </c>
      <c r="I203">
        <v>85.6</v>
      </c>
      <c r="J203">
        <v>54.8</v>
      </c>
      <c r="K203" t="s">
        <v>4338</v>
      </c>
      <c r="L203" t="s">
        <v>4327</v>
      </c>
    </row>
    <row r="204" spans="1:12" hidden="1" x14ac:dyDescent="0.35">
      <c r="A204" t="s">
        <v>4336</v>
      </c>
      <c r="B204">
        <v>2035</v>
      </c>
      <c r="C204" t="s">
        <v>4380</v>
      </c>
      <c r="D204" t="s">
        <v>151</v>
      </c>
      <c r="E204" t="s">
        <v>4325</v>
      </c>
      <c r="F204" t="s">
        <v>723</v>
      </c>
      <c r="G204" s="24">
        <v>31490</v>
      </c>
      <c r="H204">
        <v>172</v>
      </c>
      <c r="I204">
        <v>90.4</v>
      </c>
      <c r="J204">
        <v>59.2</v>
      </c>
      <c r="K204" t="s">
        <v>4354</v>
      </c>
      <c r="L204" t="s">
        <v>4327</v>
      </c>
    </row>
    <row r="205" spans="1:12" hidden="1" x14ac:dyDescent="0.35">
      <c r="A205" t="s">
        <v>4336</v>
      </c>
      <c r="B205">
        <v>2035</v>
      </c>
      <c r="C205" t="s">
        <v>4380</v>
      </c>
      <c r="D205" t="s">
        <v>151</v>
      </c>
      <c r="E205" t="s">
        <v>4325</v>
      </c>
      <c r="F205" t="s">
        <v>723</v>
      </c>
      <c r="G205" s="24">
        <v>31490</v>
      </c>
      <c r="H205">
        <v>172</v>
      </c>
      <c r="I205">
        <v>90.4</v>
      </c>
      <c r="J205">
        <v>59.2</v>
      </c>
      <c r="K205" t="s">
        <v>4339</v>
      </c>
      <c r="L205" t="s">
        <v>4327</v>
      </c>
    </row>
    <row r="206" spans="1:12" hidden="1" x14ac:dyDescent="0.35">
      <c r="A206" t="s">
        <v>4336</v>
      </c>
      <c r="B206">
        <v>2040</v>
      </c>
      <c r="C206" t="s">
        <v>4380</v>
      </c>
      <c r="D206" t="s">
        <v>151</v>
      </c>
      <c r="E206" t="s">
        <v>4325</v>
      </c>
      <c r="F206" t="s">
        <v>723</v>
      </c>
      <c r="G206" s="24">
        <v>30810</v>
      </c>
      <c r="H206">
        <v>179</v>
      </c>
      <c r="I206">
        <v>94.3</v>
      </c>
      <c r="J206">
        <v>61.8</v>
      </c>
      <c r="K206" t="s">
        <v>4331</v>
      </c>
      <c r="L206" t="s">
        <v>4327</v>
      </c>
    </row>
    <row r="207" spans="1:12" hidden="1" x14ac:dyDescent="0.35">
      <c r="A207" t="s">
        <v>4336</v>
      </c>
      <c r="B207">
        <v>2040</v>
      </c>
      <c r="C207" t="s">
        <v>4380</v>
      </c>
      <c r="D207" t="s">
        <v>151</v>
      </c>
      <c r="E207" t="s">
        <v>4325</v>
      </c>
      <c r="F207" t="s">
        <v>723</v>
      </c>
      <c r="G207" s="24">
        <v>30810</v>
      </c>
      <c r="H207">
        <v>179</v>
      </c>
      <c r="I207">
        <v>94.3</v>
      </c>
      <c r="J207">
        <v>61.8</v>
      </c>
      <c r="K207" t="s">
        <v>4331</v>
      </c>
      <c r="L207" t="s">
        <v>4327</v>
      </c>
    </row>
    <row r="208" spans="1:12" hidden="1" x14ac:dyDescent="0.35">
      <c r="A208" t="s">
        <v>4336</v>
      </c>
      <c r="B208">
        <v>2045</v>
      </c>
      <c r="C208" t="s">
        <v>4380</v>
      </c>
      <c r="D208" t="s">
        <v>151</v>
      </c>
      <c r="E208" t="s">
        <v>4325</v>
      </c>
      <c r="F208" t="s">
        <v>723</v>
      </c>
      <c r="G208" s="24">
        <v>30130</v>
      </c>
      <c r="H208">
        <v>187</v>
      </c>
      <c r="I208">
        <v>98.2</v>
      </c>
      <c r="J208">
        <v>64.400000000000006</v>
      </c>
      <c r="K208" t="s">
        <v>4331</v>
      </c>
      <c r="L208" t="s">
        <v>4327</v>
      </c>
    </row>
    <row r="209" spans="1:12" hidden="1" x14ac:dyDescent="0.35">
      <c r="A209" t="s">
        <v>4336</v>
      </c>
      <c r="B209">
        <v>2045</v>
      </c>
      <c r="C209" t="s">
        <v>4380</v>
      </c>
      <c r="D209" t="s">
        <v>151</v>
      </c>
      <c r="E209" t="s">
        <v>4325</v>
      </c>
      <c r="F209" t="s">
        <v>723</v>
      </c>
      <c r="G209" s="24">
        <v>30130</v>
      </c>
      <c r="H209">
        <v>187</v>
      </c>
      <c r="I209">
        <v>98.2</v>
      </c>
      <c r="J209">
        <v>64.400000000000006</v>
      </c>
      <c r="K209" t="s">
        <v>4331</v>
      </c>
      <c r="L209" t="s">
        <v>4327</v>
      </c>
    </row>
    <row r="210" spans="1:12" hidden="1" x14ac:dyDescent="0.35">
      <c r="A210" t="s">
        <v>4336</v>
      </c>
      <c r="B210">
        <v>2050</v>
      </c>
      <c r="C210" t="s">
        <v>4380</v>
      </c>
      <c r="D210" t="s">
        <v>151</v>
      </c>
      <c r="E210" t="s">
        <v>4325</v>
      </c>
      <c r="F210" t="s">
        <v>723</v>
      </c>
      <c r="G210" s="24">
        <v>29450</v>
      </c>
      <c r="H210">
        <v>195</v>
      </c>
      <c r="I210">
        <v>102</v>
      </c>
      <c r="J210">
        <v>66.900000000000006</v>
      </c>
      <c r="K210" t="s">
        <v>4355</v>
      </c>
      <c r="L210" t="s">
        <v>4327</v>
      </c>
    </row>
    <row r="211" spans="1:12" hidden="1" x14ac:dyDescent="0.35">
      <c r="A211" t="s">
        <v>4336</v>
      </c>
      <c r="B211">
        <v>2050</v>
      </c>
      <c r="C211" t="s">
        <v>4380</v>
      </c>
      <c r="D211" t="s">
        <v>151</v>
      </c>
      <c r="E211" t="s">
        <v>4325</v>
      </c>
      <c r="F211" t="s">
        <v>723</v>
      </c>
      <c r="G211" s="24">
        <v>29450</v>
      </c>
      <c r="H211">
        <v>195</v>
      </c>
      <c r="I211">
        <v>102</v>
      </c>
      <c r="J211">
        <v>66.900000000000006</v>
      </c>
      <c r="K211" t="s">
        <v>4340</v>
      </c>
      <c r="L211" t="s">
        <v>4327</v>
      </c>
    </row>
    <row r="212" spans="1:12" hidden="1" x14ac:dyDescent="0.35">
      <c r="A212" t="s">
        <v>4323</v>
      </c>
      <c r="B212">
        <v>2020</v>
      </c>
      <c r="C212" t="s">
        <v>4381</v>
      </c>
      <c r="D212" t="s">
        <v>151</v>
      </c>
      <c r="E212" t="s">
        <v>4325</v>
      </c>
      <c r="F212" t="s">
        <v>723</v>
      </c>
      <c r="G212" s="24">
        <v>45660</v>
      </c>
      <c r="H212">
        <v>86.9</v>
      </c>
      <c r="I212">
        <v>160</v>
      </c>
      <c r="J212">
        <v>56.3</v>
      </c>
      <c r="K212" t="s">
        <v>4345</v>
      </c>
      <c r="L212" t="s">
        <v>4327</v>
      </c>
    </row>
    <row r="213" spans="1:12" hidden="1" x14ac:dyDescent="0.35">
      <c r="A213" t="s">
        <v>4323</v>
      </c>
      <c r="B213">
        <v>2020</v>
      </c>
      <c r="C213" t="s">
        <v>4381</v>
      </c>
      <c r="D213" t="s">
        <v>151</v>
      </c>
      <c r="E213" t="s">
        <v>4325</v>
      </c>
      <c r="F213" t="s">
        <v>723</v>
      </c>
      <c r="G213" s="24">
        <v>45660</v>
      </c>
      <c r="H213">
        <v>86.9</v>
      </c>
      <c r="I213">
        <v>160</v>
      </c>
      <c r="J213">
        <v>56.3</v>
      </c>
      <c r="K213" t="s">
        <v>4326</v>
      </c>
      <c r="L213" t="s">
        <v>4327</v>
      </c>
    </row>
    <row r="214" spans="1:12" hidden="1" x14ac:dyDescent="0.35">
      <c r="A214" t="s">
        <v>4323</v>
      </c>
      <c r="B214">
        <v>2025</v>
      </c>
      <c r="C214" t="s">
        <v>4381</v>
      </c>
      <c r="D214" t="s">
        <v>151</v>
      </c>
      <c r="E214" t="s">
        <v>4325</v>
      </c>
      <c r="F214" t="s">
        <v>723</v>
      </c>
      <c r="G214" s="24">
        <v>36050</v>
      </c>
      <c r="H214">
        <v>117</v>
      </c>
      <c r="I214">
        <v>230</v>
      </c>
      <c r="J214">
        <v>77.400000000000006</v>
      </c>
      <c r="K214" t="s">
        <v>4346</v>
      </c>
      <c r="L214" t="s">
        <v>4327</v>
      </c>
    </row>
    <row r="215" spans="1:12" hidden="1" x14ac:dyDescent="0.35">
      <c r="A215" t="s">
        <v>4323</v>
      </c>
      <c r="B215">
        <v>2025</v>
      </c>
      <c r="C215" t="s">
        <v>4381</v>
      </c>
      <c r="D215" t="s">
        <v>151</v>
      </c>
      <c r="E215" t="s">
        <v>4325</v>
      </c>
      <c r="F215" t="s">
        <v>723</v>
      </c>
      <c r="G215" s="24">
        <v>36050</v>
      </c>
      <c r="H215">
        <v>117</v>
      </c>
      <c r="I215">
        <v>230</v>
      </c>
      <c r="J215">
        <v>77.400000000000006</v>
      </c>
      <c r="K215" t="s">
        <v>4328</v>
      </c>
      <c r="L215" t="s">
        <v>4327</v>
      </c>
    </row>
    <row r="216" spans="1:12" hidden="1" x14ac:dyDescent="0.35">
      <c r="A216" t="s">
        <v>4323</v>
      </c>
      <c r="B216">
        <v>2030</v>
      </c>
      <c r="C216" t="s">
        <v>4381</v>
      </c>
      <c r="D216" t="s">
        <v>151</v>
      </c>
      <c r="E216" t="s">
        <v>4325</v>
      </c>
      <c r="F216" t="s">
        <v>723</v>
      </c>
      <c r="G216" s="24">
        <v>34450</v>
      </c>
      <c r="H216">
        <v>126</v>
      </c>
      <c r="I216">
        <v>252</v>
      </c>
      <c r="J216">
        <v>83.9</v>
      </c>
      <c r="K216" t="s">
        <v>4347</v>
      </c>
      <c r="L216" t="s">
        <v>4327</v>
      </c>
    </row>
    <row r="217" spans="1:12" hidden="1" x14ac:dyDescent="0.35">
      <c r="A217" t="s">
        <v>4323</v>
      </c>
      <c r="B217">
        <v>2030</v>
      </c>
      <c r="C217" t="s">
        <v>4381</v>
      </c>
      <c r="D217" t="s">
        <v>151</v>
      </c>
      <c r="E217" t="s">
        <v>4325</v>
      </c>
      <c r="F217" t="s">
        <v>723</v>
      </c>
      <c r="G217" s="24">
        <v>34450</v>
      </c>
      <c r="H217">
        <v>126</v>
      </c>
      <c r="I217">
        <v>252</v>
      </c>
      <c r="J217">
        <v>83.9</v>
      </c>
      <c r="K217" t="s">
        <v>4329</v>
      </c>
      <c r="L217" t="s">
        <v>4327</v>
      </c>
    </row>
    <row r="218" spans="1:12" hidden="1" x14ac:dyDescent="0.35">
      <c r="A218" t="s">
        <v>4323</v>
      </c>
      <c r="B218">
        <v>2035</v>
      </c>
      <c r="C218" t="s">
        <v>4381</v>
      </c>
      <c r="D218" t="s">
        <v>151</v>
      </c>
      <c r="E218" t="s">
        <v>4325</v>
      </c>
      <c r="F218" t="s">
        <v>723</v>
      </c>
      <c r="G218" s="24">
        <v>33900</v>
      </c>
      <c r="H218">
        <v>142</v>
      </c>
      <c r="I218">
        <v>285</v>
      </c>
      <c r="J218">
        <v>94.6</v>
      </c>
      <c r="K218" t="s">
        <v>4348</v>
      </c>
      <c r="L218" t="s">
        <v>4327</v>
      </c>
    </row>
    <row r="219" spans="1:12" hidden="1" x14ac:dyDescent="0.35">
      <c r="A219" t="s">
        <v>4323</v>
      </c>
      <c r="B219">
        <v>2035</v>
      </c>
      <c r="C219" t="s">
        <v>4381</v>
      </c>
      <c r="D219" t="s">
        <v>151</v>
      </c>
      <c r="E219" t="s">
        <v>4325</v>
      </c>
      <c r="F219" t="s">
        <v>723</v>
      </c>
      <c r="G219" s="24">
        <v>33900</v>
      </c>
      <c r="H219">
        <v>142</v>
      </c>
      <c r="I219">
        <v>285</v>
      </c>
      <c r="J219">
        <v>94.6</v>
      </c>
      <c r="K219" t="s">
        <v>4330</v>
      </c>
      <c r="L219" t="s">
        <v>4327</v>
      </c>
    </row>
    <row r="220" spans="1:12" hidden="1" x14ac:dyDescent="0.35">
      <c r="A220" t="s">
        <v>4323</v>
      </c>
      <c r="B220">
        <v>2040</v>
      </c>
      <c r="C220" t="s">
        <v>4381</v>
      </c>
      <c r="D220" t="s">
        <v>151</v>
      </c>
      <c r="E220" t="s">
        <v>4325</v>
      </c>
      <c r="F220" t="s">
        <v>723</v>
      </c>
      <c r="G220" s="24">
        <v>33190</v>
      </c>
      <c r="H220">
        <v>148</v>
      </c>
      <c r="I220">
        <v>294</v>
      </c>
      <c r="J220">
        <v>98.4</v>
      </c>
      <c r="K220" t="s">
        <v>4331</v>
      </c>
      <c r="L220" t="s">
        <v>4327</v>
      </c>
    </row>
    <row r="221" spans="1:12" hidden="1" x14ac:dyDescent="0.35">
      <c r="A221" t="s">
        <v>4323</v>
      </c>
      <c r="B221">
        <v>2040</v>
      </c>
      <c r="C221" t="s">
        <v>4381</v>
      </c>
      <c r="D221" t="s">
        <v>151</v>
      </c>
      <c r="E221" t="s">
        <v>4325</v>
      </c>
      <c r="F221" t="s">
        <v>723</v>
      </c>
      <c r="G221" s="24">
        <v>33190</v>
      </c>
      <c r="H221">
        <v>148</v>
      </c>
      <c r="I221">
        <v>294</v>
      </c>
      <c r="J221">
        <v>98.4</v>
      </c>
      <c r="K221" t="s">
        <v>4331</v>
      </c>
      <c r="L221" t="s">
        <v>4327</v>
      </c>
    </row>
    <row r="222" spans="1:12" hidden="1" x14ac:dyDescent="0.35">
      <c r="A222" t="s">
        <v>4323</v>
      </c>
      <c r="B222">
        <v>2045</v>
      </c>
      <c r="C222" t="s">
        <v>4381</v>
      </c>
      <c r="D222" t="s">
        <v>151</v>
      </c>
      <c r="E222" t="s">
        <v>4325</v>
      </c>
      <c r="F222" t="s">
        <v>723</v>
      </c>
      <c r="G222" s="24">
        <v>32480</v>
      </c>
      <c r="H222">
        <v>154</v>
      </c>
      <c r="I222">
        <v>304</v>
      </c>
      <c r="J222">
        <v>102</v>
      </c>
      <c r="K222" t="s">
        <v>4331</v>
      </c>
      <c r="L222" t="s">
        <v>4327</v>
      </c>
    </row>
    <row r="223" spans="1:12" hidden="1" x14ac:dyDescent="0.35">
      <c r="A223" t="s">
        <v>4323</v>
      </c>
      <c r="B223">
        <v>2045</v>
      </c>
      <c r="C223" t="s">
        <v>4381</v>
      </c>
      <c r="D223" t="s">
        <v>151</v>
      </c>
      <c r="E223" t="s">
        <v>4325</v>
      </c>
      <c r="F223" t="s">
        <v>723</v>
      </c>
      <c r="G223" s="24">
        <v>32480</v>
      </c>
      <c r="H223">
        <v>154</v>
      </c>
      <c r="I223">
        <v>304</v>
      </c>
      <c r="J223">
        <v>102</v>
      </c>
      <c r="K223" t="s">
        <v>4331</v>
      </c>
      <c r="L223" t="s">
        <v>4327</v>
      </c>
    </row>
    <row r="224" spans="1:12" hidden="1" x14ac:dyDescent="0.35">
      <c r="A224" t="s">
        <v>4323</v>
      </c>
      <c r="B224">
        <v>2050</v>
      </c>
      <c r="C224" t="s">
        <v>4381</v>
      </c>
      <c r="D224" t="s">
        <v>151</v>
      </c>
      <c r="E224" t="s">
        <v>4325</v>
      </c>
      <c r="F224" t="s">
        <v>723</v>
      </c>
      <c r="G224" s="24">
        <v>31780</v>
      </c>
      <c r="H224">
        <v>161</v>
      </c>
      <c r="I224">
        <v>313</v>
      </c>
      <c r="J224">
        <v>106</v>
      </c>
      <c r="K224" t="s">
        <v>4349</v>
      </c>
      <c r="L224" t="s">
        <v>4327</v>
      </c>
    </row>
    <row r="225" spans="1:12" hidden="1" x14ac:dyDescent="0.35">
      <c r="A225" t="s">
        <v>4323</v>
      </c>
      <c r="B225">
        <v>2050</v>
      </c>
      <c r="C225" t="s">
        <v>4381</v>
      </c>
      <c r="D225" t="s">
        <v>151</v>
      </c>
      <c r="E225" t="s">
        <v>4325</v>
      </c>
      <c r="F225" t="s">
        <v>723</v>
      </c>
      <c r="G225" s="24">
        <v>31780</v>
      </c>
      <c r="H225">
        <v>161</v>
      </c>
      <c r="I225">
        <v>313</v>
      </c>
      <c r="J225">
        <v>106</v>
      </c>
      <c r="K225" t="s">
        <v>4332</v>
      </c>
      <c r="L225" t="s">
        <v>4327</v>
      </c>
    </row>
    <row r="226" spans="1:12" hidden="1" x14ac:dyDescent="0.35">
      <c r="A226" t="s">
        <v>4333</v>
      </c>
      <c r="B226">
        <v>2020</v>
      </c>
      <c r="C226" t="s">
        <v>4381</v>
      </c>
      <c r="D226" t="s">
        <v>151</v>
      </c>
      <c r="E226" t="s">
        <v>4325</v>
      </c>
      <c r="F226" t="s">
        <v>723</v>
      </c>
      <c r="G226" s="24">
        <v>45660</v>
      </c>
      <c r="H226">
        <v>86.9</v>
      </c>
      <c r="I226">
        <v>160</v>
      </c>
      <c r="J226">
        <v>56.3</v>
      </c>
      <c r="K226" t="s">
        <v>4351</v>
      </c>
      <c r="L226" t="s">
        <v>4327</v>
      </c>
    </row>
    <row r="227" spans="1:12" hidden="1" x14ac:dyDescent="0.35">
      <c r="A227" t="s">
        <v>4333</v>
      </c>
      <c r="B227">
        <v>2020</v>
      </c>
      <c r="C227" t="s">
        <v>4381</v>
      </c>
      <c r="D227" t="s">
        <v>151</v>
      </c>
      <c r="E227" t="s">
        <v>4325</v>
      </c>
      <c r="F227" t="s">
        <v>723</v>
      </c>
      <c r="G227" s="24">
        <v>45660</v>
      </c>
      <c r="H227">
        <v>86.9</v>
      </c>
      <c r="I227">
        <v>160</v>
      </c>
      <c r="J227">
        <v>56.3</v>
      </c>
      <c r="K227" t="s">
        <v>4334</v>
      </c>
      <c r="L227" t="s">
        <v>4335</v>
      </c>
    </row>
    <row r="228" spans="1:12" hidden="1" x14ac:dyDescent="0.35">
      <c r="A228" t="s">
        <v>4333</v>
      </c>
      <c r="B228">
        <v>2025</v>
      </c>
      <c r="C228" t="s">
        <v>4381</v>
      </c>
      <c r="D228" t="s">
        <v>151</v>
      </c>
      <c r="E228" t="s">
        <v>4325</v>
      </c>
      <c r="F228" t="s">
        <v>723</v>
      </c>
      <c r="G228" s="24">
        <v>45660</v>
      </c>
      <c r="H228">
        <v>86.9</v>
      </c>
      <c r="I228">
        <v>160</v>
      </c>
      <c r="J228">
        <v>56.3</v>
      </c>
      <c r="K228" t="s">
        <v>4351</v>
      </c>
      <c r="L228" t="s">
        <v>4327</v>
      </c>
    </row>
    <row r="229" spans="1:12" hidden="1" x14ac:dyDescent="0.35">
      <c r="A229" t="s">
        <v>4333</v>
      </c>
      <c r="B229">
        <v>2025</v>
      </c>
      <c r="C229" t="s">
        <v>4381</v>
      </c>
      <c r="D229" t="s">
        <v>151</v>
      </c>
      <c r="E229" t="s">
        <v>4325</v>
      </c>
      <c r="F229" t="s">
        <v>723</v>
      </c>
      <c r="G229" s="24">
        <v>45660</v>
      </c>
      <c r="H229">
        <v>86.9</v>
      </c>
      <c r="I229">
        <v>160</v>
      </c>
      <c r="J229">
        <v>56.3</v>
      </c>
      <c r="K229" t="s">
        <v>4334</v>
      </c>
      <c r="L229" t="s">
        <v>4335</v>
      </c>
    </row>
    <row r="230" spans="1:12" hidden="1" x14ac:dyDescent="0.35">
      <c r="A230" t="s">
        <v>4333</v>
      </c>
      <c r="B230">
        <v>2030</v>
      </c>
      <c r="C230" t="s">
        <v>4381</v>
      </c>
      <c r="D230" t="s">
        <v>151</v>
      </c>
      <c r="E230" t="s">
        <v>4325</v>
      </c>
      <c r="F230" t="s">
        <v>723</v>
      </c>
      <c r="G230" s="24">
        <v>45660</v>
      </c>
      <c r="H230">
        <v>86.9</v>
      </c>
      <c r="I230">
        <v>160</v>
      </c>
      <c r="J230">
        <v>56.3</v>
      </c>
      <c r="K230" t="s">
        <v>4351</v>
      </c>
      <c r="L230" t="s">
        <v>4327</v>
      </c>
    </row>
    <row r="231" spans="1:12" hidden="1" x14ac:dyDescent="0.35">
      <c r="A231" t="s">
        <v>4333</v>
      </c>
      <c r="B231">
        <v>2030</v>
      </c>
      <c r="C231" t="s">
        <v>4381</v>
      </c>
      <c r="D231" t="s">
        <v>151</v>
      </c>
      <c r="E231" t="s">
        <v>4325</v>
      </c>
      <c r="F231" t="s">
        <v>723</v>
      </c>
      <c r="G231" s="24">
        <v>45660</v>
      </c>
      <c r="H231">
        <v>86.9</v>
      </c>
      <c r="I231">
        <v>160</v>
      </c>
      <c r="J231">
        <v>56.3</v>
      </c>
      <c r="K231" t="s">
        <v>4334</v>
      </c>
      <c r="L231" t="s">
        <v>4335</v>
      </c>
    </row>
    <row r="232" spans="1:12" hidden="1" x14ac:dyDescent="0.35">
      <c r="A232" t="s">
        <v>4333</v>
      </c>
      <c r="B232">
        <v>2035</v>
      </c>
      <c r="C232" t="s">
        <v>4381</v>
      </c>
      <c r="D232" t="s">
        <v>151</v>
      </c>
      <c r="E232" t="s">
        <v>4325</v>
      </c>
      <c r="F232" t="s">
        <v>723</v>
      </c>
      <c r="G232" s="24">
        <v>45660</v>
      </c>
      <c r="H232">
        <v>86.9</v>
      </c>
      <c r="I232">
        <v>160</v>
      </c>
      <c r="J232">
        <v>56.3</v>
      </c>
      <c r="K232" t="s">
        <v>4351</v>
      </c>
      <c r="L232" t="s">
        <v>4327</v>
      </c>
    </row>
    <row r="233" spans="1:12" hidden="1" x14ac:dyDescent="0.35">
      <c r="A233" t="s">
        <v>4333</v>
      </c>
      <c r="B233">
        <v>2035</v>
      </c>
      <c r="C233" t="s">
        <v>4381</v>
      </c>
      <c r="D233" t="s">
        <v>151</v>
      </c>
      <c r="E233" t="s">
        <v>4325</v>
      </c>
      <c r="F233" t="s">
        <v>723</v>
      </c>
      <c r="G233" s="24">
        <v>45660</v>
      </c>
      <c r="H233">
        <v>86.9</v>
      </c>
      <c r="I233">
        <v>160</v>
      </c>
      <c r="J233">
        <v>56.3</v>
      </c>
      <c r="K233" t="s">
        <v>4334</v>
      </c>
      <c r="L233" t="s">
        <v>4335</v>
      </c>
    </row>
    <row r="234" spans="1:12" hidden="1" x14ac:dyDescent="0.35">
      <c r="A234" t="s">
        <v>4333</v>
      </c>
      <c r="B234">
        <v>2040</v>
      </c>
      <c r="C234" t="s">
        <v>4381</v>
      </c>
      <c r="D234" t="s">
        <v>151</v>
      </c>
      <c r="E234" t="s">
        <v>4325</v>
      </c>
      <c r="F234" t="s">
        <v>723</v>
      </c>
      <c r="G234" s="24">
        <v>45660</v>
      </c>
      <c r="H234">
        <v>86.9</v>
      </c>
      <c r="I234">
        <v>160</v>
      </c>
      <c r="J234">
        <v>56.3</v>
      </c>
      <c r="K234" t="s">
        <v>4351</v>
      </c>
      <c r="L234" t="s">
        <v>4327</v>
      </c>
    </row>
    <row r="235" spans="1:12" hidden="1" x14ac:dyDescent="0.35">
      <c r="A235" t="s">
        <v>4333</v>
      </c>
      <c r="B235">
        <v>2040</v>
      </c>
      <c r="C235" t="s">
        <v>4381</v>
      </c>
      <c r="D235" t="s">
        <v>151</v>
      </c>
      <c r="E235" t="s">
        <v>4325</v>
      </c>
      <c r="F235" t="s">
        <v>723</v>
      </c>
      <c r="G235" s="24">
        <v>45660</v>
      </c>
      <c r="H235">
        <v>86.9</v>
      </c>
      <c r="I235">
        <v>160</v>
      </c>
      <c r="J235">
        <v>56.3</v>
      </c>
      <c r="K235" t="s">
        <v>4334</v>
      </c>
      <c r="L235" t="s">
        <v>4335</v>
      </c>
    </row>
    <row r="236" spans="1:12" hidden="1" x14ac:dyDescent="0.35">
      <c r="A236" t="s">
        <v>4333</v>
      </c>
      <c r="B236">
        <v>2045</v>
      </c>
      <c r="C236" t="s">
        <v>4381</v>
      </c>
      <c r="D236" t="s">
        <v>151</v>
      </c>
      <c r="E236" t="s">
        <v>4325</v>
      </c>
      <c r="F236" t="s">
        <v>723</v>
      </c>
      <c r="G236" s="24">
        <v>45660</v>
      </c>
      <c r="H236">
        <v>86.9</v>
      </c>
      <c r="I236">
        <v>160</v>
      </c>
      <c r="J236">
        <v>56.3</v>
      </c>
      <c r="K236" t="s">
        <v>4351</v>
      </c>
      <c r="L236" t="s">
        <v>4327</v>
      </c>
    </row>
    <row r="237" spans="1:12" hidden="1" x14ac:dyDescent="0.35">
      <c r="A237" t="s">
        <v>4333</v>
      </c>
      <c r="B237">
        <v>2045</v>
      </c>
      <c r="C237" t="s">
        <v>4381</v>
      </c>
      <c r="D237" t="s">
        <v>151</v>
      </c>
      <c r="E237" t="s">
        <v>4325</v>
      </c>
      <c r="F237" t="s">
        <v>723</v>
      </c>
      <c r="G237" s="24">
        <v>45660</v>
      </c>
      <c r="H237">
        <v>86.9</v>
      </c>
      <c r="I237">
        <v>160</v>
      </c>
      <c r="J237">
        <v>56.3</v>
      </c>
      <c r="K237" t="s">
        <v>4334</v>
      </c>
      <c r="L237" t="s">
        <v>4335</v>
      </c>
    </row>
    <row r="238" spans="1:12" hidden="1" x14ac:dyDescent="0.35">
      <c r="A238" t="s">
        <v>4333</v>
      </c>
      <c r="B238">
        <v>2050</v>
      </c>
      <c r="C238" t="s">
        <v>4381</v>
      </c>
      <c r="D238" t="s">
        <v>151</v>
      </c>
      <c r="E238" t="s">
        <v>4325</v>
      </c>
      <c r="F238" t="s">
        <v>723</v>
      </c>
      <c r="G238" s="24">
        <v>45660</v>
      </c>
      <c r="H238">
        <v>86.9</v>
      </c>
      <c r="I238">
        <v>160</v>
      </c>
      <c r="J238">
        <v>56.3</v>
      </c>
      <c r="K238" t="s">
        <v>4351</v>
      </c>
      <c r="L238" t="s">
        <v>4327</v>
      </c>
    </row>
    <row r="239" spans="1:12" hidden="1" x14ac:dyDescent="0.35">
      <c r="A239" t="s">
        <v>4333</v>
      </c>
      <c r="B239">
        <v>2050</v>
      </c>
      <c r="C239" t="s">
        <v>4381</v>
      </c>
      <c r="D239" t="s">
        <v>151</v>
      </c>
      <c r="E239" t="s">
        <v>4325</v>
      </c>
      <c r="F239" t="s">
        <v>723</v>
      </c>
      <c r="G239" s="24">
        <v>45660</v>
      </c>
      <c r="H239">
        <v>86.9</v>
      </c>
      <c r="I239">
        <v>160</v>
      </c>
      <c r="J239">
        <v>56.3</v>
      </c>
      <c r="K239" t="s">
        <v>4334</v>
      </c>
      <c r="L239" t="s">
        <v>4335</v>
      </c>
    </row>
    <row r="240" spans="1:12" hidden="1" x14ac:dyDescent="0.35">
      <c r="A240" t="s">
        <v>4336</v>
      </c>
      <c r="B240">
        <v>2020</v>
      </c>
      <c r="C240" t="s">
        <v>4381</v>
      </c>
      <c r="D240" t="s">
        <v>151</v>
      </c>
      <c r="E240" t="s">
        <v>4325</v>
      </c>
      <c r="F240" t="s">
        <v>723</v>
      </c>
      <c r="G240" s="24">
        <v>45660</v>
      </c>
      <c r="H240">
        <v>86.9</v>
      </c>
      <c r="I240">
        <v>160</v>
      </c>
      <c r="J240">
        <v>56.3</v>
      </c>
      <c r="K240" t="s">
        <v>4351</v>
      </c>
      <c r="L240" t="s">
        <v>4327</v>
      </c>
    </row>
    <row r="241" spans="1:12" hidden="1" x14ac:dyDescent="0.35">
      <c r="A241" t="s">
        <v>4336</v>
      </c>
      <c r="B241">
        <v>2020</v>
      </c>
      <c r="C241" t="s">
        <v>4381</v>
      </c>
      <c r="D241" t="s">
        <v>151</v>
      </c>
      <c r="E241" t="s">
        <v>4325</v>
      </c>
      <c r="F241" t="s">
        <v>723</v>
      </c>
      <c r="G241" s="24">
        <v>45660</v>
      </c>
      <c r="H241">
        <v>86.9</v>
      </c>
      <c r="I241">
        <v>160</v>
      </c>
      <c r="J241">
        <v>56.3</v>
      </c>
      <c r="K241" t="s">
        <v>4334</v>
      </c>
      <c r="L241" t="s">
        <v>4327</v>
      </c>
    </row>
    <row r="242" spans="1:12" hidden="1" x14ac:dyDescent="0.35">
      <c r="A242" t="s">
        <v>4336</v>
      </c>
      <c r="B242">
        <v>2025</v>
      </c>
      <c r="C242" t="s">
        <v>4381</v>
      </c>
      <c r="D242" t="s">
        <v>151</v>
      </c>
      <c r="E242" t="s">
        <v>4325</v>
      </c>
      <c r="F242" t="s">
        <v>723</v>
      </c>
      <c r="G242" s="24">
        <v>41550</v>
      </c>
      <c r="H242">
        <v>101</v>
      </c>
      <c r="I242">
        <v>186</v>
      </c>
      <c r="J242">
        <v>65.3</v>
      </c>
      <c r="K242" t="s">
        <v>4352</v>
      </c>
      <c r="L242" t="s">
        <v>4327</v>
      </c>
    </row>
    <row r="243" spans="1:12" hidden="1" x14ac:dyDescent="0.35">
      <c r="A243" t="s">
        <v>4336</v>
      </c>
      <c r="B243">
        <v>2025</v>
      </c>
      <c r="C243" t="s">
        <v>4381</v>
      </c>
      <c r="D243" t="s">
        <v>151</v>
      </c>
      <c r="E243" t="s">
        <v>4325</v>
      </c>
      <c r="F243" t="s">
        <v>723</v>
      </c>
      <c r="G243" s="24">
        <v>41550</v>
      </c>
      <c r="H243">
        <v>101</v>
      </c>
      <c r="I243">
        <v>186</v>
      </c>
      <c r="J243">
        <v>65.3</v>
      </c>
      <c r="K243" t="s">
        <v>4337</v>
      </c>
      <c r="L243" t="s">
        <v>4327</v>
      </c>
    </row>
    <row r="244" spans="1:12" hidden="1" x14ac:dyDescent="0.35">
      <c r="A244" t="s">
        <v>4336</v>
      </c>
      <c r="B244">
        <v>2030</v>
      </c>
      <c r="C244" t="s">
        <v>4381</v>
      </c>
      <c r="D244" t="s">
        <v>151</v>
      </c>
      <c r="E244" t="s">
        <v>4325</v>
      </c>
      <c r="F244" t="s">
        <v>723</v>
      </c>
      <c r="G244" s="24">
        <v>36920</v>
      </c>
      <c r="H244">
        <v>105</v>
      </c>
      <c r="I244">
        <v>195</v>
      </c>
      <c r="J244">
        <v>68.099999999999994</v>
      </c>
      <c r="K244" t="s">
        <v>4353</v>
      </c>
      <c r="L244" t="s">
        <v>4327</v>
      </c>
    </row>
    <row r="245" spans="1:12" hidden="1" x14ac:dyDescent="0.35">
      <c r="A245" t="s">
        <v>4336</v>
      </c>
      <c r="B245">
        <v>2030</v>
      </c>
      <c r="C245" t="s">
        <v>4381</v>
      </c>
      <c r="D245" t="s">
        <v>151</v>
      </c>
      <c r="E245" t="s">
        <v>4325</v>
      </c>
      <c r="F245" t="s">
        <v>723</v>
      </c>
      <c r="G245" s="24">
        <v>36920</v>
      </c>
      <c r="H245">
        <v>105</v>
      </c>
      <c r="I245">
        <v>195</v>
      </c>
      <c r="J245">
        <v>68.099999999999994</v>
      </c>
      <c r="K245" t="s">
        <v>4338</v>
      </c>
      <c r="L245" t="s">
        <v>4327</v>
      </c>
    </row>
    <row r="246" spans="1:12" hidden="1" x14ac:dyDescent="0.35">
      <c r="A246" t="s">
        <v>4336</v>
      </c>
      <c r="B246">
        <v>2035</v>
      </c>
      <c r="C246" t="s">
        <v>4381</v>
      </c>
      <c r="D246" t="s">
        <v>151</v>
      </c>
      <c r="E246" t="s">
        <v>4325</v>
      </c>
      <c r="F246" t="s">
        <v>723</v>
      </c>
      <c r="G246" s="24">
        <v>34770</v>
      </c>
      <c r="H246">
        <v>118</v>
      </c>
      <c r="I246">
        <v>217</v>
      </c>
      <c r="J246">
        <v>76.5</v>
      </c>
      <c r="K246" t="s">
        <v>4354</v>
      </c>
      <c r="L246" t="s">
        <v>4327</v>
      </c>
    </row>
    <row r="247" spans="1:12" hidden="1" x14ac:dyDescent="0.35">
      <c r="A247" t="s">
        <v>4336</v>
      </c>
      <c r="B247">
        <v>2035</v>
      </c>
      <c r="C247" t="s">
        <v>4381</v>
      </c>
      <c r="D247" t="s">
        <v>151</v>
      </c>
      <c r="E247" t="s">
        <v>4325</v>
      </c>
      <c r="F247" t="s">
        <v>723</v>
      </c>
      <c r="G247" s="24">
        <v>34770</v>
      </c>
      <c r="H247">
        <v>118</v>
      </c>
      <c r="I247">
        <v>217</v>
      </c>
      <c r="J247">
        <v>76.5</v>
      </c>
      <c r="K247" t="s">
        <v>4339</v>
      </c>
      <c r="L247" t="s">
        <v>4327</v>
      </c>
    </row>
    <row r="248" spans="1:12" hidden="1" x14ac:dyDescent="0.35">
      <c r="A248" t="s">
        <v>4336</v>
      </c>
      <c r="B248">
        <v>2040</v>
      </c>
      <c r="C248" t="s">
        <v>4381</v>
      </c>
      <c r="D248" t="s">
        <v>151</v>
      </c>
      <c r="E248" t="s">
        <v>4325</v>
      </c>
      <c r="F248" t="s">
        <v>723</v>
      </c>
      <c r="G248" s="24">
        <v>33870</v>
      </c>
      <c r="H248">
        <v>123</v>
      </c>
      <c r="I248">
        <v>228</v>
      </c>
      <c r="J248">
        <v>80.099999999999994</v>
      </c>
      <c r="K248" t="s">
        <v>4331</v>
      </c>
      <c r="L248" t="s">
        <v>4327</v>
      </c>
    </row>
    <row r="249" spans="1:12" hidden="1" x14ac:dyDescent="0.35">
      <c r="A249" t="s">
        <v>4336</v>
      </c>
      <c r="B249">
        <v>2040</v>
      </c>
      <c r="C249" t="s">
        <v>4381</v>
      </c>
      <c r="D249" t="s">
        <v>151</v>
      </c>
      <c r="E249" t="s">
        <v>4325</v>
      </c>
      <c r="F249" t="s">
        <v>723</v>
      </c>
      <c r="G249" s="24">
        <v>33870</v>
      </c>
      <c r="H249">
        <v>123</v>
      </c>
      <c r="I249">
        <v>228</v>
      </c>
      <c r="J249">
        <v>80.099999999999994</v>
      </c>
      <c r="K249" t="s">
        <v>4331</v>
      </c>
      <c r="L249" t="s">
        <v>4327</v>
      </c>
    </row>
    <row r="250" spans="1:12" hidden="1" x14ac:dyDescent="0.35">
      <c r="A250" t="s">
        <v>4336</v>
      </c>
      <c r="B250">
        <v>2045</v>
      </c>
      <c r="C250" t="s">
        <v>4381</v>
      </c>
      <c r="D250" t="s">
        <v>151</v>
      </c>
      <c r="E250" t="s">
        <v>4325</v>
      </c>
      <c r="F250" t="s">
        <v>723</v>
      </c>
      <c r="G250" s="24">
        <v>32960</v>
      </c>
      <c r="H250">
        <v>129</v>
      </c>
      <c r="I250">
        <v>240</v>
      </c>
      <c r="J250">
        <v>83.7</v>
      </c>
      <c r="K250" t="s">
        <v>4331</v>
      </c>
      <c r="L250" t="s">
        <v>4327</v>
      </c>
    </row>
    <row r="251" spans="1:12" hidden="1" x14ac:dyDescent="0.35">
      <c r="A251" t="s">
        <v>4336</v>
      </c>
      <c r="B251">
        <v>2045</v>
      </c>
      <c r="C251" t="s">
        <v>4381</v>
      </c>
      <c r="D251" t="s">
        <v>151</v>
      </c>
      <c r="E251" t="s">
        <v>4325</v>
      </c>
      <c r="F251" t="s">
        <v>723</v>
      </c>
      <c r="G251" s="24">
        <v>32960</v>
      </c>
      <c r="H251">
        <v>129</v>
      </c>
      <c r="I251">
        <v>240</v>
      </c>
      <c r="J251">
        <v>83.7</v>
      </c>
      <c r="K251" t="s">
        <v>4331</v>
      </c>
      <c r="L251" t="s">
        <v>4327</v>
      </c>
    </row>
    <row r="252" spans="1:12" hidden="1" x14ac:dyDescent="0.35">
      <c r="A252" t="s">
        <v>4336</v>
      </c>
      <c r="B252">
        <v>2050</v>
      </c>
      <c r="C252" t="s">
        <v>4381</v>
      </c>
      <c r="D252" t="s">
        <v>151</v>
      </c>
      <c r="E252" t="s">
        <v>4325</v>
      </c>
      <c r="F252" t="s">
        <v>723</v>
      </c>
      <c r="G252" s="24">
        <v>32060</v>
      </c>
      <c r="H252">
        <v>134</v>
      </c>
      <c r="I252">
        <v>251</v>
      </c>
      <c r="J252">
        <v>87.5</v>
      </c>
      <c r="K252" t="s">
        <v>4355</v>
      </c>
      <c r="L252" t="s">
        <v>4327</v>
      </c>
    </row>
    <row r="253" spans="1:12" hidden="1" x14ac:dyDescent="0.35">
      <c r="A253" t="s">
        <v>4336</v>
      </c>
      <c r="B253">
        <v>2050</v>
      </c>
      <c r="C253" t="s">
        <v>4381</v>
      </c>
      <c r="D253" t="s">
        <v>151</v>
      </c>
      <c r="E253" t="s">
        <v>4325</v>
      </c>
      <c r="F253" t="s">
        <v>723</v>
      </c>
      <c r="G253" s="24">
        <v>32060</v>
      </c>
      <c r="H253">
        <v>134</v>
      </c>
      <c r="I253">
        <v>251</v>
      </c>
      <c r="J253">
        <v>87.5</v>
      </c>
      <c r="K253" t="s">
        <v>4340</v>
      </c>
      <c r="L253" t="s">
        <v>4327</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D10" sqref="D10"/>
    </sheetView>
  </sheetViews>
  <sheetFormatPr defaultColWidth="9.1796875" defaultRowHeight="14.5" x14ac:dyDescent="0.35"/>
  <cols>
    <col min="2" max="2" width="54.26953125" customWidth="1"/>
    <col min="3" max="3" width="10.7265625" bestFit="1" customWidth="1"/>
    <col min="4" max="10" width="10.54296875" bestFit="1" customWidth="1"/>
  </cols>
  <sheetData>
    <row r="1" spans="1:10" x14ac:dyDescent="0.35">
      <c r="A1" s="1" t="s">
        <v>4382</v>
      </c>
    </row>
    <row r="2" spans="1:10" x14ac:dyDescent="0.35">
      <c r="B2" s="55"/>
      <c r="C2" s="59">
        <v>2020</v>
      </c>
      <c r="D2" s="59">
        <v>2025</v>
      </c>
      <c r="E2" s="59">
        <v>2030</v>
      </c>
      <c r="F2" s="59">
        <v>2035</v>
      </c>
      <c r="G2" s="59">
        <v>2040</v>
      </c>
      <c r="H2" s="59">
        <v>2045</v>
      </c>
      <c r="I2" s="59">
        <v>2050</v>
      </c>
    </row>
    <row r="3" spans="1:10" x14ac:dyDescent="0.35">
      <c r="A3" t="s">
        <v>4336</v>
      </c>
      <c r="B3" s="21" t="s">
        <v>4324</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35">
      <c r="A4" t="s">
        <v>4336</v>
      </c>
      <c r="B4" t="s">
        <v>4341</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35">
      <c r="A5" t="s">
        <v>4336</v>
      </c>
      <c r="B5" t="s">
        <v>4342</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35">
      <c r="A6" t="s">
        <v>4336</v>
      </c>
      <c r="B6" s="21" t="s">
        <v>4343</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35">
      <c r="A7" t="s">
        <v>4336</v>
      </c>
      <c r="B7" t="s">
        <v>4356</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35">
      <c r="A8" t="s">
        <v>4336</v>
      </c>
      <c r="B8" t="s">
        <v>4360</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35">
      <c r="A9" t="s">
        <v>4336</v>
      </c>
      <c r="B9" s="21" t="s">
        <v>4362</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35">
      <c r="A10" t="s">
        <v>4336</v>
      </c>
      <c r="B10" t="s">
        <v>4374</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35">
      <c r="A11" t="s">
        <v>4336</v>
      </c>
      <c r="B11" t="s">
        <v>4380</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35">
      <c r="A12" t="s">
        <v>4336</v>
      </c>
      <c r="B12" t="s">
        <v>4381</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35">
      <c r="A15" s="1" t="s">
        <v>4383</v>
      </c>
      <c r="B15" s="60" t="s">
        <v>4384</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35">
      <c r="B16" t="s">
        <v>4385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35">
      <c r="B17" t="s">
        <v>4386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35">
      <c r="A20" s="1" t="s">
        <v>4387</v>
      </c>
      <c r="C20" s="54"/>
      <c r="D20" s="54"/>
      <c r="E20" s="54"/>
      <c r="F20" s="54"/>
      <c r="G20" s="54"/>
      <c r="H20" s="54"/>
      <c r="I20" s="54"/>
    </row>
    <row r="21" spans="1:33" x14ac:dyDescent="0.35">
      <c r="B21" s="60" t="s">
        <v>4384</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35">
      <c r="B22" t="s">
        <v>4388</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35">
      <c r="B23" t="s">
        <v>4389</v>
      </c>
      <c r="C23" s="53">
        <f t="shared" ref="C23:I23" si="3">C6/C17</f>
        <v>0.92729477332449328</v>
      </c>
      <c r="D23" s="53">
        <f t="shared" si="3"/>
        <v>0.97473578231195612</v>
      </c>
      <c r="E23" s="53">
        <f t="shared" si="3"/>
        <v>0.97002788691692887</v>
      </c>
      <c r="F23" s="53">
        <f t="shared" si="3"/>
        <v>0.94990146426763455</v>
      </c>
      <c r="G23" s="53">
        <f t="shared" si="3"/>
        <v>0.929559090227146</v>
      </c>
      <c r="H23" s="53">
        <f t="shared" si="3"/>
        <v>0.91004728108139998</v>
      </c>
      <c r="I23" s="53">
        <f t="shared" si="3"/>
        <v>0.89107290670503014</v>
      </c>
    </row>
    <row r="25" spans="1:33" x14ac:dyDescent="0.35">
      <c r="A25" s="1" t="s">
        <v>4390</v>
      </c>
    </row>
    <row r="26" spans="1:33" x14ac:dyDescent="0.3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35">
      <c r="B27" t="s">
        <v>4388</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35">
      <c r="B28" t="s">
        <v>4389</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87" zoomScale="80" zoomScaleNormal="80" workbookViewId="0">
      <selection activeCell="D10" sqref="D10"/>
    </sheetView>
  </sheetViews>
  <sheetFormatPr defaultColWidth="8.81640625" defaultRowHeight="14.5" x14ac:dyDescent="0.35"/>
  <cols>
    <col min="1" max="1" width="25.453125" style="1" customWidth="1"/>
    <col min="2" max="2" width="21.453125" customWidth="1"/>
    <col min="3" max="3" width="21.1796875" bestFit="1" customWidth="1"/>
    <col min="4" max="4" width="17.26953125" customWidth="1"/>
    <col min="5" max="32" width="12.1796875" customWidth="1"/>
    <col min="33" max="34" width="12.26953125" bestFit="1" customWidth="1"/>
  </cols>
  <sheetData>
    <row r="2" spans="1:32" x14ac:dyDescent="0.35">
      <c r="B2" s="1" t="s">
        <v>4391</v>
      </c>
    </row>
    <row r="4" spans="1:32" x14ac:dyDescent="0.35">
      <c r="A4" s="1" t="s">
        <v>4392</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35">
      <c r="B5" s="35" t="s">
        <v>4393</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35">
      <c r="B6" s="35" t="s">
        <v>4394</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3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35">
      <c r="B9" s="35" t="s">
        <v>4395</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35">
      <c r="B10" s="35" t="s">
        <v>4396</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35">
      <c r="A13" s="1" t="s">
        <v>4397</v>
      </c>
      <c r="B13" s="34" t="s">
        <v>4398</v>
      </c>
      <c r="C13" s="36"/>
    </row>
    <row r="14" spans="1:32" x14ac:dyDescent="0.35">
      <c r="A14" s="1" t="s">
        <v>4399</v>
      </c>
      <c r="B14" t="s">
        <v>713</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35">
      <c r="B15" t="s">
        <v>717</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35">
      <c r="B16" t="s">
        <v>720</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35">
      <c r="B17" t="s">
        <v>723</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35">
      <c r="B18" t="s">
        <v>726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35">
      <c r="A19" s="1" t="s">
        <v>4399</v>
      </c>
      <c r="B19" t="s">
        <v>729</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35">
      <c r="B20" t="s">
        <v>732</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35">
      <c r="B21" t="s">
        <v>735</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35">
      <c r="B22" s="34" t="s">
        <v>776</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35">
      <c r="A23" s="70" t="s">
        <v>1035</v>
      </c>
      <c r="B23" t="s">
        <v>744</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35">
      <c r="A24" s="70" t="s">
        <v>1037</v>
      </c>
      <c r="B24" t="s">
        <v>747</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35">
      <c r="A25" s="70" t="s">
        <v>1039</v>
      </c>
      <c r="B25" t="s">
        <v>750</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35">
      <c r="A26" s="70" t="s">
        <v>1041</v>
      </c>
      <c r="B26" t="s">
        <v>753</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35">
      <c r="A27" s="70" t="s">
        <v>1043</v>
      </c>
      <c r="B27" t="s">
        <v>756</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35">
      <c r="A28" s="70" t="s">
        <v>1045</v>
      </c>
      <c r="B28" t="s">
        <v>759</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35">
      <c r="A29" s="70" t="s">
        <v>1030</v>
      </c>
      <c r="B29" t="s">
        <v>732</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35">
      <c r="A30" s="70" t="s">
        <v>1032</v>
      </c>
      <c r="B30" t="s">
        <v>735</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35">
      <c r="A32" s="40"/>
      <c r="B32" s="40" t="s">
        <v>4400</v>
      </c>
    </row>
    <row r="33" spans="1:32" x14ac:dyDescent="0.35">
      <c r="A33" s="43" t="s">
        <v>4398</v>
      </c>
      <c r="B33" s="43" t="s">
        <v>4398</v>
      </c>
      <c r="C33" s="36"/>
    </row>
    <row r="34" spans="1:32" x14ac:dyDescent="0.35">
      <c r="B34" t="s">
        <v>713</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35">
      <c r="B35" t="s">
        <v>717</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35">
      <c r="B36" t="s">
        <v>720</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35">
      <c r="B37" t="s">
        <v>723</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35">
      <c r="B38" t="s">
        <v>726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35">
      <c r="B39" t="s">
        <v>729</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35">
      <c r="B40" t="s">
        <v>732</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35">
      <c r="B41" t="s">
        <v>735</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35">
      <c r="A42" s="43" t="s">
        <v>4401</v>
      </c>
      <c r="B42" t="s">
        <v>744</v>
      </c>
      <c r="C42" s="23">
        <f t="shared" ref="C42:C49" si="13">C23*C$10</f>
        <v>2.3371911029986613E-2</v>
      </c>
      <c r="D42" s="23">
        <f t="shared" ref="D42:AF49" si="14">D23*D$10</f>
        <v>1.609224568247929E-2</v>
      </c>
      <c r="E42" s="23">
        <f t="shared" si="14"/>
        <v>1.844814913014375E-2</v>
      </c>
      <c r="F42" s="23">
        <f t="shared" si="14"/>
        <v>1.8249020322959844E-2</v>
      </c>
      <c r="G42" s="23">
        <f t="shared" si="14"/>
        <v>1.8626931338720697E-2</v>
      </c>
      <c r="H42" s="23">
        <f t="shared" si="14"/>
        <v>1.8286666099653712E-2</v>
      </c>
      <c r="I42" s="23">
        <f t="shared" si="14"/>
        <v>1.8338748048171379E-2</v>
      </c>
      <c r="J42" s="23">
        <f t="shared" si="14"/>
        <v>1.8293288773993034E-2</v>
      </c>
      <c r="K42" s="23">
        <f t="shared" si="14"/>
        <v>1.8310973376424202E-2</v>
      </c>
      <c r="L42" s="23">
        <f t="shared" si="14"/>
        <v>1.8255343010725102E-2</v>
      </c>
      <c r="M42" s="23">
        <f t="shared" si="14"/>
        <v>1.8252757350765727E-2</v>
      </c>
      <c r="N42" s="23">
        <f t="shared" si="14"/>
        <v>1.8140649552617048E-2</v>
      </c>
      <c r="O42" s="23">
        <f t="shared" si="14"/>
        <v>1.8115370872328156E-2</v>
      </c>
      <c r="P42" s="23">
        <f t="shared" si="14"/>
        <v>1.8119904796911942E-2</v>
      </c>
      <c r="Q42" s="23">
        <f t="shared" si="14"/>
        <v>1.8126958350338819E-2</v>
      </c>
      <c r="R42" s="23">
        <f t="shared" si="14"/>
        <v>1.8003325511590659E-2</v>
      </c>
      <c r="S42" s="23">
        <f t="shared" si="14"/>
        <v>1.8090605490795362E-2</v>
      </c>
      <c r="T42" s="23">
        <f t="shared" si="14"/>
        <v>1.8086490694656829E-2</v>
      </c>
      <c r="U42" s="23">
        <f t="shared" si="14"/>
        <v>1.807564947116546E-2</v>
      </c>
      <c r="V42" s="23">
        <f t="shared" si="14"/>
        <v>1.8134373748210662E-2</v>
      </c>
      <c r="W42" s="23">
        <f t="shared" si="14"/>
        <v>1.818146304627638E-2</v>
      </c>
      <c r="X42" s="23">
        <f t="shared" si="14"/>
        <v>1.8192418271171341E-2</v>
      </c>
      <c r="Y42" s="23">
        <f t="shared" si="14"/>
        <v>1.8310321035876168E-2</v>
      </c>
      <c r="Z42" s="23">
        <f t="shared" si="14"/>
        <v>1.8247074328260258E-2</v>
      </c>
      <c r="AA42" s="23">
        <f t="shared" si="14"/>
        <v>1.8316667570069813E-2</v>
      </c>
      <c r="AB42" s="23">
        <f t="shared" si="14"/>
        <v>1.8023790480691013E-2</v>
      </c>
      <c r="AC42" s="23">
        <f t="shared" si="14"/>
        <v>1.8303648407514281E-2</v>
      </c>
      <c r="AD42" s="23">
        <f t="shared" si="14"/>
        <v>1.8223486103246041E-2</v>
      </c>
      <c r="AE42" s="23">
        <f t="shared" si="14"/>
        <v>1.8309908632788363E-2</v>
      </c>
      <c r="AF42" s="23">
        <f t="shared" si="14"/>
        <v>1.8259399189971649E-2</v>
      </c>
    </row>
    <row r="43" spans="1:32" x14ac:dyDescent="0.35">
      <c r="B43" t="s">
        <v>747</v>
      </c>
      <c r="C43" s="23">
        <f t="shared" si="13"/>
        <v>0.15550349195362964</v>
      </c>
      <c r="D43" s="23">
        <f t="shared" ref="D43:R43" si="15">D24*D$10</f>
        <v>0.14595814338908908</v>
      </c>
      <c r="E43" s="23">
        <f t="shared" si="15"/>
        <v>0.14580864550100112</v>
      </c>
      <c r="F43" s="23">
        <f t="shared" si="15"/>
        <v>0.1486117613364962</v>
      </c>
      <c r="G43" s="23">
        <f t="shared" si="15"/>
        <v>0.15205774728825502</v>
      </c>
      <c r="H43" s="23">
        <f t="shared" si="15"/>
        <v>0.15494438149834955</v>
      </c>
      <c r="I43" s="23">
        <f t="shared" si="15"/>
        <v>0.15599387097390677</v>
      </c>
      <c r="J43" s="23">
        <f t="shared" si="15"/>
        <v>0.157258866089836</v>
      </c>
      <c r="K43" s="23">
        <f t="shared" si="15"/>
        <v>0.1584002902992494</v>
      </c>
      <c r="L43" s="23">
        <f t="shared" si="15"/>
        <v>0.15888687337831769</v>
      </c>
      <c r="M43" s="23">
        <f t="shared" si="15"/>
        <v>0.15941097000313567</v>
      </c>
      <c r="N43" s="23">
        <f t="shared" si="15"/>
        <v>0.15972701363234712</v>
      </c>
      <c r="O43" s="23">
        <f t="shared" si="15"/>
        <v>0.1601522993360221</v>
      </c>
      <c r="P43" s="23">
        <f t="shared" si="15"/>
        <v>0.16066286601757865</v>
      </c>
      <c r="Q43" s="23">
        <f t="shared" si="15"/>
        <v>0.16115633452555286</v>
      </c>
      <c r="R43" s="23">
        <f t="shared" si="15"/>
        <v>0.16145717040554997</v>
      </c>
      <c r="S43" s="23">
        <f t="shared" si="14"/>
        <v>0.16192409184141185</v>
      </c>
      <c r="T43" s="23">
        <f t="shared" si="14"/>
        <v>0.16251735507028386</v>
      </c>
      <c r="U43" s="23">
        <f t="shared" si="14"/>
        <v>0.16304894379991511</v>
      </c>
      <c r="V43" s="23">
        <f t="shared" si="14"/>
        <v>0.16363655350460862</v>
      </c>
      <c r="W43" s="23">
        <f t="shared" si="14"/>
        <v>0.16432290548581316</v>
      </c>
      <c r="X43" s="23">
        <f t="shared" si="14"/>
        <v>0.16499952951870331</v>
      </c>
      <c r="Y43" s="23">
        <f t="shared" si="14"/>
        <v>0.1658905457092778</v>
      </c>
      <c r="Z43" s="23">
        <f t="shared" si="14"/>
        <v>0.16651859249296855</v>
      </c>
      <c r="AA43" s="23">
        <f t="shared" si="14"/>
        <v>0.16714568945668051</v>
      </c>
      <c r="AB43" s="23">
        <f t="shared" si="14"/>
        <v>0.16703657724778967</v>
      </c>
      <c r="AC43" s="23">
        <f t="shared" si="14"/>
        <v>0.16763278848267255</v>
      </c>
      <c r="AD43" s="23">
        <f t="shared" si="14"/>
        <v>0.1679868925358223</v>
      </c>
      <c r="AE43" s="23">
        <f t="shared" si="14"/>
        <v>0.1685159071811235</v>
      </c>
      <c r="AF43" s="23">
        <f t="shared" si="14"/>
        <v>0.16889494838654606</v>
      </c>
    </row>
    <row r="44" spans="1:32" x14ac:dyDescent="0.35">
      <c r="B44" t="s">
        <v>750</v>
      </c>
      <c r="C44" s="23">
        <f t="shared" si="13"/>
        <v>9.2050403381582682E-3</v>
      </c>
      <c r="D44" s="23">
        <f t="shared" si="14"/>
        <v>8.0925060455018204E-3</v>
      </c>
      <c r="E44" s="23">
        <f t="shared" si="14"/>
        <v>7.3200745939660024E-3</v>
      </c>
      <c r="F44" s="23">
        <f t="shared" si="14"/>
        <v>7.5148103110499838E-3</v>
      </c>
      <c r="G44" s="23">
        <f t="shared" si="14"/>
        <v>7.3923230017603333E-3</v>
      </c>
      <c r="H44" s="23">
        <f t="shared" si="14"/>
        <v>7.760800495744501E-3</v>
      </c>
      <c r="I44" s="23">
        <f t="shared" si="14"/>
        <v>7.7953701901086652E-3</v>
      </c>
      <c r="J44" s="23">
        <f t="shared" si="14"/>
        <v>7.8375885116991183E-3</v>
      </c>
      <c r="K44" s="23">
        <f t="shared" si="14"/>
        <v>7.9610346501507931E-3</v>
      </c>
      <c r="L44" s="23">
        <f t="shared" si="14"/>
        <v>8.012418666163125E-3</v>
      </c>
      <c r="M44" s="23">
        <f t="shared" si="14"/>
        <v>8.0131999921391559E-3</v>
      </c>
      <c r="N44" s="23">
        <f t="shared" si="14"/>
        <v>8.0320424671627838E-3</v>
      </c>
      <c r="O44" s="23">
        <f t="shared" si="14"/>
        <v>8.0350669992659898E-3</v>
      </c>
      <c r="P44" s="23">
        <f t="shared" si="14"/>
        <v>8.0724726919186082E-3</v>
      </c>
      <c r="Q44" s="23">
        <f t="shared" si="14"/>
        <v>8.0817320993555528E-3</v>
      </c>
      <c r="R44" s="23">
        <f t="shared" si="14"/>
        <v>8.1171700312366434E-3</v>
      </c>
      <c r="S44" s="23">
        <f t="shared" si="14"/>
        <v>8.0966331813672673E-3</v>
      </c>
      <c r="T44" s="23">
        <f t="shared" si="14"/>
        <v>8.1188368127268623E-3</v>
      </c>
      <c r="U44" s="23">
        <f t="shared" si="14"/>
        <v>8.138949044248037E-3</v>
      </c>
      <c r="V44" s="23">
        <f t="shared" si="14"/>
        <v>8.1569415961958158E-3</v>
      </c>
      <c r="W44" s="23">
        <f t="shared" si="14"/>
        <v>8.174406440717678E-3</v>
      </c>
      <c r="X44" s="23">
        <f t="shared" si="14"/>
        <v>8.2103027802247798E-3</v>
      </c>
      <c r="Y44" s="23">
        <f t="shared" si="14"/>
        <v>8.2240222911878214E-3</v>
      </c>
      <c r="Z44" s="23">
        <f t="shared" si="14"/>
        <v>8.2849749789377126E-3</v>
      </c>
      <c r="AA44" s="23">
        <f t="shared" si="14"/>
        <v>8.2939310654196324E-3</v>
      </c>
      <c r="AB44" s="23">
        <f t="shared" si="14"/>
        <v>8.3667215349432188E-3</v>
      </c>
      <c r="AC44" s="23">
        <f t="shared" si="14"/>
        <v>8.2966651254524695E-3</v>
      </c>
      <c r="AD44" s="23">
        <f t="shared" si="14"/>
        <v>8.3386378521715983E-3</v>
      </c>
      <c r="AE44" s="23">
        <f t="shared" si="14"/>
        <v>8.3253372847051244E-3</v>
      </c>
      <c r="AF44" s="23">
        <f t="shared" si="14"/>
        <v>8.3772420175451112E-3</v>
      </c>
    </row>
    <row r="45" spans="1:32" x14ac:dyDescent="0.35">
      <c r="B45" t="s">
        <v>753</v>
      </c>
      <c r="C45" s="23">
        <f t="shared" si="13"/>
        <v>4.4692650568438824E-2</v>
      </c>
      <c r="D45" s="23">
        <f t="shared" si="14"/>
        <v>3.6434549662981472E-2</v>
      </c>
      <c r="E45" s="23">
        <f t="shared" si="14"/>
        <v>3.5597418673566715E-2</v>
      </c>
      <c r="F45" s="23">
        <f t="shared" si="14"/>
        <v>3.5753934631009995E-2</v>
      </c>
      <c r="G45" s="23">
        <f t="shared" si="14"/>
        <v>3.6131175664027945E-2</v>
      </c>
      <c r="H45" s="23">
        <f t="shared" si="14"/>
        <v>3.5826056325072089E-2</v>
      </c>
      <c r="I45" s="23">
        <f t="shared" si="14"/>
        <v>3.6075678970663431E-2</v>
      </c>
      <c r="J45" s="23">
        <f t="shared" si="14"/>
        <v>3.5844248412795321E-2</v>
      </c>
      <c r="K45" s="23">
        <f t="shared" si="14"/>
        <v>3.6082483616671795E-2</v>
      </c>
      <c r="L45" s="23">
        <f t="shared" si="14"/>
        <v>3.5926615198826714E-2</v>
      </c>
      <c r="M45" s="23">
        <f t="shared" si="14"/>
        <v>3.5819366191034756E-2</v>
      </c>
      <c r="N45" s="23">
        <f t="shared" si="14"/>
        <v>3.5661785522620677E-2</v>
      </c>
      <c r="O45" s="23">
        <f t="shared" si="14"/>
        <v>3.5484593690289896E-2</v>
      </c>
      <c r="P45" s="23">
        <f t="shared" si="14"/>
        <v>3.5496139554345392E-2</v>
      </c>
      <c r="Q45" s="23">
        <f t="shared" si="14"/>
        <v>3.5430799884396007E-2</v>
      </c>
      <c r="R45" s="23">
        <f t="shared" si="14"/>
        <v>3.5320728630851138E-2</v>
      </c>
      <c r="S45" s="23">
        <f t="shared" si="14"/>
        <v>3.5289075996236798E-2</v>
      </c>
      <c r="T45" s="23">
        <f t="shared" si="14"/>
        <v>3.5281736327947018E-2</v>
      </c>
      <c r="U45" s="23">
        <f t="shared" si="14"/>
        <v>3.5244441461454515E-2</v>
      </c>
      <c r="V45" s="23">
        <f t="shared" si="14"/>
        <v>3.5304595132232414E-2</v>
      </c>
      <c r="W45" s="23">
        <f t="shared" si="14"/>
        <v>3.5335169246032791E-2</v>
      </c>
      <c r="X45" s="23">
        <f t="shared" si="14"/>
        <v>3.5379175959553075E-2</v>
      </c>
      <c r="Y45" s="23">
        <f t="shared" si="14"/>
        <v>3.5474525930125463E-2</v>
      </c>
      <c r="Z45" s="23">
        <f t="shared" si="14"/>
        <v>3.5528428763209163E-2</v>
      </c>
      <c r="AA45" s="23">
        <f t="shared" si="14"/>
        <v>3.5562910887906189E-2</v>
      </c>
      <c r="AB45" s="23">
        <f t="shared" si="14"/>
        <v>3.5446053625915248E-2</v>
      </c>
      <c r="AC45" s="23">
        <f t="shared" si="14"/>
        <v>3.5488640915855338E-2</v>
      </c>
      <c r="AD45" s="23">
        <f t="shared" si="14"/>
        <v>3.5481309155072069E-2</v>
      </c>
      <c r="AE45" s="23">
        <f t="shared" si="14"/>
        <v>3.5453339417887184E-2</v>
      </c>
      <c r="AF45" s="23">
        <f t="shared" si="14"/>
        <v>3.5535208157996448E-2</v>
      </c>
    </row>
    <row r="46" spans="1:32" x14ac:dyDescent="0.35">
      <c r="B46" t="s">
        <v>756</v>
      </c>
      <c r="C46" s="23">
        <f t="shared" si="13"/>
        <v>1.8209379834435283E-2</v>
      </c>
      <c r="D46" s="23">
        <f t="shared" si="14"/>
        <v>2.2211521869707686E-2</v>
      </c>
      <c r="E46" s="23">
        <f t="shared" si="14"/>
        <v>2.3136189846474024E-2</v>
      </c>
      <c r="F46" s="23">
        <f t="shared" si="14"/>
        <v>2.2663990581409575E-2</v>
      </c>
      <c r="G46" s="23">
        <f t="shared" si="14"/>
        <v>2.2914186465114051E-2</v>
      </c>
      <c r="H46" s="23">
        <f t="shared" si="14"/>
        <v>2.2588869810436476E-2</v>
      </c>
      <c r="I46" s="23">
        <f t="shared" si="14"/>
        <v>2.2415802765540577E-2</v>
      </c>
      <c r="J46" s="23">
        <f t="shared" si="14"/>
        <v>2.2311653613384809E-2</v>
      </c>
      <c r="K46" s="23">
        <f t="shared" si="14"/>
        <v>2.2100117639824501E-2</v>
      </c>
      <c r="L46" s="23">
        <f t="shared" si="14"/>
        <v>2.1951343553006569E-2</v>
      </c>
      <c r="M46" s="23">
        <f t="shared" si="14"/>
        <v>2.1842379657591445E-2</v>
      </c>
      <c r="N46" s="23">
        <f t="shared" si="14"/>
        <v>2.1676089364317138E-2</v>
      </c>
      <c r="O46" s="23">
        <f t="shared" si="14"/>
        <v>2.1576471016181934E-2</v>
      </c>
      <c r="P46" s="23">
        <f t="shared" si="14"/>
        <v>2.1460582563128244E-2</v>
      </c>
      <c r="Q46" s="23">
        <f t="shared" si="14"/>
        <v>2.1398924313358905E-2</v>
      </c>
      <c r="R46" s="23">
        <f t="shared" si="14"/>
        <v>2.1274019129980924E-2</v>
      </c>
      <c r="S46" s="23">
        <f t="shared" si="14"/>
        <v>2.1256508096261E-2</v>
      </c>
      <c r="T46" s="23">
        <f t="shared" si="14"/>
        <v>2.1205272713488894E-2</v>
      </c>
      <c r="U46" s="23">
        <f t="shared" si="14"/>
        <v>2.1158879423316311E-2</v>
      </c>
      <c r="V46" s="23">
        <f t="shared" si="14"/>
        <v>2.1136902901766726E-2</v>
      </c>
      <c r="W46" s="23">
        <f t="shared" si="14"/>
        <v>2.1125539354683646E-2</v>
      </c>
      <c r="X46" s="23">
        <f t="shared" si="14"/>
        <v>2.11109731989951E-2</v>
      </c>
      <c r="Y46" s="23">
        <f t="shared" si="14"/>
        <v>2.1149568135234366E-2</v>
      </c>
      <c r="Z46" s="23">
        <f t="shared" si="14"/>
        <v>2.109954106972483E-2</v>
      </c>
      <c r="AA46" s="23">
        <f t="shared" si="14"/>
        <v>2.1112777135124678E-2</v>
      </c>
      <c r="AB46" s="23">
        <f t="shared" si="14"/>
        <v>2.0934770813254421E-2</v>
      </c>
      <c r="AC46" s="23">
        <f t="shared" si="14"/>
        <v>2.1015518901912601E-2</v>
      </c>
      <c r="AD46" s="23">
        <f t="shared" si="14"/>
        <v>2.0950659044652101E-2</v>
      </c>
      <c r="AE46" s="23">
        <f t="shared" si="14"/>
        <v>2.0989093067219255E-2</v>
      </c>
      <c r="AF46" s="23">
        <f t="shared" si="14"/>
        <v>2.0923052218408473E-2</v>
      </c>
    </row>
    <row r="47" spans="1:32" x14ac:dyDescent="0.35">
      <c r="B47" t="s">
        <v>759</v>
      </c>
      <c r="C47" s="23">
        <f t="shared" si="13"/>
        <v>3.2826409340179698E-2</v>
      </c>
      <c r="D47" s="23">
        <f t="shared" si="14"/>
        <v>3.0091712741849422E-2</v>
      </c>
      <c r="E47" s="23">
        <f t="shared" si="14"/>
        <v>3.0214761084233443E-2</v>
      </c>
      <c r="F47" s="23">
        <f t="shared" si="14"/>
        <v>3.0167030939554501E-2</v>
      </c>
      <c r="G47" s="23">
        <f t="shared" si="14"/>
        <v>3.0553827980079825E-2</v>
      </c>
      <c r="H47" s="23">
        <f t="shared" si="14"/>
        <v>3.0500763488134918E-2</v>
      </c>
      <c r="I47" s="23">
        <f t="shared" si="14"/>
        <v>3.0391814939791331E-2</v>
      </c>
      <c r="J47" s="23">
        <f t="shared" si="14"/>
        <v>3.0410179703156601E-2</v>
      </c>
      <c r="K47" s="23">
        <f t="shared" si="14"/>
        <v>3.0251916878971993E-2</v>
      </c>
      <c r="L47" s="23">
        <f t="shared" si="14"/>
        <v>3.0148408867400805E-2</v>
      </c>
      <c r="M47" s="23">
        <f t="shared" si="14"/>
        <v>3.007341376796099E-2</v>
      </c>
      <c r="N47" s="23">
        <f t="shared" si="14"/>
        <v>2.9957159652141033E-2</v>
      </c>
      <c r="O47" s="23">
        <f t="shared" si="14"/>
        <v>2.9889544194861405E-2</v>
      </c>
      <c r="P47" s="23">
        <f t="shared" si="14"/>
        <v>2.9797039717060304E-2</v>
      </c>
      <c r="Q47" s="23">
        <f t="shared" si="14"/>
        <v>2.976186920268822E-2</v>
      </c>
      <c r="R47" s="23">
        <f t="shared" si="14"/>
        <v>2.9688108436728828E-2</v>
      </c>
      <c r="S47" s="23">
        <f t="shared" si="14"/>
        <v>2.9675238978237935E-2</v>
      </c>
      <c r="T47" s="23">
        <f t="shared" si="14"/>
        <v>2.9666973716059693E-2</v>
      </c>
      <c r="U47" s="23">
        <f t="shared" si="14"/>
        <v>2.9660757351146056E-2</v>
      </c>
      <c r="V47" s="23">
        <f t="shared" si="14"/>
        <v>2.9667484228006052E-2</v>
      </c>
      <c r="W47" s="23">
        <f t="shared" si="14"/>
        <v>2.9690843513772231E-2</v>
      </c>
      <c r="X47" s="23">
        <f t="shared" si="14"/>
        <v>2.972971445730432E-2</v>
      </c>
      <c r="Y47" s="23">
        <f t="shared" si="14"/>
        <v>2.9803951518480004E-2</v>
      </c>
      <c r="Z47" s="23">
        <f t="shared" si="14"/>
        <v>2.9829270326541514E-2</v>
      </c>
      <c r="AA47" s="23">
        <f t="shared" si="14"/>
        <v>2.9871745094193946E-2</v>
      </c>
      <c r="AB47" s="23">
        <f t="shared" si="14"/>
        <v>2.9768688761061837E-2</v>
      </c>
      <c r="AC47" s="23">
        <f t="shared" si="14"/>
        <v>2.9812038528682333E-2</v>
      </c>
      <c r="AD47" s="23">
        <f t="shared" si="14"/>
        <v>2.9802075265049452E-2</v>
      </c>
      <c r="AE47" s="23">
        <f t="shared" si="14"/>
        <v>2.9847705865099362E-2</v>
      </c>
      <c r="AF47" s="23">
        <f t="shared" si="14"/>
        <v>2.9840330517514325E-2</v>
      </c>
    </row>
    <row r="48" spans="1:32" x14ac:dyDescent="0.35">
      <c r="B48" t="s">
        <v>732</v>
      </c>
      <c r="C48" s="23">
        <f t="shared" si="13"/>
        <v>0.10818358946857173</v>
      </c>
      <c r="D48" s="23">
        <f t="shared" si="14"/>
        <v>0.11329810743360255</v>
      </c>
      <c r="E48" s="23">
        <f t="shared" si="14"/>
        <v>0.11959943129042566</v>
      </c>
      <c r="F48" s="23">
        <f t="shared" si="14"/>
        <v>0.12044986112934659</v>
      </c>
      <c r="G48" s="23">
        <f t="shared" si="14"/>
        <v>0.12329725937743734</v>
      </c>
      <c r="H48" s="23">
        <f t="shared" si="14"/>
        <v>0.12350250242412428</v>
      </c>
      <c r="I48" s="23">
        <f t="shared" si="14"/>
        <v>0.12423831124353271</v>
      </c>
      <c r="J48" s="23">
        <f t="shared" si="14"/>
        <v>0.12495326966220985</v>
      </c>
      <c r="K48" s="23">
        <f t="shared" si="14"/>
        <v>0.12498808062741071</v>
      </c>
      <c r="L48" s="23">
        <f t="shared" si="14"/>
        <v>0.12516912263567478</v>
      </c>
      <c r="M48" s="23">
        <f t="shared" si="14"/>
        <v>0.12546018706052883</v>
      </c>
      <c r="N48" s="23">
        <f t="shared" si="14"/>
        <v>0.12541835600443826</v>
      </c>
      <c r="O48" s="23">
        <f t="shared" si="14"/>
        <v>0.1256325026772202</v>
      </c>
      <c r="P48" s="23">
        <f t="shared" si="14"/>
        <v>0.12572655848640829</v>
      </c>
      <c r="Q48" s="23">
        <f t="shared" si="14"/>
        <v>0.1260010905028576</v>
      </c>
      <c r="R48" s="23">
        <f t="shared" si="14"/>
        <v>0.12588728167180979</v>
      </c>
      <c r="S48" s="23">
        <f t="shared" si="14"/>
        <v>0.12627777247022134</v>
      </c>
      <c r="T48" s="23">
        <f t="shared" si="14"/>
        <v>0.12653621589058497</v>
      </c>
      <c r="U48" s="23">
        <f t="shared" si="14"/>
        <v>0.12675050584221603</v>
      </c>
      <c r="V48" s="23">
        <f t="shared" si="14"/>
        <v>0.12714211237729497</v>
      </c>
      <c r="W48" s="23">
        <f t="shared" si="14"/>
        <v>0.12752167202837669</v>
      </c>
      <c r="X48" s="23">
        <f t="shared" si="14"/>
        <v>0.1279052771535453</v>
      </c>
      <c r="Y48" s="23">
        <f t="shared" si="14"/>
        <v>0.12855225278463323</v>
      </c>
      <c r="Z48" s="23">
        <f t="shared" si="14"/>
        <v>0.12875123542514663</v>
      </c>
      <c r="AA48" s="23">
        <f t="shared" si="14"/>
        <v>0.12920885247978545</v>
      </c>
      <c r="AB48" s="23">
        <f t="shared" si="14"/>
        <v>0.12854411157553733</v>
      </c>
      <c r="AC48" s="23">
        <f t="shared" si="14"/>
        <v>0.12928588036099609</v>
      </c>
      <c r="AD48" s="23">
        <f t="shared" si="14"/>
        <v>0.12930082220163172</v>
      </c>
      <c r="AE48" s="23">
        <f t="shared" si="14"/>
        <v>0.12973957671318803</v>
      </c>
      <c r="AF48" s="23">
        <f t="shared" si="14"/>
        <v>0.12982534048375619</v>
      </c>
    </row>
    <row r="49" spans="1:34" x14ac:dyDescent="0.35">
      <c r="B49" t="s">
        <v>735</v>
      </c>
      <c r="C49" s="23">
        <f t="shared" si="13"/>
        <v>0.26150074792517625</v>
      </c>
      <c r="D49" s="23">
        <f t="shared" si="14"/>
        <v>0.25888537450779531</v>
      </c>
      <c r="E49" s="23">
        <f t="shared" si="14"/>
        <v>0.26232526149026975</v>
      </c>
      <c r="F49" s="23">
        <f t="shared" si="14"/>
        <v>0.26471471183044154</v>
      </c>
      <c r="G49" s="23">
        <f t="shared" si="14"/>
        <v>0.26984689309874454</v>
      </c>
      <c r="H49" s="23">
        <f t="shared" si="14"/>
        <v>0.27190574005886475</v>
      </c>
      <c r="I49" s="23">
        <f t="shared" si="14"/>
        <v>0.27265692060484326</v>
      </c>
      <c r="J49" s="23">
        <f t="shared" si="14"/>
        <v>0.27457199627491247</v>
      </c>
      <c r="K49" s="23">
        <f t="shared" si="14"/>
        <v>0.27425076526704695</v>
      </c>
      <c r="L49" s="23">
        <f t="shared" si="14"/>
        <v>0.27436433421081591</v>
      </c>
      <c r="M49" s="23">
        <f t="shared" si="14"/>
        <v>0.27466116781396843</v>
      </c>
      <c r="N49" s="23">
        <f t="shared" si="14"/>
        <v>0.27450792508970712</v>
      </c>
      <c r="O49" s="23">
        <f t="shared" si="14"/>
        <v>0.274709274816959</v>
      </c>
      <c r="P49" s="23">
        <f t="shared" si="14"/>
        <v>0.27473040847753655</v>
      </c>
      <c r="Q49" s="23">
        <f t="shared" si="14"/>
        <v>0.27509311416717369</v>
      </c>
      <c r="R49" s="23">
        <f t="shared" si="14"/>
        <v>0.2750075519951044</v>
      </c>
      <c r="S49" s="23">
        <f t="shared" si="14"/>
        <v>0.27539836072091606</v>
      </c>
      <c r="T49" s="23">
        <f t="shared" si="14"/>
        <v>0.27587633087637142</v>
      </c>
      <c r="U49" s="23">
        <f t="shared" si="14"/>
        <v>0.27635660314350341</v>
      </c>
      <c r="V49" s="23">
        <f t="shared" si="14"/>
        <v>0.27690800839569307</v>
      </c>
      <c r="W49" s="23">
        <f t="shared" si="14"/>
        <v>0.2776052074806597</v>
      </c>
      <c r="X49" s="23">
        <f t="shared" si="14"/>
        <v>0.2783720784119782</v>
      </c>
      <c r="Y49" s="23">
        <f t="shared" si="14"/>
        <v>0.27948008147095177</v>
      </c>
      <c r="Z49" s="23">
        <f t="shared" si="14"/>
        <v>0.28006583127419599</v>
      </c>
      <c r="AA49" s="23">
        <f t="shared" si="14"/>
        <v>0.28078085894728155</v>
      </c>
      <c r="AB49" s="23">
        <f t="shared" si="14"/>
        <v>0.27987376792024821</v>
      </c>
      <c r="AC49" s="23">
        <f t="shared" si="14"/>
        <v>0.2805524899532556</v>
      </c>
      <c r="AD49" s="23">
        <f t="shared" si="14"/>
        <v>0.28073138006469628</v>
      </c>
      <c r="AE49" s="23">
        <f t="shared" si="14"/>
        <v>0.28145693813139061</v>
      </c>
      <c r="AF49" s="23">
        <f t="shared" si="14"/>
        <v>0.28161425471387663</v>
      </c>
    </row>
    <row r="50" spans="1:34" x14ac:dyDescent="0.35">
      <c r="C50" s="36"/>
    </row>
    <row r="51" spans="1:34" s="41" customFormat="1" x14ac:dyDescent="0.35">
      <c r="A51" s="40"/>
      <c r="B51" s="40" t="s">
        <v>4402</v>
      </c>
    </row>
    <row r="52" spans="1:34" x14ac:dyDescent="0.35">
      <c r="A52" s="43" t="s">
        <v>4398</v>
      </c>
    </row>
    <row r="53" spans="1:34" x14ac:dyDescent="0.35">
      <c r="B53" t="s">
        <v>713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35">
      <c r="B54" s="42" t="s">
        <v>717</v>
      </c>
      <c r="C54" s="23">
        <f>SUM(C14:C15)*C$9</f>
        <v>2.2104626456963865E-2</v>
      </c>
      <c r="D54" s="23">
        <f>SUM(D14:D15)*D$9</f>
        <v>2.0785075584082425E-2</v>
      </c>
      <c r="E54" s="23">
        <f>SUM(E14:E15)*E$9</f>
        <v>1.6515208758177795E-2</v>
      </c>
      <c r="F54" s="23">
        <f>SUM(F14:F15)*F$9</f>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35">
      <c r="B55" t="s">
        <v>720</v>
      </c>
      <c r="C55" s="23">
        <f t="shared" ref="C55:C60" si="17">C16*C$9</f>
        <v>4.8352174440553307E-2</v>
      </c>
      <c r="D55" s="23">
        <f>D16*D$9</f>
        <v>5.8761723738510546E-2</v>
      </c>
      <c r="E55" s="23">
        <f>E16*E$9</f>
        <v>5.0114087967050976E-2</v>
      </c>
      <c r="F55" s="23">
        <f>F16*F$9</f>
        <v>5.0070410386927708E-2</v>
      </c>
      <c r="G55" s="23">
        <f t="shared" ref="G55:AF55" si="18">G16*G$9</f>
        <v>4.7484025737519607E-2</v>
      </c>
      <c r="H55" s="23">
        <f t="shared" si="18"/>
        <v>4.7203597584417521E-2</v>
      </c>
      <c r="I55" s="23">
        <f t="shared" si="18"/>
        <v>4.6815759456093398E-2</v>
      </c>
      <c r="J55" s="23">
        <f t="shared" si="18"/>
        <v>4.6446913707840314E-2</v>
      </c>
      <c r="K55" s="23">
        <f t="shared" si="18"/>
        <v>4.5886652819783262E-2</v>
      </c>
      <c r="L55" s="23">
        <f t="shared" si="18"/>
        <v>4.5689361187046702E-2</v>
      </c>
      <c r="M55" s="23">
        <f t="shared" si="18"/>
        <v>4.5394733833390127E-2</v>
      </c>
      <c r="N55" s="23">
        <f t="shared" si="18"/>
        <v>4.543462772269493E-2</v>
      </c>
      <c r="O55" s="23">
        <f t="shared" si="18"/>
        <v>4.5245496498967364E-2</v>
      </c>
      <c r="P55" s="23">
        <f t="shared" si="18"/>
        <v>4.5075728957126256E-2</v>
      </c>
      <c r="Q55" s="23">
        <f t="shared" si="18"/>
        <v>4.4835470219690386E-2</v>
      </c>
      <c r="R55" s="23">
        <f t="shared" si="18"/>
        <v>4.4969290105249568E-2</v>
      </c>
      <c r="S55" s="23">
        <f t="shared" si="18"/>
        <v>4.4565319768608128E-2</v>
      </c>
      <c r="T55" s="23">
        <f t="shared" si="18"/>
        <v>4.4308623444998987E-2</v>
      </c>
      <c r="U55" s="23">
        <f t="shared" si="18"/>
        <v>4.4149178529236492E-2</v>
      </c>
      <c r="V55" s="23">
        <f t="shared" si="18"/>
        <v>4.3745845032818254E-2</v>
      </c>
      <c r="W55" s="23">
        <f t="shared" si="18"/>
        <v>4.3407051054730771E-2</v>
      </c>
      <c r="X55" s="23">
        <f t="shared" si="18"/>
        <v>4.3127695334535247E-2</v>
      </c>
      <c r="Y55" s="23">
        <f t="shared" si="18"/>
        <v>4.2555060827544254E-2</v>
      </c>
      <c r="Z55" s="23">
        <f t="shared" si="18"/>
        <v>4.2475045767296993E-2</v>
      </c>
      <c r="AA55" s="23">
        <f t="shared" si="18"/>
        <v>4.2093910850655197E-2</v>
      </c>
      <c r="AB55" s="23">
        <f t="shared" si="18"/>
        <v>4.3018593854575245E-2</v>
      </c>
      <c r="AC55" s="23">
        <f t="shared" si="18"/>
        <v>4.2010212671846008E-2</v>
      </c>
      <c r="AD55" s="23">
        <f t="shared" si="18"/>
        <v>4.20623917272911E-2</v>
      </c>
      <c r="AE55" s="23">
        <f t="shared" si="18"/>
        <v>4.1716041268360496E-2</v>
      </c>
      <c r="AF55" s="23">
        <f t="shared" si="18"/>
        <v>4.1652569750161537E-2</v>
      </c>
      <c r="AG55" s="23"/>
      <c r="AH55" s="23"/>
    </row>
    <row r="56" spans="1:34" x14ac:dyDescent="0.35">
      <c r="B56" t="s">
        <v>723</v>
      </c>
      <c r="C56" s="23">
        <f t="shared" si="17"/>
        <v>0.11210410752259013</v>
      </c>
      <c r="D56" s="23">
        <f t="shared" ref="D56:F60" si="19">D17*D$9</f>
        <v>0.11086265486126004</v>
      </c>
      <c r="E56" s="23">
        <f t="shared" si="19"/>
        <v>0.11747394528088997</v>
      </c>
      <c r="F56" s="23">
        <f t="shared" si="19"/>
        <v>0.11219693248039089</v>
      </c>
      <c r="G56" s="23">
        <f t="shared" ref="G56:AF56" si="20">G17*G$9</f>
        <v>0.10932290996777462</v>
      </c>
      <c r="H56" s="23">
        <f t="shared" si="20"/>
        <v>0.10446500905463757</v>
      </c>
      <c r="I56" s="23">
        <f t="shared" si="20"/>
        <v>0.10269712097908987</v>
      </c>
      <c r="J56" s="23">
        <f t="shared" si="20"/>
        <v>0.10092901391930578</v>
      </c>
      <c r="K56" s="23">
        <f t="shared" si="20"/>
        <v>9.9961037702896757E-2</v>
      </c>
      <c r="L56" s="23">
        <f t="shared" si="20"/>
        <v>9.9360210143402114E-2</v>
      </c>
      <c r="M56" s="23">
        <f t="shared" si="20"/>
        <v>9.8835371725171317E-2</v>
      </c>
      <c r="N56" s="23">
        <f t="shared" si="20"/>
        <v>9.8382982650088491E-2</v>
      </c>
      <c r="O56" s="23">
        <f t="shared" si="20"/>
        <v>9.7999600982422053E-2</v>
      </c>
      <c r="P56" s="23">
        <f t="shared" si="20"/>
        <v>9.7549485353496168E-2</v>
      </c>
      <c r="Q56" s="23">
        <f t="shared" si="20"/>
        <v>9.7075372152142902E-2</v>
      </c>
      <c r="R56" s="23">
        <f t="shared" si="20"/>
        <v>9.6515700194715906E-2</v>
      </c>
      <c r="S56" s="23">
        <f t="shared" si="20"/>
        <v>9.6242985139859474E-2</v>
      </c>
      <c r="T56" s="23">
        <f t="shared" si="20"/>
        <v>9.5591259521635677E-2</v>
      </c>
      <c r="U56" s="23">
        <f t="shared" si="20"/>
        <v>9.4987597299431556E-2</v>
      </c>
      <c r="V56" s="23">
        <f t="shared" si="20"/>
        <v>9.4329292423597375E-2</v>
      </c>
      <c r="W56" s="23">
        <f t="shared" si="20"/>
        <v>9.3682626808591032E-2</v>
      </c>
      <c r="X56" s="23">
        <f t="shared" si="20"/>
        <v>9.2817873474583507E-2</v>
      </c>
      <c r="Y56" s="23">
        <f t="shared" si="20"/>
        <v>9.2014899676985618E-2</v>
      </c>
      <c r="Z56" s="23">
        <f t="shared" si="20"/>
        <v>9.1019794988980093E-2</v>
      </c>
      <c r="AA56" s="23">
        <f t="shared" si="20"/>
        <v>9.0445922521616623E-2</v>
      </c>
      <c r="AB56" s="23">
        <f t="shared" si="20"/>
        <v>8.9779681417826274E-2</v>
      </c>
      <c r="AC56" s="23">
        <f t="shared" si="20"/>
        <v>9.0192896440144943E-2</v>
      </c>
      <c r="AD56" s="23">
        <f t="shared" si="20"/>
        <v>8.9610428368108036E-2</v>
      </c>
      <c r="AE56" s="23">
        <f t="shared" si="20"/>
        <v>8.9258500201234964E-2</v>
      </c>
      <c r="AF56" s="23">
        <f t="shared" si="20"/>
        <v>8.8614294758011664E-2</v>
      </c>
      <c r="AG56" s="23"/>
      <c r="AH56" s="23"/>
    </row>
    <row r="57" spans="1:34" x14ac:dyDescent="0.35">
      <c r="B57" t="s">
        <v>726</v>
      </c>
      <c r="C57" s="23">
        <f t="shared" si="17"/>
        <v>3.3575847308237761E-2</v>
      </c>
      <c r="D57" s="23">
        <f t="shared" si="19"/>
        <v>3.1432044552023711E-2</v>
      </c>
      <c r="E57" s="23">
        <f t="shared" si="19"/>
        <v>3.6936662669829666E-2</v>
      </c>
      <c r="F57" s="23">
        <f t="shared" si="19"/>
        <v>3.4395930994129034E-2</v>
      </c>
      <c r="G57" s="23">
        <f t="shared" ref="G57:AF57" si="21">G18*G$9</f>
        <v>3.358981092198874E-2</v>
      </c>
      <c r="H57" s="23">
        <f t="shared" si="21"/>
        <v>3.1264495935211446E-2</v>
      </c>
      <c r="I57" s="23">
        <f t="shared" si="21"/>
        <v>3.0555503846062648E-2</v>
      </c>
      <c r="J57" s="23">
        <f t="shared" si="21"/>
        <v>2.9561761409886748E-2</v>
      </c>
      <c r="K57" s="23">
        <f t="shared" si="21"/>
        <v>2.9329415806708555E-2</v>
      </c>
      <c r="L57" s="23">
        <f t="shared" si="21"/>
        <v>2.907991476500784E-2</v>
      </c>
      <c r="M57" s="23">
        <f t="shared" si="21"/>
        <v>2.8868780415904009E-2</v>
      </c>
      <c r="N57" s="23">
        <f t="shared" si="21"/>
        <v>2.8602379193765761E-2</v>
      </c>
      <c r="O57" s="23">
        <f t="shared" si="21"/>
        <v>2.8421286814015786E-2</v>
      </c>
      <c r="P57" s="23">
        <f t="shared" si="21"/>
        <v>2.8187060371141267E-2</v>
      </c>
      <c r="Q57" s="23">
        <f t="shared" si="21"/>
        <v>2.8005889353931619E-2</v>
      </c>
      <c r="R57" s="23">
        <f t="shared" si="21"/>
        <v>2.7696273505032395E-2</v>
      </c>
      <c r="S57" s="23">
        <f t="shared" si="21"/>
        <v>2.7663770708181021E-2</v>
      </c>
      <c r="T57" s="23">
        <f t="shared" si="21"/>
        <v>2.740547225722063E-2</v>
      </c>
      <c r="U57" s="23">
        <f t="shared" si="21"/>
        <v>2.7131899147442858E-2</v>
      </c>
      <c r="V57" s="23">
        <f t="shared" si="21"/>
        <v>2.6996233613006904E-2</v>
      </c>
      <c r="W57" s="23">
        <f t="shared" si="21"/>
        <v>2.6767900085346786E-2</v>
      </c>
      <c r="X57" s="23">
        <f t="shared" si="21"/>
        <v>2.6470196350649872E-2</v>
      </c>
      <c r="Y57" s="23">
        <f t="shared" si="21"/>
        <v>2.6255503665923323E-2</v>
      </c>
      <c r="Z57" s="23">
        <f t="shared" si="21"/>
        <v>2.5875590592589596E-2</v>
      </c>
      <c r="AA57" s="23">
        <f t="shared" si="21"/>
        <v>2.5709864672573884E-2</v>
      </c>
      <c r="AB57" s="23">
        <f t="shared" si="21"/>
        <v>2.5251736034997755E-2</v>
      </c>
      <c r="AC57" s="23">
        <f t="shared" si="21"/>
        <v>2.5583171606453979E-2</v>
      </c>
      <c r="AD57" s="23">
        <f t="shared" si="21"/>
        <v>2.5318876764324216E-2</v>
      </c>
      <c r="AE57" s="23">
        <f t="shared" si="21"/>
        <v>2.5190386380159857E-2</v>
      </c>
      <c r="AF57" s="23">
        <f t="shared" si="21"/>
        <v>2.5002011782886639E-2</v>
      </c>
      <c r="AG57" s="23"/>
      <c r="AH57" s="23"/>
    </row>
    <row r="58" spans="1:34" x14ac:dyDescent="0.35">
      <c r="B58" t="s">
        <v>729</v>
      </c>
      <c r="C58" s="23">
        <f t="shared" si="17"/>
        <v>3.5696711273780234E-3</v>
      </c>
      <c r="D58" s="23">
        <f t="shared" si="19"/>
        <v>4.0355990182623785E-3</v>
      </c>
      <c r="E58" s="23">
        <f t="shared" si="19"/>
        <v>4.1041205087669766E-3</v>
      </c>
      <c r="F58" s="23">
        <f t="shared" si="19"/>
        <v>3.9969111204192906E-3</v>
      </c>
      <c r="G58" s="23">
        <f t="shared" ref="G58:AF58" si="22">G19*G$9</f>
        <v>3.8807273584138824E-3</v>
      </c>
      <c r="H58" s="23">
        <f t="shared" si="22"/>
        <v>3.7787939232374569E-3</v>
      </c>
      <c r="I58" s="23">
        <f t="shared" si="22"/>
        <v>3.7377558412439249E-3</v>
      </c>
      <c r="J58" s="23">
        <f t="shared" si="22"/>
        <v>3.698596528632545E-3</v>
      </c>
      <c r="K58" s="23">
        <f t="shared" si="22"/>
        <v>3.6648647195700458E-3</v>
      </c>
      <c r="L58" s="23">
        <f t="shared" si="22"/>
        <v>3.6520720175713946E-3</v>
      </c>
      <c r="M58" s="23">
        <f t="shared" si="22"/>
        <v>3.6336763209422699E-3</v>
      </c>
      <c r="N58" s="23">
        <f t="shared" si="22"/>
        <v>3.6269618614333484E-3</v>
      </c>
      <c r="O58" s="23">
        <f t="shared" si="22"/>
        <v>3.6161025355528511E-3</v>
      </c>
      <c r="P58" s="23">
        <f t="shared" si="22"/>
        <v>3.6009222483741193E-3</v>
      </c>
      <c r="Q58" s="23">
        <f t="shared" si="22"/>
        <v>3.5848589387733397E-3</v>
      </c>
      <c r="R58" s="23">
        <f t="shared" si="22"/>
        <v>3.5773708750542702E-3</v>
      </c>
      <c r="S58" s="23">
        <f t="shared" si="22"/>
        <v>3.5642223737571404E-3</v>
      </c>
      <c r="T58" s="23">
        <f t="shared" si="22"/>
        <v>3.5450732558469709E-3</v>
      </c>
      <c r="U58" s="23">
        <f t="shared" si="22"/>
        <v>3.5278107919565374E-3</v>
      </c>
      <c r="V58" s="23">
        <f t="shared" si="22"/>
        <v>3.5051729235821899E-3</v>
      </c>
      <c r="W58" s="23">
        <f t="shared" si="22"/>
        <v>3.4805614679320777E-3</v>
      </c>
      <c r="X58" s="23">
        <f t="shared" si="22"/>
        <v>3.4539729233739459E-3</v>
      </c>
      <c r="Y58" s="23">
        <f t="shared" si="22"/>
        <v>3.4188528569358075E-3</v>
      </c>
      <c r="Z58" s="23">
        <f t="shared" si="22"/>
        <v>3.3942754043372802E-3</v>
      </c>
      <c r="AA58" s="23">
        <f t="shared" si="22"/>
        <v>3.3714344962287759E-3</v>
      </c>
      <c r="AB58" s="23">
        <f t="shared" si="22"/>
        <v>3.3867138164541347E-3</v>
      </c>
      <c r="AC58" s="23">
        <f t="shared" si="22"/>
        <v>3.3709534728157639E-3</v>
      </c>
      <c r="AD58" s="23">
        <f t="shared" si="22"/>
        <v>3.359329052949063E-3</v>
      </c>
      <c r="AE58" s="23">
        <f t="shared" si="22"/>
        <v>3.3430490519357104E-3</v>
      </c>
      <c r="AF58" s="23">
        <f t="shared" si="22"/>
        <v>3.3257633844192081E-3</v>
      </c>
      <c r="AG58" s="23"/>
      <c r="AH58" s="23"/>
    </row>
    <row r="59" spans="1:34" x14ac:dyDescent="0.35">
      <c r="B59" t="s">
        <v>732</v>
      </c>
      <c r="C59" s="23">
        <f t="shared" si="17"/>
        <v>0.10814556571147173</v>
      </c>
      <c r="D59" s="23">
        <f t="shared" si="19"/>
        <v>0.11378849440225197</v>
      </c>
      <c r="E59" s="23">
        <f t="shared" si="19"/>
        <v>9.982713348259907E-2</v>
      </c>
      <c r="F59" s="23">
        <f t="shared" si="19"/>
        <v>0.10212438147208655</v>
      </c>
      <c r="G59" s="23">
        <f t="shared" ref="G59:AF59" si="23">G20*G$9</f>
        <v>9.7271910911160761E-2</v>
      </c>
      <c r="H59" s="23">
        <f t="shared" si="23"/>
        <v>0.10014066958485841</v>
      </c>
      <c r="I59" s="23">
        <f t="shared" si="23"/>
        <v>0.10063008118923586</v>
      </c>
      <c r="J59" s="23">
        <f t="shared" si="23"/>
        <v>0.10057381934754092</v>
      </c>
      <c r="K59" s="23">
        <f t="shared" si="23"/>
        <v>0.10103253672209501</v>
      </c>
      <c r="L59" s="23">
        <f t="shared" si="23"/>
        <v>0.10151436796792181</v>
      </c>
      <c r="M59" s="23">
        <f t="shared" si="23"/>
        <v>0.1016455976551473</v>
      </c>
      <c r="N59" s="23">
        <f t="shared" si="23"/>
        <v>0.10248075169938972</v>
      </c>
      <c r="O59" s="23">
        <f t="shared" si="23"/>
        <v>0.10271804459463994</v>
      </c>
      <c r="P59" s="23">
        <f t="shared" si="23"/>
        <v>0.10299357097092958</v>
      </c>
      <c r="Q59" s="23">
        <f t="shared" si="23"/>
        <v>0.10290649230859353</v>
      </c>
      <c r="R59" s="23">
        <f t="shared" si="23"/>
        <v>0.10375834585857675</v>
      </c>
      <c r="S59" s="23">
        <f t="shared" si="23"/>
        <v>0.10322731192356742</v>
      </c>
      <c r="T59" s="23">
        <f t="shared" si="23"/>
        <v>0.10317779954849478</v>
      </c>
      <c r="U59" s="23">
        <f t="shared" si="23"/>
        <v>0.10315680760526263</v>
      </c>
      <c r="V59" s="23">
        <f t="shared" si="23"/>
        <v>0.10280153887217196</v>
      </c>
      <c r="W59" s="23">
        <f t="shared" si="23"/>
        <v>0.10233004902995489</v>
      </c>
      <c r="X59" s="23">
        <f t="shared" si="23"/>
        <v>0.10205172134105966</v>
      </c>
      <c r="Y59" s="23">
        <f t="shared" si="23"/>
        <v>0.10102102201702814</v>
      </c>
      <c r="Z59" s="23">
        <f t="shared" si="23"/>
        <v>0.10119770920307432</v>
      </c>
      <c r="AA59" s="23">
        <f t="shared" si="23"/>
        <v>0.10057382832183202</v>
      </c>
      <c r="AB59" s="23">
        <f t="shared" si="23"/>
        <v>0.10270549906014863</v>
      </c>
      <c r="AC59" s="23">
        <f t="shared" si="23"/>
        <v>0.10076511315002153</v>
      </c>
      <c r="AD59" s="23">
        <f t="shared" si="23"/>
        <v>0.10115651422709175</v>
      </c>
      <c r="AE59" s="23">
        <f t="shared" si="23"/>
        <v>0.10040585341505265</v>
      </c>
      <c r="AF59" s="23">
        <f t="shared" si="23"/>
        <v>0.10065940123819316</v>
      </c>
      <c r="AG59" s="23"/>
      <c r="AH59" s="23"/>
    </row>
    <row r="60" spans="1:34" x14ac:dyDescent="0.35">
      <c r="B60" t="s">
        <v>735</v>
      </c>
      <c r="C60" s="23">
        <f t="shared" si="17"/>
        <v>1.8654857065987997E-2</v>
      </c>
      <c r="D60" s="23">
        <f t="shared" si="19"/>
        <v>2.9270433791482933E-2</v>
      </c>
      <c r="E60" s="23">
        <f t="shared" si="19"/>
        <v>3.2578924751109385E-2</v>
      </c>
      <c r="F60" s="23">
        <f t="shared" si="19"/>
        <v>3.246709387101937E-2</v>
      </c>
      <c r="G60" s="23">
        <f t="shared" ref="G60:AF60" si="24">G21*G$9</f>
        <v>3.2116382707994752E-2</v>
      </c>
      <c r="H60" s="23">
        <f t="shared" si="24"/>
        <v>3.1975633262310836E-2</v>
      </c>
      <c r="I60" s="23">
        <f t="shared" si="24"/>
        <v>3.1955191726551313E-2</v>
      </c>
      <c r="J60" s="23">
        <f t="shared" si="24"/>
        <v>3.1669856962215602E-2</v>
      </c>
      <c r="K60" s="23">
        <f t="shared" si="24"/>
        <v>3.221644185181554E-2</v>
      </c>
      <c r="L60" s="23">
        <f t="shared" si="24"/>
        <v>3.2498036489255713E-2</v>
      </c>
      <c r="M60" s="23">
        <f t="shared" si="24"/>
        <v>3.2714523019326973E-2</v>
      </c>
      <c r="N60" s="23">
        <f t="shared" si="24"/>
        <v>3.2939740792234516E-2</v>
      </c>
      <c r="O60" s="23">
        <f t="shared" si="24"/>
        <v>3.3073130775253659E-2</v>
      </c>
      <c r="P60" s="23">
        <f t="shared" si="24"/>
        <v>3.3231084801508229E-2</v>
      </c>
      <c r="Q60" s="23">
        <f t="shared" si="24"/>
        <v>3.3351587855416559E-2</v>
      </c>
      <c r="R60" s="23">
        <f t="shared" si="24"/>
        <v>3.34543392513202E-2</v>
      </c>
      <c r="S60" s="23">
        <f t="shared" si="24"/>
        <v>3.3626039926437291E-2</v>
      </c>
      <c r="T60" s="23">
        <f t="shared" si="24"/>
        <v>3.3648267745267059E-2</v>
      </c>
      <c r="U60" s="23">
        <f t="shared" si="24"/>
        <v>3.3623280536299045E-2</v>
      </c>
      <c r="V60" s="23">
        <f t="shared" si="24"/>
        <v>3.3673668266642302E-2</v>
      </c>
      <c r="W60" s="23">
        <f t="shared" si="24"/>
        <v>3.3635187596975334E-2</v>
      </c>
      <c r="X60" s="23">
        <f t="shared" si="24"/>
        <v>3.3527610304021412E-2</v>
      </c>
      <c r="Y60" s="23">
        <f t="shared" si="24"/>
        <v>3.3413535150204003E-2</v>
      </c>
      <c r="Z60" s="23">
        <f t="shared" si="24"/>
        <v>3.3270689115323819E-2</v>
      </c>
      <c r="AA60" s="23">
        <f t="shared" si="24"/>
        <v>3.3216658930075471E-2</v>
      </c>
      <c r="AB60" s="23">
        <f t="shared" si="24"/>
        <v>3.3200217009564111E-2</v>
      </c>
      <c r="AC60" s="23">
        <f t="shared" si="24"/>
        <v>3.3450361366520763E-2</v>
      </c>
      <c r="AD60" s="23">
        <f t="shared" si="24"/>
        <v>3.3393810733742244E-2</v>
      </c>
      <c r="AE60" s="23">
        <f t="shared" si="24"/>
        <v>3.3316514380791473E-2</v>
      </c>
      <c r="AF60" s="23">
        <f t="shared" si="24"/>
        <v>3.3340227117827963E-2</v>
      </c>
      <c r="AG60" s="23"/>
      <c r="AH60" s="23"/>
    </row>
    <row r="61" spans="1:34" x14ac:dyDescent="0.35">
      <c r="A61" s="43" t="s">
        <v>776</v>
      </c>
      <c r="B61" t="s">
        <v>744</v>
      </c>
      <c r="C61" s="23">
        <f>SUM(C23)*C$10</f>
        <v>2.3371911029986613E-2</v>
      </c>
      <c r="D61" s="23">
        <f>SUM(D23)*D$10</f>
        <v>1.609224568247929E-2</v>
      </c>
      <c r="E61" s="23">
        <f>SUM(E23)*E$10</f>
        <v>1.844814913014375E-2</v>
      </c>
      <c r="F61" s="23">
        <f>SUM(F23)*F$10</f>
        <v>1.8249020322959844E-2</v>
      </c>
      <c r="G61" s="23">
        <f t="shared" ref="G61:AF61" si="25">SUM(G23)*G$10</f>
        <v>1.8626931338720697E-2</v>
      </c>
      <c r="H61" s="23">
        <f t="shared" si="25"/>
        <v>1.8286666099653712E-2</v>
      </c>
      <c r="I61" s="23">
        <f t="shared" si="25"/>
        <v>1.8338748048171379E-2</v>
      </c>
      <c r="J61" s="23">
        <f t="shared" si="25"/>
        <v>1.8293288773993034E-2</v>
      </c>
      <c r="K61" s="23">
        <f t="shared" si="25"/>
        <v>1.8310973376424202E-2</v>
      </c>
      <c r="L61" s="23">
        <f t="shared" si="25"/>
        <v>1.8255343010725102E-2</v>
      </c>
      <c r="M61" s="23">
        <f t="shared" si="25"/>
        <v>1.8252757350765727E-2</v>
      </c>
      <c r="N61" s="23">
        <f t="shared" si="25"/>
        <v>1.8140649552617048E-2</v>
      </c>
      <c r="O61" s="23">
        <f t="shared" si="25"/>
        <v>1.8115370872328156E-2</v>
      </c>
      <c r="P61" s="23">
        <f t="shared" si="25"/>
        <v>1.8119904796911942E-2</v>
      </c>
      <c r="Q61" s="23">
        <f t="shared" si="25"/>
        <v>1.8126958350338819E-2</v>
      </c>
      <c r="R61" s="23">
        <f t="shared" si="25"/>
        <v>1.8003325511590659E-2</v>
      </c>
      <c r="S61" s="23">
        <f t="shared" si="25"/>
        <v>1.8090605490795362E-2</v>
      </c>
      <c r="T61" s="23">
        <f t="shared" si="25"/>
        <v>1.8086490694656829E-2</v>
      </c>
      <c r="U61" s="23">
        <f t="shared" si="25"/>
        <v>1.807564947116546E-2</v>
      </c>
      <c r="V61" s="23">
        <f t="shared" si="25"/>
        <v>1.8134373748210662E-2</v>
      </c>
      <c r="W61" s="23">
        <f t="shared" si="25"/>
        <v>1.818146304627638E-2</v>
      </c>
      <c r="X61" s="23">
        <f t="shared" si="25"/>
        <v>1.8192418271171341E-2</v>
      </c>
      <c r="Y61" s="23">
        <f t="shared" si="25"/>
        <v>1.8310321035876168E-2</v>
      </c>
      <c r="Z61" s="23">
        <f t="shared" si="25"/>
        <v>1.8247074328260258E-2</v>
      </c>
      <c r="AA61" s="23">
        <f t="shared" si="25"/>
        <v>1.8316667570069813E-2</v>
      </c>
      <c r="AB61" s="23">
        <f t="shared" si="25"/>
        <v>1.8023790480691013E-2</v>
      </c>
      <c r="AC61" s="23">
        <f t="shared" si="25"/>
        <v>1.8303648407514281E-2</v>
      </c>
      <c r="AD61" s="23">
        <f t="shared" si="25"/>
        <v>1.8223486103246041E-2</v>
      </c>
      <c r="AE61" s="23">
        <f t="shared" si="25"/>
        <v>1.8309908632788363E-2</v>
      </c>
      <c r="AF61" s="23">
        <f t="shared" si="25"/>
        <v>1.8259399189971649E-2</v>
      </c>
      <c r="AG61" s="23"/>
      <c r="AH61" s="23"/>
    </row>
    <row r="62" spans="1:34" x14ac:dyDescent="0.35">
      <c r="B62" t="s">
        <v>747</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35">
      <c r="B63" t="s">
        <v>750</v>
      </c>
      <c r="C63" s="23">
        <f>SUM(C25)*C$10</f>
        <v>9.2050403381582682E-3</v>
      </c>
      <c r="D63" s="23">
        <f>SUM(D25)*D$10</f>
        <v>8.0925060455018204E-3</v>
      </c>
      <c r="E63" s="23">
        <f>SUM(E25)*E$10</f>
        <v>7.3200745939660024E-3</v>
      </c>
      <c r="F63" s="23">
        <f>SUM(F25)*F$10</f>
        <v>7.5148103110499838E-3</v>
      </c>
      <c r="G63" s="23">
        <f t="shared" ref="G63:AF63" si="26">SUM(G25)*G$10</f>
        <v>7.3923230017603333E-3</v>
      </c>
      <c r="H63" s="23">
        <f t="shared" si="26"/>
        <v>7.760800495744501E-3</v>
      </c>
      <c r="I63" s="23">
        <f t="shared" si="26"/>
        <v>7.7953701901086652E-3</v>
      </c>
      <c r="J63" s="23">
        <f t="shared" si="26"/>
        <v>7.8375885116991183E-3</v>
      </c>
      <c r="K63" s="23">
        <f t="shared" si="26"/>
        <v>7.9610346501507931E-3</v>
      </c>
      <c r="L63" s="23">
        <f t="shared" si="26"/>
        <v>8.012418666163125E-3</v>
      </c>
      <c r="M63" s="23">
        <f t="shared" si="26"/>
        <v>8.0131999921391559E-3</v>
      </c>
      <c r="N63" s="23">
        <f t="shared" si="26"/>
        <v>8.0320424671627838E-3</v>
      </c>
      <c r="O63" s="23">
        <f t="shared" si="26"/>
        <v>8.0350669992659898E-3</v>
      </c>
      <c r="P63" s="23">
        <f t="shared" si="26"/>
        <v>8.0724726919186082E-3</v>
      </c>
      <c r="Q63" s="23">
        <f t="shared" si="26"/>
        <v>8.0817320993555528E-3</v>
      </c>
      <c r="R63" s="23">
        <f t="shared" si="26"/>
        <v>8.1171700312366434E-3</v>
      </c>
      <c r="S63" s="23">
        <f t="shared" si="26"/>
        <v>8.0966331813672673E-3</v>
      </c>
      <c r="T63" s="23">
        <f t="shared" si="26"/>
        <v>8.1188368127268623E-3</v>
      </c>
      <c r="U63" s="23">
        <f t="shared" si="26"/>
        <v>8.138949044248037E-3</v>
      </c>
      <c r="V63" s="23">
        <f t="shared" si="26"/>
        <v>8.1569415961958158E-3</v>
      </c>
      <c r="W63" s="23">
        <f t="shared" si="26"/>
        <v>8.174406440717678E-3</v>
      </c>
      <c r="X63" s="23">
        <f t="shared" si="26"/>
        <v>8.2103027802247798E-3</v>
      </c>
      <c r="Y63" s="23">
        <f t="shared" si="26"/>
        <v>8.2240222911878214E-3</v>
      </c>
      <c r="Z63" s="23">
        <f t="shared" si="26"/>
        <v>8.2849749789377126E-3</v>
      </c>
      <c r="AA63" s="23">
        <f t="shared" si="26"/>
        <v>8.2939310654196324E-3</v>
      </c>
      <c r="AB63" s="23">
        <f t="shared" si="26"/>
        <v>8.3667215349432188E-3</v>
      </c>
      <c r="AC63" s="23">
        <f t="shared" si="26"/>
        <v>8.2966651254524695E-3</v>
      </c>
      <c r="AD63" s="23">
        <f t="shared" si="26"/>
        <v>8.3386378521715983E-3</v>
      </c>
      <c r="AE63" s="23">
        <f t="shared" si="26"/>
        <v>8.3253372847051244E-3</v>
      </c>
      <c r="AF63" s="23">
        <f t="shared" si="26"/>
        <v>8.3772420175451112E-3</v>
      </c>
      <c r="AG63" s="23"/>
      <c r="AH63" s="23"/>
    </row>
    <row r="64" spans="1:34" x14ac:dyDescent="0.35">
      <c r="B64" t="s">
        <v>753</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35">
      <c r="B65" t="s">
        <v>756</v>
      </c>
      <c r="C65" s="23">
        <f>SUM(C27)*C$10</f>
        <v>1.8209379834435283E-2</v>
      </c>
      <c r="D65" s="23">
        <f>SUM(D27)*D$10</f>
        <v>2.2211521869707686E-2</v>
      </c>
      <c r="E65" s="23">
        <f>SUM(E27)*E$10</f>
        <v>2.3136189846474024E-2</v>
      </c>
      <c r="F65" s="23">
        <f>SUM(F27)*F$10</f>
        <v>2.2663990581409575E-2</v>
      </c>
      <c r="G65" s="23">
        <f t="shared" ref="G65:AF65" si="27">SUM(G27)*G$10</f>
        <v>2.2914186465114051E-2</v>
      </c>
      <c r="H65" s="23">
        <f t="shared" si="27"/>
        <v>2.2588869810436476E-2</v>
      </c>
      <c r="I65" s="23">
        <f t="shared" si="27"/>
        <v>2.2415802765540577E-2</v>
      </c>
      <c r="J65" s="23">
        <f t="shared" si="27"/>
        <v>2.2311653613384809E-2</v>
      </c>
      <c r="K65" s="23">
        <f t="shared" si="27"/>
        <v>2.2100117639824501E-2</v>
      </c>
      <c r="L65" s="23">
        <f t="shared" si="27"/>
        <v>2.1951343553006569E-2</v>
      </c>
      <c r="M65" s="23">
        <f t="shared" si="27"/>
        <v>2.1842379657591445E-2</v>
      </c>
      <c r="N65" s="23">
        <f t="shared" si="27"/>
        <v>2.1676089364317138E-2</v>
      </c>
      <c r="O65" s="23">
        <f t="shared" si="27"/>
        <v>2.1576471016181934E-2</v>
      </c>
      <c r="P65" s="23">
        <f t="shared" si="27"/>
        <v>2.1460582563128244E-2</v>
      </c>
      <c r="Q65" s="23">
        <f t="shared" si="27"/>
        <v>2.1398924313358905E-2</v>
      </c>
      <c r="R65" s="23">
        <f t="shared" si="27"/>
        <v>2.1274019129980924E-2</v>
      </c>
      <c r="S65" s="23">
        <f t="shared" si="27"/>
        <v>2.1256508096261E-2</v>
      </c>
      <c r="T65" s="23">
        <f t="shared" si="27"/>
        <v>2.1205272713488894E-2</v>
      </c>
      <c r="U65" s="23">
        <f t="shared" si="27"/>
        <v>2.1158879423316311E-2</v>
      </c>
      <c r="V65" s="23">
        <f t="shared" si="27"/>
        <v>2.1136902901766726E-2</v>
      </c>
      <c r="W65" s="23">
        <f t="shared" si="27"/>
        <v>2.1125539354683646E-2</v>
      </c>
      <c r="X65" s="23">
        <f t="shared" si="27"/>
        <v>2.11109731989951E-2</v>
      </c>
      <c r="Y65" s="23">
        <f t="shared" si="27"/>
        <v>2.1149568135234366E-2</v>
      </c>
      <c r="Z65" s="23">
        <f t="shared" si="27"/>
        <v>2.109954106972483E-2</v>
      </c>
      <c r="AA65" s="23">
        <f t="shared" si="27"/>
        <v>2.1112777135124678E-2</v>
      </c>
      <c r="AB65" s="23">
        <f t="shared" si="27"/>
        <v>2.0934770813254421E-2</v>
      </c>
      <c r="AC65" s="23">
        <f t="shared" si="27"/>
        <v>2.1015518901912601E-2</v>
      </c>
      <c r="AD65" s="23">
        <f t="shared" si="27"/>
        <v>2.0950659044652101E-2</v>
      </c>
      <c r="AE65" s="23">
        <f t="shared" si="27"/>
        <v>2.0989093067219255E-2</v>
      </c>
      <c r="AF65" s="23">
        <f t="shared" si="27"/>
        <v>2.0923052218408473E-2</v>
      </c>
      <c r="AG65" s="23"/>
      <c r="AH65" s="23"/>
    </row>
    <row r="66" spans="1:34" x14ac:dyDescent="0.35">
      <c r="B66" t="s">
        <v>759</v>
      </c>
      <c r="C66" s="23">
        <f>SUM(C28)*C$10</f>
        <v>3.2826409340179698E-2</v>
      </c>
      <c r="D66" s="23">
        <f t="shared" ref="D66:F67" si="28">SUM(D28)*D$10</f>
        <v>3.0091712741849422E-2</v>
      </c>
      <c r="E66" s="23">
        <f t="shared" si="28"/>
        <v>3.0214761084233443E-2</v>
      </c>
      <c r="F66" s="23">
        <f t="shared" si="28"/>
        <v>3.0167030939554501E-2</v>
      </c>
      <c r="G66" s="23">
        <f t="shared" ref="G66:AF66" si="29">SUM(G28)*G$10</f>
        <v>3.0553827980079825E-2</v>
      </c>
      <c r="H66" s="23">
        <f t="shared" si="29"/>
        <v>3.0500763488134918E-2</v>
      </c>
      <c r="I66" s="23">
        <f t="shared" si="29"/>
        <v>3.0391814939791331E-2</v>
      </c>
      <c r="J66" s="23">
        <f t="shared" si="29"/>
        <v>3.0410179703156601E-2</v>
      </c>
      <c r="K66" s="23">
        <f t="shared" si="29"/>
        <v>3.0251916878971993E-2</v>
      </c>
      <c r="L66" s="23">
        <f t="shared" si="29"/>
        <v>3.0148408867400805E-2</v>
      </c>
      <c r="M66" s="23">
        <f t="shared" si="29"/>
        <v>3.007341376796099E-2</v>
      </c>
      <c r="N66" s="23">
        <f t="shared" si="29"/>
        <v>2.9957159652141033E-2</v>
      </c>
      <c r="O66" s="23">
        <f t="shared" si="29"/>
        <v>2.9889544194861405E-2</v>
      </c>
      <c r="P66" s="23">
        <f t="shared" si="29"/>
        <v>2.9797039717060304E-2</v>
      </c>
      <c r="Q66" s="23">
        <f t="shared" si="29"/>
        <v>2.976186920268822E-2</v>
      </c>
      <c r="R66" s="23">
        <f t="shared" si="29"/>
        <v>2.9688108436728828E-2</v>
      </c>
      <c r="S66" s="23">
        <f t="shared" si="29"/>
        <v>2.9675238978237935E-2</v>
      </c>
      <c r="T66" s="23">
        <f t="shared" si="29"/>
        <v>2.9666973716059693E-2</v>
      </c>
      <c r="U66" s="23">
        <f t="shared" si="29"/>
        <v>2.9660757351146056E-2</v>
      </c>
      <c r="V66" s="23">
        <f t="shared" si="29"/>
        <v>2.9667484228006052E-2</v>
      </c>
      <c r="W66" s="23">
        <f t="shared" si="29"/>
        <v>2.9690843513772231E-2</v>
      </c>
      <c r="X66" s="23">
        <f t="shared" si="29"/>
        <v>2.972971445730432E-2</v>
      </c>
      <c r="Y66" s="23">
        <f t="shared" si="29"/>
        <v>2.9803951518480004E-2</v>
      </c>
      <c r="Z66" s="23">
        <f t="shared" si="29"/>
        <v>2.9829270326541514E-2</v>
      </c>
      <c r="AA66" s="23">
        <f t="shared" si="29"/>
        <v>2.9871745094193946E-2</v>
      </c>
      <c r="AB66" s="23">
        <f t="shared" si="29"/>
        <v>2.9768688761061837E-2</v>
      </c>
      <c r="AC66" s="23">
        <f t="shared" si="29"/>
        <v>2.9812038528682333E-2</v>
      </c>
      <c r="AD66" s="23">
        <f t="shared" si="29"/>
        <v>2.9802075265049452E-2</v>
      </c>
      <c r="AE66" s="23">
        <f t="shared" si="29"/>
        <v>2.9847705865099362E-2</v>
      </c>
      <c r="AF66" s="23">
        <f t="shared" si="29"/>
        <v>2.9840330517514325E-2</v>
      </c>
      <c r="AG66" s="23"/>
      <c r="AH66" s="23"/>
    </row>
    <row r="67" spans="1:34" x14ac:dyDescent="0.35">
      <c r="B67" t="s">
        <v>732</v>
      </c>
      <c r="C67" s="23">
        <f>SUM(C29)*C$10</f>
        <v>0.10818358946857173</v>
      </c>
      <c r="D67" s="23">
        <f t="shared" si="28"/>
        <v>0.11329810743360255</v>
      </c>
      <c r="E67" s="23">
        <f t="shared" si="28"/>
        <v>0.11959943129042566</v>
      </c>
      <c r="F67" s="23">
        <f t="shared" si="28"/>
        <v>0.12044986112934659</v>
      </c>
      <c r="G67" s="23">
        <f t="shared" ref="G67:AF67" si="30">SUM(G29)*G$10</f>
        <v>0.12329725937743734</v>
      </c>
      <c r="H67" s="23">
        <f t="shared" si="30"/>
        <v>0.12350250242412428</v>
      </c>
      <c r="I67" s="23">
        <f t="shared" si="30"/>
        <v>0.12423831124353271</v>
      </c>
      <c r="J67" s="23">
        <f t="shared" si="30"/>
        <v>0.12495326966220985</v>
      </c>
      <c r="K67" s="23">
        <f t="shared" si="30"/>
        <v>0.12498808062741071</v>
      </c>
      <c r="L67" s="23">
        <f t="shared" si="30"/>
        <v>0.12516912263567478</v>
      </c>
      <c r="M67" s="23">
        <f t="shared" si="30"/>
        <v>0.12546018706052883</v>
      </c>
      <c r="N67" s="23">
        <f t="shared" si="30"/>
        <v>0.12541835600443826</v>
      </c>
      <c r="O67" s="23">
        <f t="shared" si="30"/>
        <v>0.1256325026772202</v>
      </c>
      <c r="P67" s="23">
        <f t="shared" si="30"/>
        <v>0.12572655848640829</v>
      </c>
      <c r="Q67" s="23">
        <f t="shared" si="30"/>
        <v>0.1260010905028576</v>
      </c>
      <c r="R67" s="23">
        <f t="shared" si="30"/>
        <v>0.12588728167180979</v>
      </c>
      <c r="S67" s="23">
        <f t="shared" si="30"/>
        <v>0.12627777247022134</v>
      </c>
      <c r="T67" s="23">
        <f t="shared" si="30"/>
        <v>0.12653621589058497</v>
      </c>
      <c r="U67" s="23">
        <f t="shared" si="30"/>
        <v>0.12675050584221603</v>
      </c>
      <c r="V67" s="23">
        <f t="shared" si="30"/>
        <v>0.12714211237729497</v>
      </c>
      <c r="W67" s="23">
        <f t="shared" si="30"/>
        <v>0.12752167202837669</v>
      </c>
      <c r="X67" s="23">
        <f t="shared" si="30"/>
        <v>0.1279052771535453</v>
      </c>
      <c r="Y67" s="23">
        <f t="shared" si="30"/>
        <v>0.12855225278463323</v>
      </c>
      <c r="Z67" s="23">
        <f t="shared" si="30"/>
        <v>0.12875123542514663</v>
      </c>
      <c r="AA67" s="23">
        <f t="shared" si="30"/>
        <v>0.12920885247978545</v>
      </c>
      <c r="AB67" s="23">
        <f t="shared" si="30"/>
        <v>0.12854411157553733</v>
      </c>
      <c r="AC67" s="23">
        <f t="shared" si="30"/>
        <v>0.12928588036099609</v>
      </c>
      <c r="AD67" s="23">
        <f t="shared" si="30"/>
        <v>0.12930082220163172</v>
      </c>
      <c r="AE67" s="23">
        <f t="shared" si="30"/>
        <v>0.12973957671318803</v>
      </c>
      <c r="AF67" s="23">
        <f t="shared" si="30"/>
        <v>0.12982534048375619</v>
      </c>
      <c r="AG67" s="23"/>
      <c r="AH67" s="23"/>
    </row>
    <row r="68" spans="1:34" x14ac:dyDescent="0.35">
      <c r="B68" s="42" t="s">
        <v>735</v>
      </c>
      <c r="C68" s="23">
        <f>SUM(C30,C26,C24)*C$10</f>
        <v>0.46169689044724471</v>
      </c>
      <c r="D68" s="23">
        <f>SUM(D30,D26,D24)*D$10</f>
        <v>0.44127806755986587</v>
      </c>
      <c r="E68" s="23">
        <f>SUM(E30,E26,E24)*E$10</f>
        <v>0.44373132566483758</v>
      </c>
      <c r="F68" s="23">
        <f>SUM(F30,F26,F24)*F$10</f>
        <v>0.44908040779794772</v>
      </c>
      <c r="G68" s="23">
        <f t="shared" ref="G68:AF68" si="31">SUM(G30,G26,G24)*G$10</f>
        <v>0.45803581605102744</v>
      </c>
      <c r="H68" s="23">
        <f t="shared" si="31"/>
        <v>0.46267617788228649</v>
      </c>
      <c r="I68" s="23">
        <f t="shared" si="31"/>
        <v>0.46472647054941346</v>
      </c>
      <c r="J68" s="23">
        <f t="shared" si="31"/>
        <v>0.46767511077754376</v>
      </c>
      <c r="K68" s="23">
        <f t="shared" si="31"/>
        <v>0.46873353918296817</v>
      </c>
      <c r="L68" s="23">
        <f t="shared" si="31"/>
        <v>0.46917782278796027</v>
      </c>
      <c r="M68" s="23">
        <f t="shared" si="31"/>
        <v>0.46989150400813889</v>
      </c>
      <c r="N68" s="23">
        <f t="shared" si="31"/>
        <v>0.46989672424467493</v>
      </c>
      <c r="O68" s="23">
        <f t="shared" si="31"/>
        <v>0.47034616784327099</v>
      </c>
      <c r="P68" s="23">
        <f t="shared" si="31"/>
        <v>0.47088941404946055</v>
      </c>
      <c r="Q68" s="23">
        <f t="shared" si="31"/>
        <v>0.4716802485771226</v>
      </c>
      <c r="R68" s="23">
        <f t="shared" si="31"/>
        <v>0.47178545103150549</v>
      </c>
      <c r="S68" s="23">
        <f t="shared" si="31"/>
        <v>0.47261152855856475</v>
      </c>
      <c r="T68" s="23">
        <f t="shared" si="31"/>
        <v>0.4736754222746023</v>
      </c>
      <c r="U68" s="23">
        <f t="shared" si="31"/>
        <v>0.47464998840487305</v>
      </c>
      <c r="V68" s="23">
        <f t="shared" si="31"/>
        <v>0.47584915703253416</v>
      </c>
      <c r="W68" s="23">
        <f t="shared" si="31"/>
        <v>0.47726328221250569</v>
      </c>
      <c r="X68" s="23">
        <f t="shared" si="31"/>
        <v>0.47875078389023451</v>
      </c>
      <c r="Y68" s="23">
        <f t="shared" si="31"/>
        <v>0.48084515311035503</v>
      </c>
      <c r="Z68" s="23">
        <f t="shared" si="31"/>
        <v>0.48211285253037373</v>
      </c>
      <c r="AA68" s="23">
        <f t="shared" si="31"/>
        <v>0.48348945929186826</v>
      </c>
      <c r="AB68" s="23">
        <f t="shared" si="31"/>
        <v>0.48235639879395314</v>
      </c>
      <c r="AC68" s="23">
        <f t="shared" si="31"/>
        <v>0.4836739193517835</v>
      </c>
      <c r="AD68" s="23">
        <f t="shared" si="31"/>
        <v>0.48419958175559069</v>
      </c>
      <c r="AE68" s="23">
        <f t="shared" si="31"/>
        <v>0.48542618473040128</v>
      </c>
      <c r="AF68" s="23">
        <f t="shared" si="31"/>
        <v>0.48604441125841918</v>
      </c>
      <c r="AG68" s="23"/>
      <c r="AH68" s="23"/>
    </row>
    <row r="70" spans="1:34" s="41" customFormat="1" x14ac:dyDescent="0.35">
      <c r="A70" s="40"/>
      <c r="B70" s="40" t="s">
        <v>4403</v>
      </c>
    </row>
    <row r="71" spans="1:34" x14ac:dyDescent="0.35">
      <c r="A71" s="43" t="s">
        <v>4398</v>
      </c>
    </row>
    <row r="72" spans="1:34" x14ac:dyDescent="0.35">
      <c r="B72" t="s">
        <v>713</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35">
      <c r="B73" t="s">
        <v>717</v>
      </c>
      <c r="C73" s="23">
        <f>SUM(C14:C15,C19)*C$9</f>
        <v>2.567429758434189E-2</v>
      </c>
      <c r="D73" s="23">
        <f t="shared" ref="D73:AF73" si="32">SUM(D14:D15,D19)*D$9</f>
        <v>2.4820674602344807E-2</v>
      </c>
      <c r="E73" s="23">
        <f t="shared" si="32"/>
        <v>2.0619329266944774E-2</v>
      </c>
      <c r="F73" s="23">
        <f t="shared" si="32"/>
        <v>2.0620016931952232E-2</v>
      </c>
      <c r="G73" s="23">
        <f t="shared" si="32"/>
        <v>1.9394984311633005E-2</v>
      </c>
      <c r="H73" s="23">
        <f t="shared" si="32"/>
        <v>1.9635047806088973E-2</v>
      </c>
      <c r="I73" s="23">
        <f t="shared" si="32"/>
        <v>1.9439835289573652E-2</v>
      </c>
      <c r="J73" s="23">
        <f t="shared" si="32"/>
        <v>1.9337420614904555E-2</v>
      </c>
      <c r="K73" s="23">
        <f t="shared" si="32"/>
        <v>1.9228338743335963E-2</v>
      </c>
      <c r="L73" s="23">
        <f t="shared" si="32"/>
        <v>1.9143720289299088E-2</v>
      </c>
      <c r="M73" s="23">
        <f t="shared" si="32"/>
        <v>1.9007763573905184E-2</v>
      </c>
      <c r="N73" s="23">
        <f t="shared" si="32"/>
        <v>1.9038620118894078E-2</v>
      </c>
      <c r="O73" s="23">
        <f t="shared" si="32"/>
        <v>1.894734937206019E-2</v>
      </c>
      <c r="P73" s="23">
        <f t="shared" si="32"/>
        <v>1.8897054425529521E-2</v>
      </c>
      <c r="Q73" s="23">
        <f t="shared" si="32"/>
        <v>1.8774003555304161E-2</v>
      </c>
      <c r="R73" s="23">
        <f t="shared" si="32"/>
        <v>1.8850850708603362E-2</v>
      </c>
      <c r="S73" s="23">
        <f t="shared" si="32"/>
        <v>1.8666308874724293E-2</v>
      </c>
      <c r="T73" s="23">
        <f t="shared" si="32"/>
        <v>1.8579207013966738E-2</v>
      </c>
      <c r="U73" s="23">
        <f t="shared" si="32"/>
        <v>1.8516077068623876E-2</v>
      </c>
      <c r="V73" s="23">
        <f t="shared" si="32"/>
        <v>1.8366516327736507E-2</v>
      </c>
      <c r="W73" s="23">
        <f t="shared" si="32"/>
        <v>1.8220302039026408E-2</v>
      </c>
      <c r="X73" s="23">
        <f t="shared" si="32"/>
        <v>1.8105330799656146E-2</v>
      </c>
      <c r="Y73" s="23">
        <f t="shared" si="32"/>
        <v>1.7854773016053545E-2</v>
      </c>
      <c r="Z73" s="23">
        <f t="shared" si="32"/>
        <v>1.7836228557000004E-2</v>
      </c>
      <c r="AA73" s="23">
        <f t="shared" si="32"/>
        <v>1.7666389231570701E-2</v>
      </c>
      <c r="AB73" s="23">
        <f t="shared" si="32"/>
        <v>1.804983122416438E-2</v>
      </c>
      <c r="AC73" s="23">
        <f t="shared" si="32"/>
        <v>1.7610509319687301E-2</v>
      </c>
      <c r="AD73" s="23">
        <f t="shared" si="32"/>
        <v>1.7642707600031202E-2</v>
      </c>
      <c r="AE73" s="23">
        <f t="shared" si="32"/>
        <v>1.7475134336897763E-2</v>
      </c>
      <c r="AF73" s="23">
        <f t="shared" si="32"/>
        <v>1.7461715504053166E-2</v>
      </c>
    </row>
    <row r="74" spans="1:34" x14ac:dyDescent="0.35">
      <c r="B74" t="s">
        <v>720</v>
      </c>
      <c r="C74" s="23">
        <f>C16*C$9</f>
        <v>4.8352174440553307E-2</v>
      </c>
      <c r="D74" s="23">
        <f t="shared" ref="D74:AF79" si="33">D16*D$9</f>
        <v>5.8761723738510546E-2</v>
      </c>
      <c r="E74" s="23">
        <f t="shared" si="33"/>
        <v>5.0114087967050976E-2</v>
      </c>
      <c r="F74" s="23">
        <f t="shared" si="33"/>
        <v>5.0070410386927708E-2</v>
      </c>
      <c r="G74" s="23">
        <f t="shared" si="33"/>
        <v>4.7484025737519607E-2</v>
      </c>
      <c r="H74" s="23">
        <f t="shared" si="33"/>
        <v>4.7203597584417521E-2</v>
      </c>
      <c r="I74" s="23">
        <f t="shared" si="33"/>
        <v>4.6815759456093398E-2</v>
      </c>
      <c r="J74" s="23">
        <f t="shared" si="33"/>
        <v>4.6446913707840314E-2</v>
      </c>
      <c r="K74" s="23">
        <f t="shared" si="33"/>
        <v>4.5886652819783262E-2</v>
      </c>
      <c r="L74" s="23">
        <f t="shared" si="33"/>
        <v>4.5689361187046702E-2</v>
      </c>
      <c r="M74" s="23">
        <f t="shared" si="33"/>
        <v>4.5394733833390127E-2</v>
      </c>
      <c r="N74" s="23">
        <f t="shared" si="33"/>
        <v>4.543462772269493E-2</v>
      </c>
      <c r="O74" s="23">
        <f t="shared" si="33"/>
        <v>4.5245496498967364E-2</v>
      </c>
      <c r="P74" s="23">
        <f t="shared" si="33"/>
        <v>4.5075728957126256E-2</v>
      </c>
      <c r="Q74" s="23">
        <f t="shared" si="33"/>
        <v>4.4835470219690386E-2</v>
      </c>
      <c r="R74" s="23">
        <f t="shared" si="33"/>
        <v>4.4969290105249568E-2</v>
      </c>
      <c r="S74" s="23">
        <f t="shared" si="33"/>
        <v>4.4565319768608128E-2</v>
      </c>
      <c r="T74" s="23">
        <f t="shared" si="33"/>
        <v>4.4308623444998987E-2</v>
      </c>
      <c r="U74" s="23">
        <f t="shared" si="33"/>
        <v>4.4149178529236492E-2</v>
      </c>
      <c r="V74" s="23">
        <f t="shared" si="33"/>
        <v>4.3745845032818254E-2</v>
      </c>
      <c r="W74" s="23">
        <f t="shared" si="33"/>
        <v>4.3407051054730771E-2</v>
      </c>
      <c r="X74" s="23">
        <f t="shared" si="33"/>
        <v>4.3127695334535247E-2</v>
      </c>
      <c r="Y74" s="23">
        <f t="shared" si="33"/>
        <v>4.2555060827544254E-2</v>
      </c>
      <c r="Z74" s="23">
        <f t="shared" si="33"/>
        <v>4.2475045767296993E-2</v>
      </c>
      <c r="AA74" s="23">
        <f t="shared" si="33"/>
        <v>4.2093910850655197E-2</v>
      </c>
      <c r="AB74" s="23">
        <f t="shared" si="33"/>
        <v>4.3018593854575245E-2</v>
      </c>
      <c r="AC74" s="23">
        <f t="shared" si="33"/>
        <v>4.2010212671846008E-2</v>
      </c>
      <c r="AD74" s="23">
        <f t="shared" si="33"/>
        <v>4.20623917272911E-2</v>
      </c>
      <c r="AE74" s="23">
        <f t="shared" si="33"/>
        <v>4.1716041268360496E-2</v>
      </c>
      <c r="AF74" s="23">
        <f t="shared" si="33"/>
        <v>4.1652569750161537E-2</v>
      </c>
    </row>
    <row r="75" spans="1:34" x14ac:dyDescent="0.35">
      <c r="B75" t="s">
        <v>723</v>
      </c>
      <c r="C75" s="23">
        <f>C17*C$9</f>
        <v>0.11210410752259013</v>
      </c>
      <c r="D75" s="23">
        <f t="shared" ref="D75:R75" si="34">D17*D$9</f>
        <v>0.11086265486126004</v>
      </c>
      <c r="E75" s="23">
        <f t="shared" si="34"/>
        <v>0.11747394528088997</v>
      </c>
      <c r="F75" s="23">
        <f t="shared" si="34"/>
        <v>0.11219693248039089</v>
      </c>
      <c r="G75" s="23">
        <f t="shared" si="34"/>
        <v>0.10932290996777462</v>
      </c>
      <c r="H75" s="23">
        <f t="shared" si="34"/>
        <v>0.10446500905463757</v>
      </c>
      <c r="I75" s="23">
        <f t="shared" si="34"/>
        <v>0.10269712097908987</v>
      </c>
      <c r="J75" s="23">
        <f t="shared" si="34"/>
        <v>0.10092901391930578</v>
      </c>
      <c r="K75" s="23">
        <f t="shared" si="34"/>
        <v>9.9961037702896757E-2</v>
      </c>
      <c r="L75" s="23">
        <f t="shared" si="34"/>
        <v>9.9360210143402114E-2</v>
      </c>
      <c r="M75" s="23">
        <f t="shared" si="34"/>
        <v>9.8835371725171317E-2</v>
      </c>
      <c r="N75" s="23">
        <f t="shared" si="34"/>
        <v>9.8382982650088491E-2</v>
      </c>
      <c r="O75" s="23">
        <f t="shared" si="34"/>
        <v>9.7999600982422053E-2</v>
      </c>
      <c r="P75" s="23">
        <f t="shared" si="34"/>
        <v>9.7549485353496168E-2</v>
      </c>
      <c r="Q75" s="23">
        <f t="shared" si="34"/>
        <v>9.7075372152142902E-2</v>
      </c>
      <c r="R75" s="23">
        <f t="shared" si="34"/>
        <v>9.6515700194715906E-2</v>
      </c>
      <c r="S75" s="23">
        <f t="shared" si="33"/>
        <v>9.6242985139859474E-2</v>
      </c>
      <c r="T75" s="23">
        <f t="shared" si="33"/>
        <v>9.5591259521635677E-2</v>
      </c>
      <c r="U75" s="23">
        <f t="shared" si="33"/>
        <v>9.4987597299431556E-2</v>
      </c>
      <c r="V75" s="23">
        <f t="shared" si="33"/>
        <v>9.4329292423597375E-2</v>
      </c>
      <c r="W75" s="23">
        <f t="shared" si="33"/>
        <v>9.3682626808591032E-2</v>
      </c>
      <c r="X75" s="23">
        <f t="shared" si="33"/>
        <v>9.2817873474583507E-2</v>
      </c>
      <c r="Y75" s="23">
        <f t="shared" si="33"/>
        <v>9.2014899676985618E-2</v>
      </c>
      <c r="Z75" s="23">
        <f t="shared" si="33"/>
        <v>9.1019794988980093E-2</v>
      </c>
      <c r="AA75" s="23">
        <f t="shared" si="33"/>
        <v>9.0445922521616623E-2</v>
      </c>
      <c r="AB75" s="23">
        <f t="shared" si="33"/>
        <v>8.9779681417826274E-2</v>
      </c>
      <c r="AC75" s="23">
        <f t="shared" si="33"/>
        <v>9.0192896440144943E-2</v>
      </c>
      <c r="AD75" s="23">
        <f t="shared" si="33"/>
        <v>8.9610428368108036E-2</v>
      </c>
      <c r="AE75" s="23">
        <f t="shared" si="33"/>
        <v>8.9258500201234964E-2</v>
      </c>
      <c r="AF75" s="23">
        <f t="shared" si="33"/>
        <v>8.8614294758011664E-2</v>
      </c>
    </row>
    <row r="76" spans="1:34" x14ac:dyDescent="0.35">
      <c r="B76" t="s">
        <v>726</v>
      </c>
      <c r="C76" s="23">
        <f>C18*C$9</f>
        <v>3.3575847308237761E-2</v>
      </c>
      <c r="D76" s="23">
        <f t="shared" si="33"/>
        <v>3.1432044552023711E-2</v>
      </c>
      <c r="E76" s="23">
        <f t="shared" si="33"/>
        <v>3.6936662669829666E-2</v>
      </c>
      <c r="F76" s="23">
        <f t="shared" si="33"/>
        <v>3.4395930994129034E-2</v>
      </c>
      <c r="G76" s="23">
        <f t="shared" si="33"/>
        <v>3.358981092198874E-2</v>
      </c>
      <c r="H76" s="23">
        <f t="shared" si="33"/>
        <v>3.1264495935211446E-2</v>
      </c>
      <c r="I76" s="23">
        <f t="shared" si="33"/>
        <v>3.0555503846062648E-2</v>
      </c>
      <c r="J76" s="23">
        <f t="shared" si="33"/>
        <v>2.9561761409886748E-2</v>
      </c>
      <c r="K76" s="23">
        <f t="shared" si="33"/>
        <v>2.9329415806708555E-2</v>
      </c>
      <c r="L76" s="23">
        <f t="shared" si="33"/>
        <v>2.907991476500784E-2</v>
      </c>
      <c r="M76" s="23">
        <f t="shared" si="33"/>
        <v>2.8868780415904009E-2</v>
      </c>
      <c r="N76" s="23">
        <f t="shared" si="33"/>
        <v>2.8602379193765761E-2</v>
      </c>
      <c r="O76" s="23">
        <f t="shared" si="33"/>
        <v>2.8421286814015786E-2</v>
      </c>
      <c r="P76" s="23">
        <f t="shared" si="33"/>
        <v>2.8187060371141267E-2</v>
      </c>
      <c r="Q76" s="23">
        <f t="shared" si="33"/>
        <v>2.8005889353931619E-2</v>
      </c>
      <c r="R76" s="23">
        <f t="shared" si="33"/>
        <v>2.7696273505032395E-2</v>
      </c>
      <c r="S76" s="23">
        <f t="shared" si="33"/>
        <v>2.7663770708181021E-2</v>
      </c>
      <c r="T76" s="23">
        <f t="shared" si="33"/>
        <v>2.740547225722063E-2</v>
      </c>
      <c r="U76" s="23">
        <f t="shared" si="33"/>
        <v>2.7131899147442858E-2</v>
      </c>
      <c r="V76" s="23">
        <f t="shared" si="33"/>
        <v>2.6996233613006904E-2</v>
      </c>
      <c r="W76" s="23">
        <f t="shared" si="33"/>
        <v>2.6767900085346786E-2</v>
      </c>
      <c r="X76" s="23">
        <f t="shared" si="33"/>
        <v>2.6470196350649872E-2</v>
      </c>
      <c r="Y76" s="23">
        <f t="shared" si="33"/>
        <v>2.6255503665923323E-2</v>
      </c>
      <c r="Z76" s="23">
        <f t="shared" si="33"/>
        <v>2.5875590592589596E-2</v>
      </c>
      <c r="AA76" s="23">
        <f t="shared" si="33"/>
        <v>2.5709864672573884E-2</v>
      </c>
      <c r="AB76" s="23">
        <f t="shared" si="33"/>
        <v>2.5251736034997755E-2</v>
      </c>
      <c r="AC76" s="23">
        <f t="shared" si="33"/>
        <v>2.5583171606453979E-2</v>
      </c>
      <c r="AD76" s="23">
        <f t="shared" si="33"/>
        <v>2.5318876764324216E-2</v>
      </c>
      <c r="AE76" s="23">
        <f t="shared" si="33"/>
        <v>2.5190386380159857E-2</v>
      </c>
      <c r="AF76" s="23">
        <f t="shared" si="33"/>
        <v>2.5002011782886639E-2</v>
      </c>
    </row>
    <row r="77" spans="1:34" x14ac:dyDescent="0.35">
      <c r="B77" t="s">
        <v>729</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35">
      <c r="B78" t="s">
        <v>732</v>
      </c>
      <c r="C78" s="23">
        <f>C20*C$9</f>
        <v>0.10814556571147173</v>
      </c>
      <c r="D78" s="23">
        <f t="shared" si="33"/>
        <v>0.11378849440225197</v>
      </c>
      <c r="E78" s="23">
        <f t="shared" si="33"/>
        <v>9.982713348259907E-2</v>
      </c>
      <c r="F78" s="23">
        <f t="shared" si="33"/>
        <v>0.10212438147208655</v>
      </c>
      <c r="G78" s="23">
        <f t="shared" si="33"/>
        <v>9.7271910911160761E-2</v>
      </c>
      <c r="H78" s="23">
        <f t="shared" si="33"/>
        <v>0.10014066958485841</v>
      </c>
      <c r="I78" s="23">
        <f t="shared" si="33"/>
        <v>0.10063008118923586</v>
      </c>
      <c r="J78" s="23">
        <f t="shared" si="33"/>
        <v>0.10057381934754092</v>
      </c>
      <c r="K78" s="23">
        <f t="shared" si="33"/>
        <v>0.10103253672209501</v>
      </c>
      <c r="L78" s="23">
        <f t="shared" si="33"/>
        <v>0.10151436796792181</v>
      </c>
      <c r="M78" s="23">
        <f t="shared" si="33"/>
        <v>0.1016455976551473</v>
      </c>
      <c r="N78" s="23">
        <f t="shared" si="33"/>
        <v>0.10248075169938972</v>
      </c>
      <c r="O78" s="23">
        <f t="shared" si="33"/>
        <v>0.10271804459463994</v>
      </c>
      <c r="P78" s="23">
        <f t="shared" si="33"/>
        <v>0.10299357097092958</v>
      </c>
      <c r="Q78" s="23">
        <f t="shared" si="33"/>
        <v>0.10290649230859353</v>
      </c>
      <c r="R78" s="23">
        <f t="shared" si="33"/>
        <v>0.10375834585857675</v>
      </c>
      <c r="S78" s="23">
        <f t="shared" si="33"/>
        <v>0.10322731192356742</v>
      </c>
      <c r="T78" s="23">
        <f t="shared" si="33"/>
        <v>0.10317779954849478</v>
      </c>
      <c r="U78" s="23">
        <f t="shared" si="33"/>
        <v>0.10315680760526263</v>
      </c>
      <c r="V78" s="23">
        <f t="shared" si="33"/>
        <v>0.10280153887217196</v>
      </c>
      <c r="W78" s="23">
        <f t="shared" si="33"/>
        <v>0.10233004902995489</v>
      </c>
      <c r="X78" s="23">
        <f t="shared" si="33"/>
        <v>0.10205172134105966</v>
      </c>
      <c r="Y78" s="23">
        <f t="shared" si="33"/>
        <v>0.10102102201702814</v>
      </c>
      <c r="Z78" s="23">
        <f t="shared" si="33"/>
        <v>0.10119770920307432</v>
      </c>
      <c r="AA78" s="23">
        <f t="shared" si="33"/>
        <v>0.10057382832183202</v>
      </c>
      <c r="AB78" s="23">
        <f t="shared" si="33"/>
        <v>0.10270549906014863</v>
      </c>
      <c r="AC78" s="23">
        <f t="shared" si="33"/>
        <v>0.10076511315002153</v>
      </c>
      <c r="AD78" s="23">
        <f t="shared" si="33"/>
        <v>0.10115651422709175</v>
      </c>
      <c r="AE78" s="23">
        <f t="shared" si="33"/>
        <v>0.10040585341505265</v>
      </c>
      <c r="AF78" s="23">
        <f t="shared" si="33"/>
        <v>0.10065940123819316</v>
      </c>
    </row>
    <row r="79" spans="1:34" x14ac:dyDescent="0.35">
      <c r="B79" t="s">
        <v>735</v>
      </c>
      <c r="C79" s="23">
        <f>C21*C$9</f>
        <v>1.8654857065987997E-2</v>
      </c>
      <c r="D79" s="23">
        <f t="shared" si="33"/>
        <v>2.9270433791482933E-2</v>
      </c>
      <c r="E79" s="23">
        <f t="shared" si="33"/>
        <v>3.2578924751109385E-2</v>
      </c>
      <c r="F79" s="23">
        <f t="shared" si="33"/>
        <v>3.246709387101937E-2</v>
      </c>
      <c r="G79" s="23">
        <f t="shared" si="33"/>
        <v>3.2116382707994752E-2</v>
      </c>
      <c r="H79" s="23">
        <f t="shared" si="33"/>
        <v>3.1975633262310836E-2</v>
      </c>
      <c r="I79" s="23">
        <f t="shared" si="33"/>
        <v>3.1955191726551313E-2</v>
      </c>
      <c r="J79" s="23">
        <f t="shared" si="33"/>
        <v>3.1669856962215602E-2</v>
      </c>
      <c r="K79" s="23">
        <f t="shared" si="33"/>
        <v>3.221644185181554E-2</v>
      </c>
      <c r="L79" s="23">
        <f t="shared" si="33"/>
        <v>3.2498036489255713E-2</v>
      </c>
      <c r="M79" s="23">
        <f t="shared" si="33"/>
        <v>3.2714523019326973E-2</v>
      </c>
      <c r="N79" s="23">
        <f t="shared" si="33"/>
        <v>3.2939740792234516E-2</v>
      </c>
      <c r="O79" s="23">
        <f t="shared" si="33"/>
        <v>3.3073130775253659E-2</v>
      </c>
      <c r="P79" s="23">
        <f t="shared" si="33"/>
        <v>3.3231084801508229E-2</v>
      </c>
      <c r="Q79" s="23">
        <f t="shared" si="33"/>
        <v>3.3351587855416559E-2</v>
      </c>
      <c r="R79" s="23">
        <f t="shared" si="33"/>
        <v>3.34543392513202E-2</v>
      </c>
      <c r="S79" s="23">
        <f t="shared" si="33"/>
        <v>3.3626039926437291E-2</v>
      </c>
      <c r="T79" s="23">
        <f t="shared" si="33"/>
        <v>3.3648267745267059E-2</v>
      </c>
      <c r="U79" s="23">
        <f t="shared" si="33"/>
        <v>3.3623280536299045E-2</v>
      </c>
      <c r="V79" s="23">
        <f t="shared" si="33"/>
        <v>3.3673668266642302E-2</v>
      </c>
      <c r="W79" s="23">
        <f t="shared" si="33"/>
        <v>3.3635187596975334E-2</v>
      </c>
      <c r="X79" s="23">
        <f t="shared" si="33"/>
        <v>3.3527610304021412E-2</v>
      </c>
      <c r="Y79" s="23">
        <f t="shared" si="33"/>
        <v>3.3413535150204003E-2</v>
      </c>
      <c r="Z79" s="23">
        <f t="shared" si="33"/>
        <v>3.3270689115323819E-2</v>
      </c>
      <c r="AA79" s="23">
        <f t="shared" si="33"/>
        <v>3.3216658930075471E-2</v>
      </c>
      <c r="AB79" s="23">
        <f t="shared" si="33"/>
        <v>3.3200217009564111E-2</v>
      </c>
      <c r="AC79" s="23">
        <f t="shared" si="33"/>
        <v>3.3450361366520763E-2</v>
      </c>
      <c r="AD79" s="23">
        <f t="shared" si="33"/>
        <v>3.3393810733742244E-2</v>
      </c>
      <c r="AE79" s="23">
        <f t="shared" si="33"/>
        <v>3.3316514380791473E-2</v>
      </c>
      <c r="AF79" s="23">
        <f t="shared" si="33"/>
        <v>3.3340227117827963E-2</v>
      </c>
    </row>
    <row r="80" spans="1:34" x14ac:dyDescent="0.35">
      <c r="A80" s="43" t="s">
        <v>4401</v>
      </c>
      <c r="B80" t="s">
        <v>744</v>
      </c>
      <c r="C80" s="23">
        <f t="shared" ref="C80:C87" si="35">C23*C$10</f>
        <v>2.3371911029986613E-2</v>
      </c>
      <c r="D80" s="23">
        <f t="shared" ref="D80:AF87" si="36">D23*D$10</f>
        <v>1.609224568247929E-2</v>
      </c>
      <c r="E80" s="23">
        <f t="shared" si="36"/>
        <v>1.844814913014375E-2</v>
      </c>
      <c r="F80" s="23">
        <f t="shared" si="36"/>
        <v>1.8249020322959844E-2</v>
      </c>
      <c r="G80" s="23">
        <f t="shared" si="36"/>
        <v>1.8626931338720697E-2</v>
      </c>
      <c r="H80" s="23">
        <f t="shared" si="36"/>
        <v>1.8286666099653712E-2</v>
      </c>
      <c r="I80" s="23">
        <f t="shared" si="36"/>
        <v>1.8338748048171379E-2</v>
      </c>
      <c r="J80" s="23">
        <f t="shared" si="36"/>
        <v>1.8293288773993034E-2</v>
      </c>
      <c r="K80" s="23">
        <f t="shared" si="36"/>
        <v>1.8310973376424202E-2</v>
      </c>
      <c r="L80" s="23">
        <f t="shared" si="36"/>
        <v>1.8255343010725102E-2</v>
      </c>
      <c r="M80" s="23">
        <f t="shared" si="36"/>
        <v>1.8252757350765727E-2</v>
      </c>
      <c r="N80" s="23">
        <f t="shared" si="36"/>
        <v>1.8140649552617048E-2</v>
      </c>
      <c r="O80" s="23">
        <f t="shared" si="36"/>
        <v>1.8115370872328156E-2</v>
      </c>
      <c r="P80" s="23">
        <f t="shared" si="36"/>
        <v>1.8119904796911942E-2</v>
      </c>
      <c r="Q80" s="23">
        <f t="shared" si="36"/>
        <v>1.8126958350338819E-2</v>
      </c>
      <c r="R80" s="23">
        <f t="shared" si="36"/>
        <v>1.8003325511590659E-2</v>
      </c>
      <c r="S80" s="23">
        <f t="shared" si="36"/>
        <v>1.8090605490795362E-2</v>
      </c>
      <c r="T80" s="23">
        <f t="shared" si="36"/>
        <v>1.8086490694656829E-2</v>
      </c>
      <c r="U80" s="23">
        <f t="shared" si="36"/>
        <v>1.807564947116546E-2</v>
      </c>
      <c r="V80" s="23">
        <f t="shared" si="36"/>
        <v>1.8134373748210662E-2</v>
      </c>
      <c r="W80" s="23">
        <f t="shared" si="36"/>
        <v>1.818146304627638E-2</v>
      </c>
      <c r="X80" s="23">
        <f t="shared" si="36"/>
        <v>1.8192418271171341E-2</v>
      </c>
      <c r="Y80" s="23">
        <f t="shared" si="36"/>
        <v>1.8310321035876168E-2</v>
      </c>
      <c r="Z80" s="23">
        <f t="shared" si="36"/>
        <v>1.8247074328260258E-2</v>
      </c>
      <c r="AA80" s="23">
        <f t="shared" si="36"/>
        <v>1.8316667570069813E-2</v>
      </c>
      <c r="AB80" s="23">
        <f t="shared" si="36"/>
        <v>1.8023790480691013E-2</v>
      </c>
      <c r="AC80" s="23">
        <f t="shared" si="36"/>
        <v>1.8303648407514281E-2</v>
      </c>
      <c r="AD80" s="23">
        <f t="shared" si="36"/>
        <v>1.8223486103246041E-2</v>
      </c>
      <c r="AE80" s="23">
        <f t="shared" si="36"/>
        <v>1.8309908632788363E-2</v>
      </c>
      <c r="AF80" s="23">
        <f t="shared" si="36"/>
        <v>1.8259399189971649E-2</v>
      </c>
    </row>
    <row r="81" spans="1:32" x14ac:dyDescent="0.35">
      <c r="B81" t="s">
        <v>747</v>
      </c>
      <c r="C81" s="23">
        <f t="shared" si="35"/>
        <v>0.15550349195362964</v>
      </c>
      <c r="D81" s="23">
        <f t="shared" ref="D81:R81" si="37">D24*D$10</f>
        <v>0.14595814338908908</v>
      </c>
      <c r="E81" s="23">
        <f t="shared" si="37"/>
        <v>0.14580864550100112</v>
      </c>
      <c r="F81" s="23">
        <f t="shared" si="37"/>
        <v>0.1486117613364962</v>
      </c>
      <c r="G81" s="23">
        <f t="shared" si="37"/>
        <v>0.15205774728825502</v>
      </c>
      <c r="H81" s="23">
        <f t="shared" si="37"/>
        <v>0.15494438149834955</v>
      </c>
      <c r="I81" s="23">
        <f t="shared" si="37"/>
        <v>0.15599387097390677</v>
      </c>
      <c r="J81" s="23">
        <f t="shared" si="37"/>
        <v>0.157258866089836</v>
      </c>
      <c r="K81" s="23">
        <f t="shared" si="37"/>
        <v>0.1584002902992494</v>
      </c>
      <c r="L81" s="23">
        <f t="shared" si="37"/>
        <v>0.15888687337831769</v>
      </c>
      <c r="M81" s="23">
        <f t="shared" si="37"/>
        <v>0.15941097000313567</v>
      </c>
      <c r="N81" s="23">
        <f t="shared" si="37"/>
        <v>0.15972701363234712</v>
      </c>
      <c r="O81" s="23">
        <f t="shared" si="37"/>
        <v>0.1601522993360221</v>
      </c>
      <c r="P81" s="23">
        <f t="shared" si="37"/>
        <v>0.16066286601757865</v>
      </c>
      <c r="Q81" s="23">
        <f t="shared" si="37"/>
        <v>0.16115633452555286</v>
      </c>
      <c r="R81" s="23">
        <f t="shared" si="37"/>
        <v>0.16145717040554997</v>
      </c>
      <c r="S81" s="23">
        <f t="shared" si="36"/>
        <v>0.16192409184141185</v>
      </c>
      <c r="T81" s="23">
        <f t="shared" si="36"/>
        <v>0.16251735507028386</v>
      </c>
      <c r="U81" s="23">
        <f t="shared" si="36"/>
        <v>0.16304894379991511</v>
      </c>
      <c r="V81" s="23">
        <f t="shared" si="36"/>
        <v>0.16363655350460862</v>
      </c>
      <c r="W81" s="23">
        <f t="shared" si="36"/>
        <v>0.16432290548581316</v>
      </c>
      <c r="X81" s="23">
        <f t="shared" si="36"/>
        <v>0.16499952951870331</v>
      </c>
      <c r="Y81" s="23">
        <f t="shared" si="36"/>
        <v>0.1658905457092778</v>
      </c>
      <c r="Z81" s="23">
        <f t="shared" si="36"/>
        <v>0.16651859249296855</v>
      </c>
      <c r="AA81" s="23">
        <f t="shared" si="36"/>
        <v>0.16714568945668051</v>
      </c>
      <c r="AB81" s="23">
        <f t="shared" si="36"/>
        <v>0.16703657724778967</v>
      </c>
      <c r="AC81" s="23">
        <f t="shared" si="36"/>
        <v>0.16763278848267255</v>
      </c>
      <c r="AD81" s="23">
        <f t="shared" si="36"/>
        <v>0.1679868925358223</v>
      </c>
      <c r="AE81" s="23">
        <f t="shared" si="36"/>
        <v>0.1685159071811235</v>
      </c>
      <c r="AF81" s="23">
        <f t="shared" si="36"/>
        <v>0.16889494838654606</v>
      </c>
    </row>
    <row r="82" spans="1:32" x14ac:dyDescent="0.35">
      <c r="B82" t="s">
        <v>750</v>
      </c>
      <c r="C82" s="23">
        <f t="shared" si="35"/>
        <v>9.2050403381582682E-3</v>
      </c>
      <c r="D82" s="23">
        <f t="shared" si="36"/>
        <v>8.0925060455018204E-3</v>
      </c>
      <c r="E82" s="23">
        <f t="shared" si="36"/>
        <v>7.3200745939660024E-3</v>
      </c>
      <c r="F82" s="23">
        <f t="shared" si="36"/>
        <v>7.5148103110499838E-3</v>
      </c>
      <c r="G82" s="23">
        <f t="shared" si="36"/>
        <v>7.3923230017603333E-3</v>
      </c>
      <c r="H82" s="23">
        <f t="shared" si="36"/>
        <v>7.760800495744501E-3</v>
      </c>
      <c r="I82" s="23">
        <f t="shared" si="36"/>
        <v>7.7953701901086652E-3</v>
      </c>
      <c r="J82" s="23">
        <f t="shared" si="36"/>
        <v>7.8375885116991183E-3</v>
      </c>
      <c r="K82" s="23">
        <f t="shared" si="36"/>
        <v>7.9610346501507931E-3</v>
      </c>
      <c r="L82" s="23">
        <f t="shared" si="36"/>
        <v>8.012418666163125E-3</v>
      </c>
      <c r="M82" s="23">
        <f t="shared" si="36"/>
        <v>8.0131999921391559E-3</v>
      </c>
      <c r="N82" s="23">
        <f t="shared" si="36"/>
        <v>8.0320424671627838E-3</v>
      </c>
      <c r="O82" s="23">
        <f t="shared" si="36"/>
        <v>8.0350669992659898E-3</v>
      </c>
      <c r="P82" s="23">
        <f t="shared" si="36"/>
        <v>8.0724726919186082E-3</v>
      </c>
      <c r="Q82" s="23">
        <f t="shared" si="36"/>
        <v>8.0817320993555528E-3</v>
      </c>
      <c r="R82" s="23">
        <f t="shared" si="36"/>
        <v>8.1171700312366434E-3</v>
      </c>
      <c r="S82" s="23">
        <f t="shared" si="36"/>
        <v>8.0966331813672673E-3</v>
      </c>
      <c r="T82" s="23">
        <f t="shared" si="36"/>
        <v>8.1188368127268623E-3</v>
      </c>
      <c r="U82" s="23">
        <f t="shared" si="36"/>
        <v>8.138949044248037E-3</v>
      </c>
      <c r="V82" s="23">
        <f t="shared" si="36"/>
        <v>8.1569415961958158E-3</v>
      </c>
      <c r="W82" s="23">
        <f t="shared" si="36"/>
        <v>8.174406440717678E-3</v>
      </c>
      <c r="X82" s="23">
        <f t="shared" si="36"/>
        <v>8.2103027802247798E-3</v>
      </c>
      <c r="Y82" s="23">
        <f t="shared" si="36"/>
        <v>8.2240222911878214E-3</v>
      </c>
      <c r="Z82" s="23">
        <f t="shared" si="36"/>
        <v>8.2849749789377126E-3</v>
      </c>
      <c r="AA82" s="23">
        <f t="shared" si="36"/>
        <v>8.2939310654196324E-3</v>
      </c>
      <c r="AB82" s="23">
        <f t="shared" si="36"/>
        <v>8.3667215349432188E-3</v>
      </c>
      <c r="AC82" s="23">
        <f t="shared" si="36"/>
        <v>8.2966651254524695E-3</v>
      </c>
      <c r="AD82" s="23">
        <f t="shared" si="36"/>
        <v>8.3386378521715983E-3</v>
      </c>
      <c r="AE82" s="23">
        <f t="shared" si="36"/>
        <v>8.3253372847051244E-3</v>
      </c>
      <c r="AF82" s="23">
        <f t="shared" si="36"/>
        <v>8.3772420175451112E-3</v>
      </c>
    </row>
    <row r="83" spans="1:32" x14ac:dyDescent="0.35">
      <c r="B83" t="s">
        <v>753</v>
      </c>
      <c r="C83" s="23">
        <f t="shared" si="35"/>
        <v>4.4692650568438824E-2</v>
      </c>
      <c r="D83" s="23">
        <f t="shared" si="36"/>
        <v>3.6434549662981472E-2</v>
      </c>
      <c r="E83" s="23">
        <f t="shared" si="36"/>
        <v>3.5597418673566715E-2</v>
      </c>
      <c r="F83" s="23">
        <f t="shared" si="36"/>
        <v>3.5753934631009995E-2</v>
      </c>
      <c r="G83" s="23">
        <f t="shared" si="36"/>
        <v>3.6131175664027945E-2</v>
      </c>
      <c r="H83" s="23">
        <f t="shared" si="36"/>
        <v>3.5826056325072089E-2</v>
      </c>
      <c r="I83" s="23">
        <f t="shared" si="36"/>
        <v>3.6075678970663431E-2</v>
      </c>
      <c r="J83" s="23">
        <f t="shared" si="36"/>
        <v>3.5844248412795321E-2</v>
      </c>
      <c r="K83" s="23">
        <f t="shared" si="36"/>
        <v>3.6082483616671795E-2</v>
      </c>
      <c r="L83" s="23">
        <f t="shared" si="36"/>
        <v>3.5926615198826714E-2</v>
      </c>
      <c r="M83" s="23">
        <f t="shared" si="36"/>
        <v>3.5819366191034756E-2</v>
      </c>
      <c r="N83" s="23">
        <f t="shared" si="36"/>
        <v>3.5661785522620677E-2</v>
      </c>
      <c r="O83" s="23">
        <f t="shared" si="36"/>
        <v>3.5484593690289896E-2</v>
      </c>
      <c r="P83" s="23">
        <f t="shared" si="36"/>
        <v>3.5496139554345392E-2</v>
      </c>
      <c r="Q83" s="23">
        <f t="shared" si="36"/>
        <v>3.5430799884396007E-2</v>
      </c>
      <c r="R83" s="23">
        <f t="shared" si="36"/>
        <v>3.5320728630851138E-2</v>
      </c>
      <c r="S83" s="23">
        <f t="shared" si="36"/>
        <v>3.5289075996236798E-2</v>
      </c>
      <c r="T83" s="23">
        <f t="shared" si="36"/>
        <v>3.5281736327947018E-2</v>
      </c>
      <c r="U83" s="23">
        <f t="shared" si="36"/>
        <v>3.5244441461454515E-2</v>
      </c>
      <c r="V83" s="23">
        <f t="shared" si="36"/>
        <v>3.5304595132232414E-2</v>
      </c>
      <c r="W83" s="23">
        <f t="shared" si="36"/>
        <v>3.5335169246032791E-2</v>
      </c>
      <c r="X83" s="23">
        <f t="shared" si="36"/>
        <v>3.5379175959553075E-2</v>
      </c>
      <c r="Y83" s="23">
        <f t="shared" si="36"/>
        <v>3.5474525930125463E-2</v>
      </c>
      <c r="Z83" s="23">
        <f t="shared" si="36"/>
        <v>3.5528428763209163E-2</v>
      </c>
      <c r="AA83" s="23">
        <f t="shared" si="36"/>
        <v>3.5562910887906189E-2</v>
      </c>
      <c r="AB83" s="23">
        <f t="shared" si="36"/>
        <v>3.5446053625915248E-2</v>
      </c>
      <c r="AC83" s="23">
        <f t="shared" si="36"/>
        <v>3.5488640915855338E-2</v>
      </c>
      <c r="AD83" s="23">
        <f t="shared" si="36"/>
        <v>3.5481309155072069E-2</v>
      </c>
      <c r="AE83" s="23">
        <f t="shared" si="36"/>
        <v>3.5453339417887184E-2</v>
      </c>
      <c r="AF83" s="23">
        <f t="shared" si="36"/>
        <v>3.5535208157996448E-2</v>
      </c>
    </row>
    <row r="84" spans="1:32" x14ac:dyDescent="0.35">
      <c r="B84" t="s">
        <v>756</v>
      </c>
      <c r="C84" s="23">
        <f t="shared" si="35"/>
        <v>1.8209379834435283E-2</v>
      </c>
      <c r="D84" s="23">
        <f t="shared" si="36"/>
        <v>2.2211521869707686E-2</v>
      </c>
      <c r="E84" s="23">
        <f t="shared" si="36"/>
        <v>2.3136189846474024E-2</v>
      </c>
      <c r="F84" s="23">
        <f t="shared" si="36"/>
        <v>2.2663990581409575E-2</v>
      </c>
      <c r="G84" s="23">
        <f t="shared" si="36"/>
        <v>2.2914186465114051E-2</v>
      </c>
      <c r="H84" s="23">
        <f t="shared" si="36"/>
        <v>2.2588869810436476E-2</v>
      </c>
      <c r="I84" s="23">
        <f t="shared" si="36"/>
        <v>2.2415802765540577E-2</v>
      </c>
      <c r="J84" s="23">
        <f t="shared" si="36"/>
        <v>2.2311653613384809E-2</v>
      </c>
      <c r="K84" s="23">
        <f t="shared" si="36"/>
        <v>2.2100117639824501E-2</v>
      </c>
      <c r="L84" s="23">
        <f t="shared" si="36"/>
        <v>2.1951343553006569E-2</v>
      </c>
      <c r="M84" s="23">
        <f t="shared" si="36"/>
        <v>2.1842379657591445E-2</v>
      </c>
      <c r="N84" s="23">
        <f t="shared" si="36"/>
        <v>2.1676089364317138E-2</v>
      </c>
      <c r="O84" s="23">
        <f t="shared" si="36"/>
        <v>2.1576471016181934E-2</v>
      </c>
      <c r="P84" s="23">
        <f t="shared" si="36"/>
        <v>2.1460582563128244E-2</v>
      </c>
      <c r="Q84" s="23">
        <f t="shared" si="36"/>
        <v>2.1398924313358905E-2</v>
      </c>
      <c r="R84" s="23">
        <f t="shared" si="36"/>
        <v>2.1274019129980924E-2</v>
      </c>
      <c r="S84" s="23">
        <f t="shared" si="36"/>
        <v>2.1256508096261E-2</v>
      </c>
      <c r="T84" s="23">
        <f t="shared" si="36"/>
        <v>2.1205272713488894E-2</v>
      </c>
      <c r="U84" s="23">
        <f t="shared" si="36"/>
        <v>2.1158879423316311E-2</v>
      </c>
      <c r="V84" s="23">
        <f t="shared" si="36"/>
        <v>2.1136902901766726E-2</v>
      </c>
      <c r="W84" s="23">
        <f t="shared" si="36"/>
        <v>2.1125539354683646E-2</v>
      </c>
      <c r="X84" s="23">
        <f t="shared" si="36"/>
        <v>2.11109731989951E-2</v>
      </c>
      <c r="Y84" s="23">
        <f t="shared" si="36"/>
        <v>2.1149568135234366E-2</v>
      </c>
      <c r="Z84" s="23">
        <f t="shared" si="36"/>
        <v>2.109954106972483E-2</v>
      </c>
      <c r="AA84" s="23">
        <f t="shared" si="36"/>
        <v>2.1112777135124678E-2</v>
      </c>
      <c r="AB84" s="23">
        <f t="shared" si="36"/>
        <v>2.0934770813254421E-2</v>
      </c>
      <c r="AC84" s="23">
        <f t="shared" si="36"/>
        <v>2.1015518901912601E-2</v>
      </c>
      <c r="AD84" s="23">
        <f t="shared" si="36"/>
        <v>2.0950659044652101E-2</v>
      </c>
      <c r="AE84" s="23">
        <f t="shared" si="36"/>
        <v>2.0989093067219255E-2</v>
      </c>
      <c r="AF84" s="23">
        <f t="shared" si="36"/>
        <v>2.0923052218408473E-2</v>
      </c>
    </row>
    <row r="85" spans="1:32" x14ac:dyDescent="0.35">
      <c r="B85" t="s">
        <v>759</v>
      </c>
      <c r="C85" s="23">
        <f t="shared" si="35"/>
        <v>3.2826409340179698E-2</v>
      </c>
      <c r="D85" s="23">
        <f t="shared" si="36"/>
        <v>3.0091712741849422E-2</v>
      </c>
      <c r="E85" s="23">
        <f t="shared" si="36"/>
        <v>3.0214761084233443E-2</v>
      </c>
      <c r="F85" s="23">
        <f t="shared" si="36"/>
        <v>3.0167030939554501E-2</v>
      </c>
      <c r="G85" s="23">
        <f t="shared" si="36"/>
        <v>3.0553827980079825E-2</v>
      </c>
      <c r="H85" s="23">
        <f t="shared" si="36"/>
        <v>3.0500763488134918E-2</v>
      </c>
      <c r="I85" s="23">
        <f t="shared" si="36"/>
        <v>3.0391814939791331E-2</v>
      </c>
      <c r="J85" s="23">
        <f t="shared" si="36"/>
        <v>3.0410179703156601E-2</v>
      </c>
      <c r="K85" s="23">
        <f t="shared" si="36"/>
        <v>3.0251916878971993E-2</v>
      </c>
      <c r="L85" s="23">
        <f t="shared" si="36"/>
        <v>3.0148408867400805E-2</v>
      </c>
      <c r="M85" s="23">
        <f t="shared" si="36"/>
        <v>3.007341376796099E-2</v>
      </c>
      <c r="N85" s="23">
        <f t="shared" si="36"/>
        <v>2.9957159652141033E-2</v>
      </c>
      <c r="O85" s="23">
        <f t="shared" si="36"/>
        <v>2.9889544194861405E-2</v>
      </c>
      <c r="P85" s="23">
        <f t="shared" si="36"/>
        <v>2.9797039717060304E-2</v>
      </c>
      <c r="Q85" s="23">
        <f t="shared" si="36"/>
        <v>2.976186920268822E-2</v>
      </c>
      <c r="R85" s="23">
        <f t="shared" si="36"/>
        <v>2.9688108436728828E-2</v>
      </c>
      <c r="S85" s="23">
        <f t="shared" si="36"/>
        <v>2.9675238978237935E-2</v>
      </c>
      <c r="T85" s="23">
        <f t="shared" si="36"/>
        <v>2.9666973716059693E-2</v>
      </c>
      <c r="U85" s="23">
        <f t="shared" si="36"/>
        <v>2.9660757351146056E-2</v>
      </c>
      <c r="V85" s="23">
        <f t="shared" si="36"/>
        <v>2.9667484228006052E-2</v>
      </c>
      <c r="W85" s="23">
        <f t="shared" si="36"/>
        <v>2.9690843513772231E-2</v>
      </c>
      <c r="X85" s="23">
        <f t="shared" si="36"/>
        <v>2.972971445730432E-2</v>
      </c>
      <c r="Y85" s="23">
        <f t="shared" si="36"/>
        <v>2.9803951518480004E-2</v>
      </c>
      <c r="Z85" s="23">
        <f t="shared" si="36"/>
        <v>2.9829270326541514E-2</v>
      </c>
      <c r="AA85" s="23">
        <f t="shared" si="36"/>
        <v>2.9871745094193946E-2</v>
      </c>
      <c r="AB85" s="23">
        <f t="shared" si="36"/>
        <v>2.9768688761061837E-2</v>
      </c>
      <c r="AC85" s="23">
        <f t="shared" si="36"/>
        <v>2.9812038528682333E-2</v>
      </c>
      <c r="AD85" s="23">
        <f t="shared" si="36"/>
        <v>2.9802075265049452E-2</v>
      </c>
      <c r="AE85" s="23">
        <f t="shared" si="36"/>
        <v>2.9847705865099362E-2</v>
      </c>
      <c r="AF85" s="23">
        <f t="shared" si="36"/>
        <v>2.9840330517514325E-2</v>
      </c>
    </row>
    <row r="86" spans="1:32" x14ac:dyDescent="0.35">
      <c r="B86" t="s">
        <v>732</v>
      </c>
      <c r="C86" s="23">
        <f t="shared" si="35"/>
        <v>0.10818358946857173</v>
      </c>
      <c r="D86" s="23">
        <f t="shared" si="36"/>
        <v>0.11329810743360255</v>
      </c>
      <c r="E86" s="23">
        <f t="shared" si="36"/>
        <v>0.11959943129042566</v>
      </c>
      <c r="F86" s="23">
        <f t="shared" si="36"/>
        <v>0.12044986112934659</v>
      </c>
      <c r="G86" s="23">
        <f t="shared" si="36"/>
        <v>0.12329725937743734</v>
      </c>
      <c r="H86" s="23">
        <f t="shared" si="36"/>
        <v>0.12350250242412428</v>
      </c>
      <c r="I86" s="23">
        <f t="shared" si="36"/>
        <v>0.12423831124353271</v>
      </c>
      <c r="J86" s="23">
        <f t="shared" si="36"/>
        <v>0.12495326966220985</v>
      </c>
      <c r="K86" s="23">
        <f t="shared" si="36"/>
        <v>0.12498808062741071</v>
      </c>
      <c r="L86" s="23">
        <f t="shared" si="36"/>
        <v>0.12516912263567478</v>
      </c>
      <c r="M86" s="23">
        <f t="shared" si="36"/>
        <v>0.12546018706052883</v>
      </c>
      <c r="N86" s="23">
        <f t="shared" si="36"/>
        <v>0.12541835600443826</v>
      </c>
      <c r="O86" s="23">
        <f t="shared" si="36"/>
        <v>0.1256325026772202</v>
      </c>
      <c r="P86" s="23">
        <f t="shared" si="36"/>
        <v>0.12572655848640829</v>
      </c>
      <c r="Q86" s="23">
        <f t="shared" si="36"/>
        <v>0.1260010905028576</v>
      </c>
      <c r="R86" s="23">
        <f t="shared" si="36"/>
        <v>0.12588728167180979</v>
      </c>
      <c r="S86" s="23">
        <f t="shared" si="36"/>
        <v>0.12627777247022134</v>
      </c>
      <c r="T86" s="23">
        <f t="shared" si="36"/>
        <v>0.12653621589058497</v>
      </c>
      <c r="U86" s="23">
        <f t="shared" si="36"/>
        <v>0.12675050584221603</v>
      </c>
      <c r="V86" s="23">
        <f t="shared" si="36"/>
        <v>0.12714211237729497</v>
      </c>
      <c r="W86" s="23">
        <f t="shared" si="36"/>
        <v>0.12752167202837669</v>
      </c>
      <c r="X86" s="23">
        <f t="shared" si="36"/>
        <v>0.1279052771535453</v>
      </c>
      <c r="Y86" s="23">
        <f t="shared" si="36"/>
        <v>0.12855225278463323</v>
      </c>
      <c r="Z86" s="23">
        <f t="shared" si="36"/>
        <v>0.12875123542514663</v>
      </c>
      <c r="AA86" s="23">
        <f t="shared" si="36"/>
        <v>0.12920885247978545</v>
      </c>
      <c r="AB86" s="23">
        <f t="shared" si="36"/>
        <v>0.12854411157553733</v>
      </c>
      <c r="AC86" s="23">
        <f t="shared" si="36"/>
        <v>0.12928588036099609</v>
      </c>
      <c r="AD86" s="23">
        <f t="shared" si="36"/>
        <v>0.12930082220163172</v>
      </c>
      <c r="AE86" s="23">
        <f t="shared" si="36"/>
        <v>0.12973957671318803</v>
      </c>
      <c r="AF86" s="23">
        <f t="shared" si="36"/>
        <v>0.12982534048375619</v>
      </c>
    </row>
    <row r="87" spans="1:32" x14ac:dyDescent="0.35">
      <c r="B87" t="s">
        <v>735</v>
      </c>
      <c r="C87" s="23">
        <f t="shared" si="35"/>
        <v>0.26150074792517625</v>
      </c>
      <c r="D87" s="23">
        <f t="shared" si="36"/>
        <v>0.25888537450779531</v>
      </c>
      <c r="E87" s="23">
        <f t="shared" si="36"/>
        <v>0.26232526149026975</v>
      </c>
      <c r="F87" s="23">
        <f t="shared" si="36"/>
        <v>0.26471471183044154</v>
      </c>
      <c r="G87" s="23">
        <f t="shared" si="36"/>
        <v>0.26984689309874454</v>
      </c>
      <c r="H87" s="23">
        <f t="shared" si="36"/>
        <v>0.27190574005886475</v>
      </c>
      <c r="I87" s="23">
        <f t="shared" si="36"/>
        <v>0.27265692060484326</v>
      </c>
      <c r="J87" s="23">
        <f t="shared" si="36"/>
        <v>0.27457199627491247</v>
      </c>
      <c r="K87" s="23">
        <f t="shared" si="36"/>
        <v>0.27425076526704695</v>
      </c>
      <c r="L87" s="23">
        <f t="shared" si="36"/>
        <v>0.27436433421081591</v>
      </c>
      <c r="M87" s="23">
        <f t="shared" si="36"/>
        <v>0.27466116781396843</v>
      </c>
      <c r="N87" s="23">
        <f t="shared" si="36"/>
        <v>0.27450792508970712</v>
      </c>
      <c r="O87" s="23">
        <f t="shared" si="36"/>
        <v>0.274709274816959</v>
      </c>
      <c r="P87" s="23">
        <f t="shared" si="36"/>
        <v>0.27473040847753655</v>
      </c>
      <c r="Q87" s="23">
        <f t="shared" si="36"/>
        <v>0.27509311416717369</v>
      </c>
      <c r="R87" s="23">
        <f t="shared" si="36"/>
        <v>0.2750075519951044</v>
      </c>
      <c r="S87" s="23">
        <f t="shared" si="36"/>
        <v>0.27539836072091606</v>
      </c>
      <c r="T87" s="23">
        <f t="shared" si="36"/>
        <v>0.27587633087637142</v>
      </c>
      <c r="U87" s="23">
        <f t="shared" si="36"/>
        <v>0.27635660314350341</v>
      </c>
      <c r="V87" s="23">
        <f t="shared" si="36"/>
        <v>0.27690800839569307</v>
      </c>
      <c r="W87" s="23">
        <f t="shared" si="36"/>
        <v>0.2776052074806597</v>
      </c>
      <c r="X87" s="23">
        <f t="shared" si="36"/>
        <v>0.2783720784119782</v>
      </c>
      <c r="Y87" s="23">
        <f t="shared" si="36"/>
        <v>0.27948008147095177</v>
      </c>
      <c r="Z87" s="23">
        <f t="shared" si="36"/>
        <v>0.28006583127419599</v>
      </c>
      <c r="AA87" s="23">
        <f t="shared" si="36"/>
        <v>0.28078085894728155</v>
      </c>
      <c r="AB87" s="23">
        <f t="shared" si="36"/>
        <v>0.27987376792024821</v>
      </c>
      <c r="AC87" s="23">
        <f t="shared" si="36"/>
        <v>0.2805524899532556</v>
      </c>
      <c r="AD87" s="23">
        <f t="shared" si="36"/>
        <v>0.28073138006469628</v>
      </c>
      <c r="AE87" s="23">
        <f t="shared" si="36"/>
        <v>0.28145693813139061</v>
      </c>
      <c r="AF87" s="23">
        <f t="shared" si="36"/>
        <v>0.28161425471387663</v>
      </c>
    </row>
    <row r="90" spans="1:32" s="45" customFormat="1" x14ac:dyDescent="0.35">
      <c r="A90" s="44" t="s">
        <v>4404</v>
      </c>
      <c r="B90" s="44" t="s">
        <v>4405</v>
      </c>
    </row>
    <row r="91" spans="1:32" x14ac:dyDescent="0.35">
      <c r="B91" s="38" t="s">
        <v>187</v>
      </c>
    </row>
    <row r="92" spans="1:32" x14ac:dyDescent="0.35">
      <c r="A92" s="1" t="s">
        <v>713</v>
      </c>
      <c r="B92" s="37" t="s">
        <v>2802</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35">
      <c r="A93" s="1" t="s">
        <v>717</v>
      </c>
      <c r="B93" t="s">
        <v>2806</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35">
      <c r="A94" s="1" t="s">
        <v>720</v>
      </c>
      <c r="B94" t="s">
        <v>2809</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35">
      <c r="A95" s="1" t="s">
        <v>723</v>
      </c>
      <c r="B95" t="s">
        <v>2812</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35">
      <c r="A96" s="1" t="s">
        <v>726</v>
      </c>
      <c r="B96" t="s">
        <v>2815</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35">
      <c r="A97" s="1" t="s">
        <v>729</v>
      </c>
      <c r="B97" t="s">
        <v>2818</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35">
      <c r="A98" s="1" t="s">
        <v>732</v>
      </c>
      <c r="B98" t="s">
        <v>2821</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35">
      <c r="A99" s="1" t="s">
        <v>735</v>
      </c>
      <c r="B99" t="s">
        <v>2824</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35">
      <c r="B100" t="s">
        <v>744</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35">
      <c r="B101" t="s">
        <v>747</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35">
      <c r="B102" t="s">
        <v>750</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35">
      <c r="B103" t="s">
        <v>753</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35">
      <c r="B104" t="s">
        <v>756</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35">
      <c r="B105" t="s">
        <v>759</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35">
      <c r="B106" t="s">
        <v>2839</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35">
      <c r="B107" t="s">
        <v>2842</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 thickBot="1" x14ac:dyDescent="0.4">
      <c r="A108" s="44"/>
      <c r="B108" s="46" t="s">
        <v>2845</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 thickTop="1" x14ac:dyDescent="0.35">
      <c r="B109" t="s">
        <v>2802</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35">
      <c r="B110" t="s">
        <v>2806</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35">
      <c r="B111" t="s">
        <v>2809</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35">
      <c r="B112" t="s">
        <v>2812</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35">
      <c r="B113" t="s">
        <v>2815</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35">
      <c r="B114" t="s">
        <v>2818</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35">
      <c r="B115" t="s">
        <v>2821</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35">
      <c r="B116" t="s">
        <v>2824</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35">
      <c r="B117" t="s">
        <v>744</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35">
      <c r="B118" t="s">
        <v>747</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35">
      <c r="B119" t="s">
        <v>750</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35">
      <c r="B120" t="s">
        <v>753</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35">
      <c r="B121" t="s">
        <v>756</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35">
      <c r="B122" t="s">
        <v>759</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35">
      <c r="B123" t="s">
        <v>2839</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35">
      <c r="B124" t="s">
        <v>2842</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 thickBot="1" x14ac:dyDescent="0.4">
      <c r="A125" s="44"/>
      <c r="B125" s="46" t="s">
        <v>634</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 thickTop="1" x14ac:dyDescent="0.35">
      <c r="B126" t="s">
        <v>2802</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35">
      <c r="B127" t="s">
        <v>2806</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35">
      <c r="B128" t="s">
        <v>2809</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35">
      <c r="B129" t="s">
        <v>2812</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35">
      <c r="B130" t="s">
        <v>2815</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35">
      <c r="B131" t="s">
        <v>2818</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35">
      <c r="B132" t="s">
        <v>2821</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35">
      <c r="B133" t="s">
        <v>2824</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35">
      <c r="B134" t="s">
        <v>744</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35">
      <c r="B135" t="s">
        <v>747</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35">
      <c r="B136" t="s">
        <v>750</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35">
      <c r="B137" t="s">
        <v>753</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35">
      <c r="B138" t="s">
        <v>756</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35">
      <c r="B139" t="s">
        <v>759</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35">
      <c r="B140" t="s">
        <v>2839</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35">
      <c r="B141" t="s">
        <v>2842</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35">
      <c r="A144" s="48"/>
      <c r="B144" s="48" t="s">
        <v>4406</v>
      </c>
    </row>
    <row r="145" spans="1:32" x14ac:dyDescent="0.35">
      <c r="C145" s="1">
        <f>C4</f>
        <v>2021</v>
      </c>
      <c r="D145" s="1">
        <f t="shared" ref="D145:AF145" si="38">D4</f>
        <v>2022</v>
      </c>
      <c r="E145" s="1">
        <f t="shared" si="38"/>
        <v>2023</v>
      </c>
      <c r="F145" s="1">
        <f t="shared" si="38"/>
        <v>2024</v>
      </c>
      <c r="G145" s="1">
        <f t="shared" si="38"/>
        <v>2025</v>
      </c>
      <c r="H145" s="1">
        <f t="shared" si="38"/>
        <v>2026</v>
      </c>
      <c r="I145" s="1">
        <f t="shared" si="38"/>
        <v>2027</v>
      </c>
      <c r="J145" s="1">
        <f t="shared" si="38"/>
        <v>2028</v>
      </c>
      <c r="K145" s="1">
        <f t="shared" si="38"/>
        <v>2029</v>
      </c>
      <c r="L145" s="1">
        <f t="shared" si="38"/>
        <v>2030</v>
      </c>
      <c r="M145" s="1">
        <f t="shared" si="38"/>
        <v>2031</v>
      </c>
      <c r="N145" s="1">
        <f t="shared" si="38"/>
        <v>2032</v>
      </c>
      <c r="O145" s="1">
        <f t="shared" si="38"/>
        <v>2033</v>
      </c>
      <c r="P145" s="1">
        <f t="shared" si="38"/>
        <v>2034</v>
      </c>
      <c r="Q145" s="1">
        <f t="shared" si="38"/>
        <v>2035</v>
      </c>
      <c r="R145" s="1">
        <f t="shared" si="38"/>
        <v>2036</v>
      </c>
      <c r="S145" s="1">
        <f t="shared" si="38"/>
        <v>2037</v>
      </c>
      <c r="T145" s="1">
        <f t="shared" si="38"/>
        <v>2038</v>
      </c>
      <c r="U145" s="1">
        <f t="shared" si="38"/>
        <v>2039</v>
      </c>
      <c r="V145" s="1">
        <f t="shared" si="38"/>
        <v>2040</v>
      </c>
      <c r="W145" s="1">
        <f t="shared" si="38"/>
        <v>2041</v>
      </c>
      <c r="X145" s="1">
        <f t="shared" si="38"/>
        <v>2042</v>
      </c>
      <c r="Y145" s="1">
        <f t="shared" si="38"/>
        <v>2043</v>
      </c>
      <c r="Z145" s="1">
        <f t="shared" si="38"/>
        <v>2044</v>
      </c>
      <c r="AA145" s="1">
        <f t="shared" si="38"/>
        <v>2045</v>
      </c>
      <c r="AB145" s="1">
        <f t="shared" si="38"/>
        <v>2046</v>
      </c>
      <c r="AC145" s="1">
        <f t="shared" si="38"/>
        <v>2047</v>
      </c>
      <c r="AD145" s="1">
        <f t="shared" si="38"/>
        <v>2048</v>
      </c>
      <c r="AE145" s="1">
        <f t="shared" si="38"/>
        <v>2049</v>
      </c>
      <c r="AF145" s="1">
        <f t="shared" si="38"/>
        <v>2050</v>
      </c>
    </row>
    <row r="146" spans="1:32" x14ac:dyDescent="0.35">
      <c r="B146" t="s">
        <v>4388</v>
      </c>
      <c r="C146" s="27">
        <f>SUMPRODUCT(C34:C49,C92:C107)*cpi_2021to2012</f>
        <v>31693.423239099509</v>
      </c>
      <c r="D146" s="27">
        <f t="shared" ref="D146:AF146" si="39">SUMPRODUCT(D34:D49,D92:D107)*cpi_2022to2012</f>
        <v>32606.43081682744</v>
      </c>
      <c r="E146" s="27">
        <f t="shared" si="39"/>
        <v>32910.603571963831</v>
      </c>
      <c r="F146" s="27">
        <f t="shared" si="39"/>
        <v>33133.399358832474</v>
      </c>
      <c r="G146" s="27">
        <f t="shared" si="39"/>
        <v>33685.433731409692</v>
      </c>
      <c r="H146" s="27">
        <f t="shared" si="39"/>
        <v>33920.961007532751</v>
      </c>
      <c r="I146" s="27">
        <f t="shared" si="39"/>
        <v>34082.223488321855</v>
      </c>
      <c r="J146" s="27">
        <f t="shared" si="39"/>
        <v>34464.459390316872</v>
      </c>
      <c r="K146" s="27">
        <f t="shared" si="39"/>
        <v>34552.23617005493</v>
      </c>
      <c r="L146" s="27">
        <f t="shared" si="39"/>
        <v>34624.371381396522</v>
      </c>
      <c r="M146" s="27">
        <f t="shared" si="39"/>
        <v>34705.501843454404</v>
      </c>
      <c r="N146" s="27">
        <f t="shared" si="39"/>
        <v>34781.792869011741</v>
      </c>
      <c r="O146" s="27">
        <f t="shared" si="39"/>
        <v>34882.672195642044</v>
      </c>
      <c r="P146" s="27">
        <f t="shared" si="39"/>
        <v>34943.704498990854</v>
      </c>
      <c r="Q146" s="27">
        <f t="shared" si="39"/>
        <v>35015.417835564804</v>
      </c>
      <c r="R146" s="27">
        <f t="shared" si="39"/>
        <v>35069.213532937014</v>
      </c>
      <c r="S146" s="27">
        <f t="shared" si="39"/>
        <v>35143.286249038618</v>
      </c>
      <c r="T146" s="27">
        <f t="shared" si="39"/>
        <v>35214.825679759073</v>
      </c>
      <c r="U146" s="27">
        <f t="shared" si="39"/>
        <v>35301.199681314167</v>
      </c>
      <c r="V146" s="27">
        <f t="shared" si="39"/>
        <v>35361.038359415186</v>
      </c>
      <c r="W146" s="27">
        <f t="shared" si="39"/>
        <v>35424.993481345562</v>
      </c>
      <c r="X146" s="27">
        <f t="shared" si="39"/>
        <v>35486.223138742571</v>
      </c>
      <c r="Y146" s="27">
        <f t="shared" si="39"/>
        <v>35554.866008443132</v>
      </c>
      <c r="Z146" s="27">
        <f t="shared" si="39"/>
        <v>35590.290938432649</v>
      </c>
      <c r="AA146" s="27">
        <f t="shared" si="39"/>
        <v>35635.845218477167</v>
      </c>
      <c r="AB146" s="27">
        <f t="shared" si="39"/>
        <v>35629.735815970424</v>
      </c>
      <c r="AC146" s="27">
        <f t="shared" si="39"/>
        <v>35678.930664233092</v>
      </c>
      <c r="AD146" s="27">
        <f t="shared" si="39"/>
        <v>35705.853286942373</v>
      </c>
      <c r="AE146" s="27">
        <f t="shared" si="39"/>
        <v>35796.476018108602</v>
      </c>
      <c r="AF146" s="27">
        <f t="shared" si="39"/>
        <v>35813.32857560632</v>
      </c>
    </row>
    <row r="147" spans="1:32" x14ac:dyDescent="0.35">
      <c r="B147" t="s">
        <v>4389</v>
      </c>
      <c r="C147" s="27">
        <f>SUMPRODUCT(C72:C87,C109:C124)*cpi_2021to2012</f>
        <v>36228.026941962002</v>
      </c>
      <c r="D147" s="27">
        <f t="shared" ref="D147:AF147" si="40">SUMPRODUCT(D72:D87,D109:D124)*cpi_2022to2012</f>
        <v>37131.635994763841</v>
      </c>
      <c r="E147" s="27">
        <f t="shared" si="40"/>
        <v>37415.315710521812</v>
      </c>
      <c r="F147" s="27">
        <f t="shared" si="40"/>
        <v>37626.491021115522</v>
      </c>
      <c r="G147" s="27">
        <f t="shared" si="40"/>
        <v>38080.211156125668</v>
      </c>
      <c r="H147" s="27">
        <f t="shared" si="40"/>
        <v>38292.454719164358</v>
      </c>
      <c r="I147" s="27">
        <f t="shared" si="40"/>
        <v>38436.929238531491</v>
      </c>
      <c r="J147" s="27">
        <f t="shared" si="40"/>
        <v>38707.12758905939</v>
      </c>
      <c r="K147" s="27">
        <f t="shared" si="40"/>
        <v>38795.122265274367</v>
      </c>
      <c r="L147" s="27">
        <f t="shared" si="40"/>
        <v>38874.630685836921</v>
      </c>
      <c r="M147" s="27">
        <f t="shared" si="40"/>
        <v>38962.750086878346</v>
      </c>
      <c r="N147" s="27">
        <f t="shared" si="40"/>
        <v>39037.197886559567</v>
      </c>
      <c r="O147" s="27">
        <f t="shared" si="40"/>
        <v>39130.963058733701</v>
      </c>
      <c r="P147" s="27">
        <f t="shared" si="40"/>
        <v>39180.667606432791</v>
      </c>
      <c r="Q147" s="27">
        <f t="shared" si="40"/>
        <v>39235.024018435404</v>
      </c>
      <c r="R147" s="27">
        <f t="shared" si="40"/>
        <v>39271.151128408812</v>
      </c>
      <c r="S147" s="27">
        <f t="shared" si="40"/>
        <v>39328.641714012985</v>
      </c>
      <c r="T147" s="27">
        <f t="shared" si="40"/>
        <v>39384.630335429043</v>
      </c>
      <c r="U147" s="27">
        <f t="shared" si="40"/>
        <v>39446.012803199352</v>
      </c>
      <c r="V147" s="27">
        <f t="shared" si="40"/>
        <v>39498.624497350196</v>
      </c>
      <c r="W147" s="27">
        <f t="shared" si="40"/>
        <v>39555.090168226023</v>
      </c>
      <c r="X147" s="27">
        <f t="shared" si="40"/>
        <v>39610.23625155192</v>
      </c>
      <c r="Y147" s="27">
        <f t="shared" si="40"/>
        <v>39677.019586547955</v>
      </c>
      <c r="Z147" s="27">
        <f t="shared" si="40"/>
        <v>39715.302819248209</v>
      </c>
      <c r="AA147" s="27">
        <f t="shared" si="40"/>
        <v>39761.900517249094</v>
      </c>
      <c r="AB147" s="27">
        <f t="shared" si="40"/>
        <v>39751.057280331835</v>
      </c>
      <c r="AC147" s="27">
        <f t="shared" si="40"/>
        <v>39802.742172435246</v>
      </c>
      <c r="AD147" s="27">
        <f t="shared" si="40"/>
        <v>39828.374369720746</v>
      </c>
      <c r="AE147" s="27">
        <f t="shared" si="40"/>
        <v>39899.464782900715</v>
      </c>
      <c r="AF147" s="27">
        <f t="shared" si="40"/>
        <v>39917.910239205463</v>
      </c>
    </row>
    <row r="149" spans="1:32" s="49" customFormat="1" x14ac:dyDescent="0.35">
      <c r="A149" s="48"/>
      <c r="B149" s="48" t="s">
        <v>4407</v>
      </c>
    </row>
    <row r="150" spans="1:32" x14ac:dyDescent="0.35">
      <c r="C150" s="1">
        <f t="shared" ref="C150:AF150" si="41">C145</f>
        <v>2021</v>
      </c>
      <c r="D150" s="1">
        <f t="shared" si="41"/>
        <v>2022</v>
      </c>
      <c r="E150" s="1">
        <f t="shared" si="41"/>
        <v>2023</v>
      </c>
      <c r="F150" s="1">
        <f t="shared" si="41"/>
        <v>2024</v>
      </c>
      <c r="G150" s="1">
        <f t="shared" si="41"/>
        <v>2025</v>
      </c>
      <c r="H150" s="1">
        <f t="shared" si="41"/>
        <v>2026</v>
      </c>
      <c r="I150" s="1">
        <f t="shared" si="41"/>
        <v>2027</v>
      </c>
      <c r="J150" s="1">
        <f t="shared" si="41"/>
        <v>2028</v>
      </c>
      <c r="K150" s="1">
        <f t="shared" si="41"/>
        <v>2029</v>
      </c>
      <c r="L150" s="1">
        <f t="shared" si="41"/>
        <v>2030</v>
      </c>
      <c r="M150" s="1">
        <f t="shared" si="41"/>
        <v>2031</v>
      </c>
      <c r="N150" s="1">
        <f t="shared" si="41"/>
        <v>2032</v>
      </c>
      <c r="O150" s="1">
        <f t="shared" si="41"/>
        <v>2033</v>
      </c>
      <c r="P150" s="1">
        <f t="shared" si="41"/>
        <v>2034</v>
      </c>
      <c r="Q150" s="1">
        <f t="shared" si="41"/>
        <v>2035</v>
      </c>
      <c r="R150" s="1">
        <f t="shared" si="41"/>
        <v>2036</v>
      </c>
      <c r="S150" s="1">
        <f t="shared" si="41"/>
        <v>2037</v>
      </c>
      <c r="T150" s="1">
        <f t="shared" si="41"/>
        <v>2038</v>
      </c>
      <c r="U150" s="1">
        <f t="shared" si="41"/>
        <v>2039</v>
      </c>
      <c r="V150" s="1">
        <f t="shared" si="41"/>
        <v>2040</v>
      </c>
      <c r="W150" s="1">
        <f t="shared" si="41"/>
        <v>2041</v>
      </c>
      <c r="X150" s="1">
        <f t="shared" si="41"/>
        <v>2042</v>
      </c>
      <c r="Y150" s="1">
        <f t="shared" si="41"/>
        <v>2043</v>
      </c>
      <c r="Z150" s="1">
        <f t="shared" si="41"/>
        <v>2044</v>
      </c>
      <c r="AA150" s="1">
        <f t="shared" si="41"/>
        <v>2045</v>
      </c>
      <c r="AB150" s="1">
        <f t="shared" si="41"/>
        <v>2046</v>
      </c>
      <c r="AC150" s="1">
        <f t="shared" si="41"/>
        <v>2047</v>
      </c>
      <c r="AD150" s="1">
        <f t="shared" si="41"/>
        <v>2048</v>
      </c>
      <c r="AE150" s="1">
        <f t="shared" si="41"/>
        <v>2049</v>
      </c>
      <c r="AF150" s="1">
        <f t="shared" si="41"/>
        <v>2050</v>
      </c>
    </row>
    <row r="151" spans="1:32" x14ac:dyDescent="0.35">
      <c r="B151" t="s">
        <v>4388</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35">
      <c r="B152" t="s">
        <v>4389</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35">
      <c r="C155" s="89">
        <f>C151/0.785</f>
        <v>40085.863061395532</v>
      </c>
      <c r="E155" s="27"/>
    </row>
    <row r="156" spans="1:32" x14ac:dyDescent="0.35">
      <c r="C156" s="89">
        <f>C152/0.785</f>
        <v>44486.284232212849</v>
      </c>
    </row>
  </sheetData>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D10" sqref="D10"/>
    </sheetView>
  </sheetViews>
  <sheetFormatPr defaultColWidth="8.81640625" defaultRowHeight="14.5" x14ac:dyDescent="0.35"/>
  <cols>
    <col min="1" max="1" width="30.453125" customWidth="1"/>
    <col min="2" max="2" width="38" customWidth="1"/>
    <col min="3" max="3" width="29.54296875" customWidth="1"/>
    <col min="4" max="5" width="16.453125" customWidth="1"/>
    <col min="6" max="6" width="25.453125" customWidth="1"/>
    <col min="7" max="11" width="16" customWidth="1"/>
    <col min="12" max="12" width="13.453125" customWidth="1"/>
  </cols>
  <sheetData>
    <row r="1" spans="1:4" x14ac:dyDescent="0.35">
      <c r="A1" t="s">
        <v>4408</v>
      </c>
    </row>
    <row r="2" spans="1:4" x14ac:dyDescent="0.35">
      <c r="A2" t="s">
        <v>4409</v>
      </c>
    </row>
    <row r="3" spans="1:4" x14ac:dyDescent="0.35">
      <c r="A3" s="10" t="s">
        <v>23</v>
      </c>
    </row>
    <row r="5" spans="1:4" x14ac:dyDescent="0.35">
      <c r="A5" s="62" t="s">
        <v>4410</v>
      </c>
      <c r="B5" s="62"/>
      <c r="C5" s="62"/>
      <c r="D5" s="62"/>
    </row>
    <row r="7" spans="1:4" x14ac:dyDescent="0.35">
      <c r="B7" t="s">
        <v>4411</v>
      </c>
      <c r="C7" t="s">
        <v>4412</v>
      </c>
      <c r="D7" t="s">
        <v>4413</v>
      </c>
    </row>
    <row r="8" spans="1:4" x14ac:dyDescent="0.35">
      <c r="A8" t="s">
        <v>4414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35">
      <c r="A10" s="62" t="s">
        <v>4415</v>
      </c>
      <c r="B10" s="62"/>
      <c r="C10" s="62"/>
      <c r="D10" s="62"/>
    </row>
    <row r="17" spans="1:7" ht="15.5" x14ac:dyDescent="0.35">
      <c r="F17" s="26"/>
      <c r="G17" s="26"/>
    </row>
    <row r="18" spans="1:7" x14ac:dyDescent="0.35">
      <c r="A18" s="1" t="s">
        <v>4416</v>
      </c>
    </row>
    <row r="21" spans="1:7" x14ac:dyDescent="0.35">
      <c r="C21" t="s">
        <v>4417</v>
      </c>
      <c r="D21" t="s">
        <v>4418</v>
      </c>
    </row>
    <row r="22" spans="1:7" x14ac:dyDescent="0.35">
      <c r="C22" t="s">
        <v>4419</v>
      </c>
      <c r="D22">
        <v>45000</v>
      </c>
    </row>
    <row r="23" spans="1:7" x14ac:dyDescent="0.35">
      <c r="C23" t="s">
        <v>4420</v>
      </c>
      <c r="D23">
        <v>50000</v>
      </c>
    </row>
    <row r="24" spans="1:7" x14ac:dyDescent="0.35">
      <c r="C24" t="s">
        <v>4412</v>
      </c>
      <c r="D24">
        <v>55000</v>
      </c>
    </row>
    <row r="25" spans="1:7" x14ac:dyDescent="0.35">
      <c r="C25" t="s">
        <v>4413</v>
      </c>
      <c r="D25">
        <v>85000</v>
      </c>
    </row>
    <row r="26" spans="1:7" x14ac:dyDescent="0.35">
      <c r="C26" t="s">
        <v>4421</v>
      </c>
      <c r="D26">
        <v>120000</v>
      </c>
    </row>
    <row r="27" spans="1:7" x14ac:dyDescent="0.35">
      <c r="C27" t="s">
        <v>4422</v>
      </c>
      <c r="D27">
        <v>130000</v>
      </c>
      <c r="E27">
        <f>D27*cpi_2018to2012</f>
        <v>118820</v>
      </c>
    </row>
    <row r="29" spans="1:7" x14ac:dyDescent="0.35">
      <c r="D29" t="s">
        <v>4423</v>
      </c>
      <c r="E29" t="s">
        <v>4424</v>
      </c>
    </row>
    <row r="30" spans="1:7" x14ac:dyDescent="0.35">
      <c r="A30" s="1"/>
      <c r="C30" t="s">
        <v>4425</v>
      </c>
      <c r="D30">
        <f>D23*B8+D24*C8+D25*D8</f>
        <v>55616.818744092699</v>
      </c>
      <c r="E30">
        <f>D30*cpi_2018to2012</f>
        <v>50833.772332100729</v>
      </c>
    </row>
    <row r="31" spans="1:7" x14ac:dyDescent="0.35">
      <c r="A31" s="1" t="s">
        <v>4426</v>
      </c>
      <c r="C31" t="s">
        <v>4427</v>
      </c>
      <c r="D31">
        <f>(D22/D23)*D30</f>
        <v>50055.136869683432</v>
      </c>
      <c r="E31">
        <f>D31*cpi_2018to2012</f>
        <v>45750.395098890658</v>
      </c>
    </row>
    <row r="34" spans="1:5" x14ac:dyDescent="0.35">
      <c r="A34" s="62" t="s">
        <v>4428</v>
      </c>
      <c r="B34" s="61"/>
      <c r="C34" s="61"/>
      <c r="D34" s="61"/>
      <c r="E34" s="61"/>
    </row>
    <row r="56" spans="1:2" x14ac:dyDescent="0.35">
      <c r="A56" t="s">
        <v>4429</v>
      </c>
    </row>
    <row r="58" spans="1:2" x14ac:dyDescent="0.35">
      <c r="A58" t="s">
        <v>4430</v>
      </c>
      <c r="B58" s="15">
        <f>(43.631*2021^2-177806*2021+1.81207*10^8)*cpi_2019to2012</f>
        <v>62252.50513763952</v>
      </c>
    </row>
    <row r="65" spans="1:2" x14ac:dyDescent="0.35">
      <c r="A65" t="s">
        <v>4431</v>
      </c>
      <c r="B65">
        <f>(102.869*2021^2-418784*2021+4.26289*10^8)*cpi_2019to2012</f>
        <v>79834.584599701804</v>
      </c>
    </row>
    <row r="72" spans="1:2" x14ac:dyDescent="0.35">
      <c r="A72" t="s">
        <v>4413</v>
      </c>
      <c r="B72">
        <f>(151.393*2021^2-616223*2021+6.27158*10^8)*cpi_2019to2012</f>
        <v>114136.76177422749</v>
      </c>
    </row>
    <row r="80" spans="1:2" x14ac:dyDescent="0.35">
      <c r="A80" t="s">
        <v>4432</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D10" sqref="D10"/>
    </sheetView>
  </sheetViews>
  <sheetFormatPr defaultColWidth="8.81640625" defaultRowHeight="14.5" x14ac:dyDescent="0.35"/>
  <cols>
    <col min="1" max="1" width="3.453125" customWidth="1"/>
    <col min="2" max="2" width="41.453125" customWidth="1"/>
  </cols>
  <sheetData>
    <row r="1" spans="2:32" x14ac:dyDescent="0.35">
      <c r="B1" s="1" t="s">
        <v>4433</v>
      </c>
    </row>
    <row r="3" spans="2:32" x14ac:dyDescent="0.35">
      <c r="B3" s="1" t="s">
        <v>187</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35">
      <c r="B4" t="s">
        <v>772</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35">
      <c r="B5" t="s">
        <v>776</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35">
      <c r="B6" s="1"/>
    </row>
    <row r="7" spans="2:32" x14ac:dyDescent="0.35">
      <c r="B7" s="1" t="s">
        <v>177</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35">
      <c r="B8" t="s">
        <v>772</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35">
      <c r="B9" t="s">
        <v>776</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35">
      <c r="B10" s="1"/>
    </row>
    <row r="11" spans="2:32" x14ac:dyDescent="0.35">
      <c r="B11" s="1" t="s">
        <v>4434</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35">
      <c r="B12" t="s">
        <v>2802</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35">
      <c r="B13" t="s">
        <v>2806</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35">
      <c r="B14" t="s">
        <v>2809</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35">
      <c r="B15" t="s">
        <v>2812</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35">
      <c r="B16" t="s">
        <v>2815</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35">
      <c r="B17" t="s">
        <v>2818</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35">
      <c r="B18" t="s">
        <v>732</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35">
      <c r="B19" t="s">
        <v>735</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35">
      <c r="B21" s="1" t="s">
        <v>4435</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35">
      <c r="B22" t="s">
        <v>744</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35">
      <c r="B23" t="s">
        <v>747</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35">
      <c r="B24" t="s">
        <v>750</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35">
      <c r="B25" t="s">
        <v>753</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35">
      <c r="B26" t="s">
        <v>756</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35">
      <c r="B27" t="s">
        <v>759</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35">
      <c r="B28" t="s">
        <v>732</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35">
      <c r="B29" t="s">
        <v>735</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35">
      <c r="B31" t="s">
        <v>4436</v>
      </c>
    </row>
    <row r="32" spans="2:32" x14ac:dyDescent="0.35">
      <c r="B32" t="s">
        <v>4437</v>
      </c>
    </row>
    <row r="33" spans="2:32" x14ac:dyDescent="0.35">
      <c r="B33" t="s">
        <v>4438</v>
      </c>
    </row>
    <row r="34" spans="2:32" x14ac:dyDescent="0.35">
      <c r="B34" t="s">
        <v>4439</v>
      </c>
    </row>
    <row r="36" spans="2:32" x14ac:dyDescent="0.35">
      <c r="B36" s="1" t="s">
        <v>4440</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35">
      <c r="B37" t="s">
        <v>2802</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35">
      <c r="B38" t="s">
        <v>2806</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35">
      <c r="B39" t="s">
        <v>2809</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35">
      <c r="B40" t="s">
        <v>2812</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35">
      <c r="B41" t="s">
        <v>2815</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35">
      <c r="B42" t="s">
        <v>2818</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35">
      <c r="B43" t="s">
        <v>732</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35">
      <c r="B44" t="s">
        <v>735</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35">
      <c r="B45" t="s">
        <v>744</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35">
      <c r="B46" t="s">
        <v>747</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35">
      <c r="B47" t="s">
        <v>750</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35">
      <c r="B48" t="s">
        <v>753</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35">
      <c r="B49" t="s">
        <v>756</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35">
      <c r="B50" t="s">
        <v>759</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35">
      <c r="B51" t="s">
        <v>732</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35">
      <c r="B52" t="s">
        <v>735</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35">
      <c r="B54" s="1" t="s">
        <v>4441</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35">
      <c r="B55" s="15" t="s">
        <v>4442</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35">
      <c r="B56" s="15" t="s">
        <v>4443</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35">
      <c r="B57" s="1"/>
    </row>
    <row r="58" spans="2:32" x14ac:dyDescent="0.35">
      <c r="B58" t="s">
        <v>4444</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35">
      <c r="B59" t="s">
        <v>2806</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35">
      <c r="B60" t="s">
        <v>2809</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35">
      <c r="B61" t="s">
        <v>2812</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35">
      <c r="B62" t="s">
        <v>2815</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35">
      <c r="B63" t="s">
        <v>4445</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35">
      <c r="B64" t="s">
        <v>732</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35">
      <c r="B65" t="s">
        <v>735</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35">
      <c r="B66" t="s">
        <v>744</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35">
      <c r="B67" t="s">
        <v>747</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35">
      <c r="B68" t="s">
        <v>750</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35">
      <c r="B69" t="s">
        <v>753</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35">
      <c r="B70" t="s">
        <v>756</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35">
      <c r="B71" t="s">
        <v>759</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35">
      <c r="B72" t="s">
        <v>732</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35">
      <c r="B73" t="s">
        <v>735</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35">
      <c r="B76" t="s">
        <v>4446</v>
      </c>
    </row>
    <row r="77" spans="2:32" x14ac:dyDescent="0.35">
      <c r="B77" s="1" t="s">
        <v>4447</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35">
      <c r="B78" t="s">
        <v>2802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35">
      <c r="B79" t="s">
        <v>2806</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35">
      <c r="B80" t="s">
        <v>2809</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35">
      <c r="B81" t="s">
        <v>2812</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35">
      <c r="B82" t="s">
        <v>2815</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35">
      <c r="B83" t="s">
        <v>2818</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35">
      <c r="B84" t="s">
        <v>732</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35">
      <c r="B85" t="s">
        <v>735</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35">
      <c r="B87" t="s">
        <v>4448</v>
      </c>
    </row>
    <row r="88" spans="2:32" x14ac:dyDescent="0.35">
      <c r="B88" t="s">
        <v>4449</v>
      </c>
    </row>
    <row r="89" spans="2:32" x14ac:dyDescent="0.35">
      <c r="B89" s="1" t="s">
        <v>4450</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35">
      <c r="B90" t="s">
        <v>2802</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35">
      <c r="B91" t="s">
        <v>2806</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35">
      <c r="B92" t="s">
        <v>2809</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35">
      <c r="B93" t="s">
        <v>2812</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35">
      <c r="B94" t="s">
        <v>2815</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35">
      <c r="B95" t="s">
        <v>2818</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35">
      <c r="B96" t="s">
        <v>732</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35">
      <c r="B97" t="s">
        <v>735</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35">
      <c r="B98" t="s">
        <v>744</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35">
      <c r="B99" t="s">
        <v>747</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35">
      <c r="B100" t="s">
        <v>750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35">
      <c r="B101" t="s">
        <v>753</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35">
      <c r="B102" t="s">
        <v>756</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35">
      <c r="B103" t="s">
        <v>759</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35">
      <c r="B104" t="s">
        <v>732</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35">
      <c r="B105" t="s">
        <v>735</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35">
      <c r="B107" t="s">
        <v>4451</v>
      </c>
    </row>
    <row r="108" spans="2:32" x14ac:dyDescent="0.35">
      <c r="B108" t="s">
        <v>4452</v>
      </c>
    </row>
    <row r="109" spans="2:32" x14ac:dyDescent="0.35">
      <c r="B109" s="1" t="s">
        <v>4453</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35">
      <c r="B110" t="s">
        <v>2802</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35">
      <c r="B111" t="s">
        <v>2806</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35">
      <c r="B112" t="s">
        <v>2809</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35">
      <c r="B113" t="s">
        <v>2812</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35">
      <c r="B114" t="s">
        <v>2815</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35">
      <c r="B115" t="s">
        <v>2818</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35">
      <c r="B116" t="s">
        <v>732</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35">
      <c r="B117" t="s">
        <v>735</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35">
      <c r="B119" s="1"/>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D10" sqref="D10"/>
    </sheetView>
  </sheetViews>
  <sheetFormatPr defaultColWidth="8.81640625" defaultRowHeight="14.5" x14ac:dyDescent="0.35"/>
  <cols>
    <col min="1" max="1" width="26.1796875" customWidth="1"/>
    <col min="2" max="2" width="15.81640625" customWidth="1"/>
    <col min="3" max="35" width="10.453125" bestFit="1" customWidth="1"/>
  </cols>
  <sheetData>
    <row r="1" spans="1:34" x14ac:dyDescent="0.35">
      <c r="A1" s="1" t="s">
        <v>4454</v>
      </c>
    </row>
    <row r="2" spans="1:34" s="1" customFormat="1" x14ac:dyDescent="0.3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35">
      <c r="A3" t="s">
        <v>2802</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35">
      <c r="A4" t="s">
        <v>2806</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35">
      <c r="A5" t="s">
        <v>2809</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35">
      <c r="A6" t="s">
        <v>2812</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35">
      <c r="A7" t="s">
        <v>2815</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35">
      <c r="A8" t="s">
        <v>2818</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35">
      <c r="A9" t="s">
        <v>2821</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35">
      <c r="A10" t="s">
        <v>2824</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35">
      <c r="A11" t="s">
        <v>744</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35">
      <c r="A12" t="s">
        <v>747</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35">
      <c r="A13" t="s">
        <v>750</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35">
      <c r="A14" t="s">
        <v>753</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35">
      <c r="A15" t="s">
        <v>756</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35">
      <c r="A16" t="s">
        <v>759</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35">
      <c r="A17" t="s">
        <v>2839</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35">
      <c r="A18" t="s">
        <v>2842</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35">
      <c r="A21" s="1" t="s">
        <v>4455</v>
      </c>
    </row>
    <row r="22" spans="1:34" x14ac:dyDescent="0.35">
      <c r="A22" t="s">
        <v>2802</v>
      </c>
    </row>
    <row r="23" spans="1:34" x14ac:dyDescent="0.35">
      <c r="A23" t="s">
        <v>2806</v>
      </c>
      <c r="B23" t="s">
        <v>63</v>
      </c>
    </row>
    <row r="24" spans="1:34" x14ac:dyDescent="0.35">
      <c r="A24" t="s">
        <v>2809</v>
      </c>
      <c r="B24" t="s">
        <v>63</v>
      </c>
    </row>
    <row r="25" spans="1:34" x14ac:dyDescent="0.35">
      <c r="A25" t="s">
        <v>2812</v>
      </c>
      <c r="B25" t="s">
        <v>63</v>
      </c>
    </row>
    <row r="26" spans="1:34" x14ac:dyDescent="0.35">
      <c r="A26" t="s">
        <v>2815</v>
      </c>
      <c r="B26" t="s">
        <v>63</v>
      </c>
    </row>
    <row r="27" spans="1:34" x14ac:dyDescent="0.35">
      <c r="A27" t="s">
        <v>2818</v>
      </c>
    </row>
    <row r="28" spans="1:34" x14ac:dyDescent="0.35">
      <c r="A28" t="s">
        <v>2821</v>
      </c>
    </row>
    <row r="29" spans="1:34" x14ac:dyDescent="0.35">
      <c r="A29" t="s">
        <v>2824</v>
      </c>
    </row>
    <row r="30" spans="1:34" x14ac:dyDescent="0.35">
      <c r="A30" t="s">
        <v>744</v>
      </c>
    </row>
    <row r="31" spans="1:34" x14ac:dyDescent="0.35">
      <c r="A31" t="s">
        <v>747</v>
      </c>
    </row>
    <row r="32" spans="1:34" x14ac:dyDescent="0.35">
      <c r="A32" t="s">
        <v>750</v>
      </c>
      <c r="B32" t="s">
        <v>4456</v>
      </c>
    </row>
    <row r="33" spans="1:34" x14ac:dyDescent="0.35">
      <c r="A33" t="s">
        <v>753</v>
      </c>
    </row>
    <row r="34" spans="1:34" x14ac:dyDescent="0.35">
      <c r="A34" t="s">
        <v>756</v>
      </c>
    </row>
    <row r="35" spans="1:34" x14ac:dyDescent="0.35">
      <c r="A35" t="s">
        <v>759</v>
      </c>
    </row>
    <row r="36" spans="1:34" x14ac:dyDescent="0.35">
      <c r="A36" t="s">
        <v>2839</v>
      </c>
      <c r="B36" t="s">
        <v>67</v>
      </c>
    </row>
    <row r="37" spans="1:34" x14ac:dyDescent="0.35">
      <c r="A37" t="s">
        <v>2842</v>
      </c>
      <c r="B37" t="s">
        <v>67</v>
      </c>
    </row>
    <row r="40" spans="1:34" x14ac:dyDescent="0.35">
      <c r="A40" s="1" t="s">
        <v>4457</v>
      </c>
    </row>
    <row r="41" spans="1:34" x14ac:dyDescent="0.35">
      <c r="A41" s="2" t="s">
        <v>4458</v>
      </c>
      <c r="B41" s="14"/>
    </row>
    <row r="42" spans="1:34" s="1" customFormat="1" x14ac:dyDescent="0.3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35">
      <c r="A43" t="s">
        <v>2806</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35">
      <c r="A44" t="s">
        <v>2809</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35">
      <c r="A45" t="s">
        <v>2812</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35">
      <c r="A46" t="s">
        <v>2815</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35">
      <c r="A47" s="2" t="s">
        <v>4459</v>
      </c>
    </row>
    <row r="48" spans="1:34" s="1" customFormat="1" x14ac:dyDescent="0.3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35">
      <c r="A49" t="s">
        <v>2839</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35">
      <c r="A50" t="s">
        <v>2842</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35">
      <c r="A53" s="19" t="s">
        <v>4460</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3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35">
      <c r="A55" t="s">
        <v>63</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35">
      <c r="A56" t="s">
        <v>67</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35">
      <c r="A59" t="s">
        <v>4461</v>
      </c>
    </row>
    <row r="60" spans="1:35" x14ac:dyDescent="0.35">
      <c r="A60" t="s">
        <v>4462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election activeCell="D10" sqref="D10"/>
    </sheetView>
  </sheetViews>
  <sheetFormatPr defaultColWidth="8.81640625" defaultRowHeight="14.5" x14ac:dyDescent="0.35"/>
  <cols>
    <col min="1" max="1" width="31.1796875" customWidth="1"/>
    <col min="2" max="2" width="20.453125" customWidth="1"/>
    <col min="3" max="3" width="21.453125" customWidth="1"/>
  </cols>
  <sheetData>
    <row r="1" spans="1:3" x14ac:dyDescent="0.35">
      <c r="A1" t="s">
        <v>4463</v>
      </c>
    </row>
    <row r="2" spans="1:3" x14ac:dyDescent="0.35">
      <c r="A2" t="s">
        <v>4464</v>
      </c>
    </row>
    <row r="4" spans="1:3" x14ac:dyDescent="0.35">
      <c r="A4" s="2" t="s">
        <v>4465</v>
      </c>
      <c r="B4" s="8" t="s">
        <v>4466</v>
      </c>
      <c r="C4" s="8" t="s">
        <v>4467</v>
      </c>
    </row>
    <row r="5" spans="1:3" x14ac:dyDescent="0.35">
      <c r="A5" t="s">
        <v>4468</v>
      </c>
      <c r="B5" s="7">
        <v>84000000</v>
      </c>
      <c r="C5" s="7">
        <v>41000000</v>
      </c>
    </row>
    <row r="6" spans="1:3" x14ac:dyDescent="0.35">
      <c r="A6" t="s">
        <v>4469</v>
      </c>
      <c r="B6" s="7">
        <v>90000000</v>
      </c>
      <c r="C6" s="7">
        <v>45000000</v>
      </c>
    </row>
    <row r="7" spans="1:3" x14ac:dyDescent="0.35">
      <c r="A7" t="s">
        <v>4470</v>
      </c>
      <c r="B7" s="7">
        <v>298000000</v>
      </c>
      <c r="C7" s="7">
        <v>149000000</v>
      </c>
    </row>
    <row r="8" spans="1:3" x14ac:dyDescent="0.35">
      <c r="A8" t="s">
        <v>4471</v>
      </c>
      <c r="B8" s="7">
        <v>81000000</v>
      </c>
      <c r="C8" s="7">
        <v>30000000</v>
      </c>
    </row>
    <row r="9" spans="1:3" x14ac:dyDescent="0.35">
      <c r="A9" t="s">
        <v>4472</v>
      </c>
      <c r="B9" s="7">
        <v>88000000</v>
      </c>
      <c r="C9" s="7">
        <v>40000000</v>
      </c>
    </row>
    <row r="10" spans="1:3" x14ac:dyDescent="0.35">
      <c r="A10" t="s">
        <v>4473</v>
      </c>
      <c r="B10" s="7">
        <v>209000000</v>
      </c>
      <c r="C10" s="7">
        <v>84000000</v>
      </c>
    </row>
    <row r="12" spans="1:3" x14ac:dyDescent="0.35">
      <c r="A12" t="s">
        <v>4474</v>
      </c>
    </row>
    <row r="13" spans="1:3" x14ac:dyDescent="0.35">
      <c r="A13" t="s">
        <v>4475</v>
      </c>
    </row>
    <row r="14" spans="1:3" x14ac:dyDescent="0.35">
      <c r="A14" t="s">
        <v>4476</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26" workbookViewId="0">
      <selection activeCell="A56" sqref="A56"/>
    </sheetView>
  </sheetViews>
  <sheetFormatPr defaultColWidth="8.81640625" defaultRowHeight="14.5" x14ac:dyDescent="0.35"/>
  <cols>
    <col min="2" max="2" width="52.1796875" customWidth="1"/>
    <col min="3" max="3" width="17.453125" customWidth="1"/>
    <col min="4" max="4" width="22.54296875" customWidth="1"/>
    <col min="5" max="5" width="47.54296875" customWidth="1"/>
  </cols>
  <sheetData>
    <row r="1" spans="1:5" x14ac:dyDescent="0.35">
      <c r="A1" t="s">
        <v>4477</v>
      </c>
      <c r="E1" s="2" t="s">
        <v>4478</v>
      </c>
    </row>
    <row r="2" spans="1:5" x14ac:dyDescent="0.35">
      <c r="A2" t="s">
        <v>4479</v>
      </c>
      <c r="E2" t="s">
        <v>4480</v>
      </c>
    </row>
    <row r="3" spans="1:5" x14ac:dyDescent="0.35">
      <c r="A3" t="s">
        <v>4481</v>
      </c>
      <c r="E3" t="s">
        <v>4482</v>
      </c>
    </row>
    <row r="4" spans="1:5" x14ac:dyDescent="0.35">
      <c r="A4" t="s">
        <v>4483</v>
      </c>
      <c r="E4" t="s">
        <v>4484</v>
      </c>
    </row>
    <row r="5" spans="1:5" x14ac:dyDescent="0.35">
      <c r="E5" t="s">
        <v>4485</v>
      </c>
    </row>
    <row r="6" spans="1:5" x14ac:dyDescent="0.35">
      <c r="A6" t="s">
        <v>4486</v>
      </c>
    </row>
    <row r="7" spans="1:5" x14ac:dyDescent="0.35">
      <c r="A7" t="s">
        <v>4487</v>
      </c>
    </row>
    <row r="8" spans="1:5" x14ac:dyDescent="0.35">
      <c r="A8" t="s">
        <v>4488</v>
      </c>
    </row>
    <row r="9" spans="1:5" x14ac:dyDescent="0.35">
      <c r="A9" t="s">
        <v>4489</v>
      </c>
    </row>
    <row r="10" spans="1:5" x14ac:dyDescent="0.35">
      <c r="A10" t="s">
        <v>4490</v>
      </c>
    </row>
    <row r="11" spans="1:5" x14ac:dyDescent="0.35">
      <c r="A11" t="s">
        <v>4491</v>
      </c>
    </row>
    <row r="13" spans="1:5" x14ac:dyDescent="0.35">
      <c r="A13" t="s">
        <v>4492</v>
      </c>
      <c r="E13" s="2" t="s">
        <v>4493</v>
      </c>
    </row>
    <row r="14" spans="1:5" x14ac:dyDescent="0.35">
      <c r="A14" t="s">
        <v>4494</v>
      </c>
      <c r="E14" t="s">
        <v>4495</v>
      </c>
    </row>
    <row r="15" spans="1:5" x14ac:dyDescent="0.35">
      <c r="A15" t="s">
        <v>4496</v>
      </c>
    </row>
    <row r="16" spans="1:5" x14ac:dyDescent="0.35">
      <c r="E16" s="2" t="s">
        <v>4497</v>
      </c>
    </row>
    <row r="17" spans="1:5" x14ac:dyDescent="0.35">
      <c r="A17" t="s">
        <v>4498</v>
      </c>
      <c r="E17" t="s">
        <v>4499</v>
      </c>
    </row>
    <row r="18" spans="1:5" x14ac:dyDescent="0.35">
      <c r="A18" t="s">
        <v>4500</v>
      </c>
    </row>
    <row r="19" spans="1:5" x14ac:dyDescent="0.35">
      <c r="A19" t="s">
        <v>4501</v>
      </c>
      <c r="E19" s="2" t="s">
        <v>4502</v>
      </c>
    </row>
    <row r="20" spans="1:5" x14ac:dyDescent="0.35">
      <c r="A20" t="s">
        <v>4503</v>
      </c>
      <c r="E20" t="s">
        <v>4504</v>
      </c>
    </row>
    <row r="21" spans="1:5" x14ac:dyDescent="0.35">
      <c r="A21" t="s">
        <v>4505</v>
      </c>
    </row>
    <row r="22" spans="1:5" x14ac:dyDescent="0.35">
      <c r="A22" t="s">
        <v>4506</v>
      </c>
    </row>
    <row r="23" spans="1:5" x14ac:dyDescent="0.35">
      <c r="A23" t="s">
        <v>4507</v>
      </c>
    </row>
    <row r="25" spans="1:5" ht="29" x14ac:dyDescent="0.35">
      <c r="B25" s="12" t="s">
        <v>4508</v>
      </c>
      <c r="C25" s="3" t="s">
        <v>4509</v>
      </c>
      <c r="D25" s="3" t="s">
        <v>4405</v>
      </c>
      <c r="E25" s="3" t="s">
        <v>4510</v>
      </c>
    </row>
    <row r="26" spans="1:5" x14ac:dyDescent="0.35">
      <c r="B26" t="s">
        <v>4511</v>
      </c>
      <c r="C26">
        <v>500</v>
      </c>
      <c r="D26">
        <v>5900000</v>
      </c>
      <c r="E26">
        <v>1984</v>
      </c>
    </row>
    <row r="27" spans="1:5" x14ac:dyDescent="0.35">
      <c r="B27" t="s">
        <v>4512</v>
      </c>
      <c r="C27">
        <v>500</v>
      </c>
      <c r="D27">
        <v>7050000</v>
      </c>
      <c r="E27">
        <v>1984</v>
      </c>
    </row>
    <row r="28" spans="1:5" x14ac:dyDescent="0.35">
      <c r="B28" t="s">
        <v>4513</v>
      </c>
      <c r="C28">
        <v>500</v>
      </c>
      <c r="D28">
        <v>7050000</v>
      </c>
      <c r="E28">
        <v>1983</v>
      </c>
    </row>
    <row r="29" spans="1:5" x14ac:dyDescent="0.35">
      <c r="B29" t="s">
        <v>4514</v>
      </c>
      <c r="C29">
        <v>1030</v>
      </c>
      <c r="D29">
        <v>6000000</v>
      </c>
      <c r="E29">
        <v>1999</v>
      </c>
    </row>
    <row r="30" spans="1:5" x14ac:dyDescent="0.35">
      <c r="B30" t="s">
        <v>4515</v>
      </c>
      <c r="C30">
        <v>1800</v>
      </c>
      <c r="D30">
        <v>6000000</v>
      </c>
      <c r="E30">
        <v>2009</v>
      </c>
    </row>
    <row r="31" spans="1:5" x14ac:dyDescent="0.35">
      <c r="B31" t="s">
        <v>4516</v>
      </c>
      <c r="C31">
        <v>2800</v>
      </c>
      <c r="D31">
        <v>22000000</v>
      </c>
      <c r="E31">
        <v>2014</v>
      </c>
    </row>
    <row r="33" spans="1:5" x14ac:dyDescent="0.35">
      <c r="A33" t="s">
        <v>4517</v>
      </c>
    </row>
    <row r="34" spans="1:5" x14ac:dyDescent="0.35">
      <c r="A34" t="s">
        <v>4518</v>
      </c>
    </row>
    <row r="35" spans="1:5" x14ac:dyDescent="0.35">
      <c r="A35" s="9">
        <v>10000000</v>
      </c>
    </row>
    <row r="37" spans="1:5" x14ac:dyDescent="0.35">
      <c r="A37" t="s">
        <v>4519</v>
      </c>
    </row>
    <row r="42" spans="1:5" x14ac:dyDescent="0.35">
      <c r="A42" s="2" t="s">
        <v>4520</v>
      </c>
      <c r="B42" s="14"/>
      <c r="E42" s="2" t="s">
        <v>4521</v>
      </c>
    </row>
    <row r="43" spans="1:5" x14ac:dyDescent="0.35">
      <c r="A43" t="s">
        <v>4522</v>
      </c>
      <c r="E43" t="s">
        <v>4523</v>
      </c>
    </row>
    <row r="44" spans="1:5" x14ac:dyDescent="0.35">
      <c r="A44" t="s">
        <v>4524</v>
      </c>
    </row>
    <row r="45" spans="1:5" x14ac:dyDescent="0.35">
      <c r="E45" s="2" t="s">
        <v>4525</v>
      </c>
    </row>
    <row r="46" spans="1:5" x14ac:dyDescent="0.35">
      <c r="A46" t="s">
        <v>4526</v>
      </c>
      <c r="E46" t="s">
        <v>4527</v>
      </c>
    </row>
    <row r="47" spans="1:5" x14ac:dyDescent="0.35">
      <c r="A47" t="s">
        <v>4528</v>
      </c>
      <c r="E47" t="s">
        <v>4529</v>
      </c>
    </row>
    <row r="48" spans="1:5" x14ac:dyDescent="0.35">
      <c r="A48" t="s">
        <v>4530</v>
      </c>
      <c r="E48" t="s">
        <v>4531</v>
      </c>
    </row>
    <row r="49" spans="1:1" x14ac:dyDescent="0.35">
      <c r="A49" s="9">
        <v>30000</v>
      </c>
    </row>
    <row r="51" spans="1:1" x14ac:dyDescent="0.35">
      <c r="A51" t="s">
        <v>4519</v>
      </c>
    </row>
    <row r="53" spans="1:1" x14ac:dyDescent="0.35">
      <c r="A53" t="s">
        <v>83</v>
      </c>
    </row>
    <row r="54" spans="1:1" x14ac:dyDescent="0.35">
      <c r="A54" t="s">
        <v>84</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D10" sqref="D10"/>
    </sheetView>
  </sheetViews>
  <sheetFormatPr defaultColWidth="8.81640625" defaultRowHeight="14.5" x14ac:dyDescent="0.35"/>
  <cols>
    <col min="1" max="1" width="16.453125" customWidth="1"/>
    <col min="2" max="2" width="12.54296875" customWidth="1"/>
  </cols>
  <sheetData>
    <row r="1" spans="1:3" x14ac:dyDescent="0.35">
      <c r="A1" s="1" t="s">
        <v>4532</v>
      </c>
    </row>
    <row r="2" spans="1:3" x14ac:dyDescent="0.35">
      <c r="A2" s="2" t="s">
        <v>4533</v>
      </c>
      <c r="B2" s="2" t="s">
        <v>4465</v>
      </c>
      <c r="C2" s="2" t="s">
        <v>4405</v>
      </c>
    </row>
    <row r="3" spans="1:3" x14ac:dyDescent="0.35">
      <c r="A3" t="s">
        <v>4534</v>
      </c>
      <c r="B3" t="s">
        <v>4535</v>
      </c>
      <c r="C3">
        <v>8700</v>
      </c>
    </row>
    <row r="4" spans="1:3" x14ac:dyDescent="0.35">
      <c r="A4" t="s">
        <v>4536</v>
      </c>
      <c r="B4" t="s">
        <v>4537</v>
      </c>
      <c r="C4">
        <v>4600</v>
      </c>
    </row>
    <row r="5" spans="1:3" x14ac:dyDescent="0.35">
      <c r="A5" t="s">
        <v>4538</v>
      </c>
      <c r="B5" t="s">
        <v>4539</v>
      </c>
      <c r="C5">
        <v>10500</v>
      </c>
    </row>
    <row r="6" spans="1:3" x14ac:dyDescent="0.35">
      <c r="A6" t="s">
        <v>4540</v>
      </c>
      <c r="B6" t="s">
        <v>4541</v>
      </c>
      <c r="C6">
        <v>6500</v>
      </c>
    </row>
    <row r="7" spans="1:3" x14ac:dyDescent="0.35">
      <c r="A7" t="s">
        <v>4542</v>
      </c>
      <c r="B7" t="s">
        <v>4543</v>
      </c>
      <c r="C7">
        <v>3000</v>
      </c>
    </row>
    <row r="8" spans="1:3" x14ac:dyDescent="0.35">
      <c r="A8" t="s">
        <v>4544</v>
      </c>
      <c r="B8" t="s">
        <v>4545</v>
      </c>
      <c r="C8">
        <v>10000</v>
      </c>
    </row>
    <row r="9" spans="1:3" x14ac:dyDescent="0.35">
      <c r="A9" t="s">
        <v>4546</v>
      </c>
      <c r="B9" t="s">
        <v>4547</v>
      </c>
      <c r="C9">
        <v>13000</v>
      </c>
    </row>
    <row r="10" spans="1:3" x14ac:dyDescent="0.35">
      <c r="A10" t="s">
        <v>4548</v>
      </c>
      <c r="B10" t="s">
        <v>4549</v>
      </c>
      <c r="C10">
        <v>9000</v>
      </c>
    </row>
    <row r="11" spans="1:3" x14ac:dyDescent="0.35">
      <c r="A11" t="s">
        <v>4550</v>
      </c>
      <c r="B11" t="s">
        <v>4551</v>
      </c>
      <c r="C11">
        <v>19000</v>
      </c>
    </row>
    <row r="12" spans="1:3" x14ac:dyDescent="0.35">
      <c r="A12" t="s">
        <v>4552</v>
      </c>
      <c r="B12" t="s">
        <v>4553</v>
      </c>
      <c r="C12">
        <v>5500</v>
      </c>
    </row>
    <row r="14" spans="1:3" x14ac:dyDescent="0.35">
      <c r="A14" s="1" t="s">
        <v>4554</v>
      </c>
    </row>
    <row r="15" spans="1:3" x14ac:dyDescent="0.35">
      <c r="A15" t="s">
        <v>4555</v>
      </c>
    </row>
    <row r="16" spans="1:3" x14ac:dyDescent="0.35">
      <c r="A16" t="s">
        <v>4556</v>
      </c>
    </row>
    <row r="17" spans="1:3" x14ac:dyDescent="0.35">
      <c r="A17" t="s">
        <v>4557</v>
      </c>
    </row>
    <row r="19" spans="1:3" x14ac:dyDescent="0.35">
      <c r="A19" t="s">
        <v>4558</v>
      </c>
      <c r="B19" s="30">
        <v>29799</v>
      </c>
      <c r="C19" t="s">
        <v>4559</v>
      </c>
    </row>
    <row r="20" spans="1:3" x14ac:dyDescent="0.35">
      <c r="A20" t="s">
        <v>4560</v>
      </c>
      <c r="B20" s="30">
        <v>20338</v>
      </c>
      <c r="C20" t="s">
        <v>4561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C11" sqref="C11"/>
    </sheetView>
  </sheetViews>
  <sheetFormatPr defaultColWidth="8.81640625" defaultRowHeight="14.5" x14ac:dyDescent="0.35"/>
  <cols>
    <col min="1" max="1" width="24.453125" customWidth="1"/>
  </cols>
  <sheetData>
    <row r="1" spans="1:35" x14ac:dyDescent="0.3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4101</v>
      </c>
      <c r="B2" s="4">
        <f>ldv_psgr!H21</f>
        <v>28244.653769999895</v>
      </c>
      <c r="C2" s="4">
        <f>ldv_psgr!I21</f>
        <v>26639.467213938853</v>
      </c>
      <c r="D2" s="4">
        <f>ldv_psgr!J21</f>
        <v>27224.295945731112</v>
      </c>
      <c r="E2" s="4">
        <f>ldv_psgr!K21</f>
        <v>24729.021208288701</v>
      </c>
      <c r="F2" s="4">
        <f>ldv_psgr!L21</f>
        <v>24136.078423918465</v>
      </c>
      <c r="G2" s="4">
        <f>ldv_psgr!M21</f>
        <v>23554.994495235638</v>
      </c>
      <c r="H2" s="4">
        <f>ldv_psgr!N21</f>
        <v>22985.532245126458</v>
      </c>
      <c r="I2" s="4">
        <f>ldv_psgr!O21</f>
        <v>22427.459240019467</v>
      </c>
      <c r="J2" s="4">
        <f>ldv_psgr!P21</f>
        <v>21880.547695014615</v>
      </c>
      <c r="K2" s="4">
        <f>ldv_psgr!Q21</f>
        <v>21344.574380909864</v>
      </c>
      <c r="L2" s="4">
        <f>ldv_psgr!R21</f>
        <v>21236.780284701497</v>
      </c>
      <c r="M2" s="4">
        <f>ldv_psgr!S21</f>
        <v>21128.986188493134</v>
      </c>
      <c r="N2" s="4">
        <f>ldv_psgr!T21</f>
        <v>21021.192092284771</v>
      </c>
      <c r="O2" s="4">
        <f>ldv_psgr!U21</f>
        <v>20913.397996076401</v>
      </c>
      <c r="P2" s="4">
        <f>ldv_psgr!V21</f>
        <v>20805.603899868038</v>
      </c>
      <c r="Q2" s="4">
        <f>ldv_psgr!W21</f>
        <v>20697.809803659671</v>
      </c>
      <c r="R2" s="4">
        <f>ldv_psgr!X21</f>
        <v>20590.015707451308</v>
      </c>
      <c r="S2" s="4">
        <f>ldv_psgr!Y21</f>
        <v>20482.221611242945</v>
      </c>
      <c r="T2" s="4">
        <f>ldv_psgr!Z21</f>
        <v>20374.427515034582</v>
      </c>
      <c r="U2" s="4">
        <f>ldv_psgr!AA21</f>
        <v>20266.633418826219</v>
      </c>
      <c r="V2" s="4">
        <f>ldv_psgr!AB21</f>
        <v>20158.839322617852</v>
      </c>
      <c r="W2" s="4">
        <f>ldv_psgr!AC21</f>
        <v>20051.045226409482</v>
      </c>
      <c r="X2" s="4">
        <f>ldv_psgr!AD21</f>
        <v>19943.251130201119</v>
      </c>
      <c r="Y2" s="4">
        <f>ldv_psgr!AE21</f>
        <v>19835.457033992752</v>
      </c>
      <c r="Z2" s="4">
        <f>ldv_psgr!AF21</f>
        <v>19727.662937784393</v>
      </c>
      <c r="AA2" s="4">
        <f>ldv_psgr!AG21</f>
        <v>19619.86884157603</v>
      </c>
      <c r="AB2" s="4">
        <f>ldv_psgr!AH21</f>
        <v>19512.074745367659</v>
      </c>
      <c r="AC2" s="4">
        <f>ldv_psgr!AI21</f>
        <v>19404.280649159293</v>
      </c>
      <c r="AD2" s="4">
        <f>ldv_psgr!AJ21</f>
        <v>19296.48655295093</v>
      </c>
      <c r="AE2" s="4">
        <f>ldv_psgr!AK21</f>
        <v>19188.692456742559</v>
      </c>
      <c r="AF2" s="4"/>
    </row>
    <row r="3" spans="1:35" x14ac:dyDescent="0.35">
      <c r="A3" t="s">
        <v>4102</v>
      </c>
      <c r="B3" s="4">
        <f>ldv_psgr!H80</f>
        <v>26457.309286072912</v>
      </c>
      <c r="C3" s="4">
        <f>ldv_psgr!I80</f>
        <v>27209.360215342265</v>
      </c>
      <c r="D3" s="4">
        <f>ldv_psgr!J80</f>
        <v>28126.978016896908</v>
      </c>
      <c r="E3" s="4">
        <f>ldv_psgr!K80</f>
        <v>26936.749397370564</v>
      </c>
      <c r="F3" s="4">
        <f>ldv_psgr!L80</f>
        <v>25746.520777844227</v>
      </c>
      <c r="G3" s="4">
        <f>ldv_psgr!M80</f>
        <v>25817.563037932381</v>
      </c>
      <c r="H3" s="4">
        <f>ldv_psgr!N80</f>
        <v>25842.805726630984</v>
      </c>
      <c r="I3" s="4">
        <f>ldv_psgr!O80</f>
        <v>25871.041264800209</v>
      </c>
      <c r="J3" s="4">
        <f>ldv_psgr!P80</f>
        <v>25902.26965244006</v>
      </c>
      <c r="K3" s="4">
        <f>ldv_psgr!Q80</f>
        <v>25936.490889550547</v>
      </c>
      <c r="L3" s="4">
        <f>ldv_psgr!R80</f>
        <v>25973.704976131659</v>
      </c>
      <c r="M3" s="4">
        <f>ldv_psgr!S80</f>
        <v>26013.911912183386</v>
      </c>
      <c r="N3" s="4">
        <f>ldv_psgr!T80</f>
        <v>26057.111697705743</v>
      </c>
      <c r="O3" s="4">
        <f>ldv_psgr!U80</f>
        <v>26103.304332698724</v>
      </c>
      <c r="P3" s="4">
        <f>ldv_psgr!V80</f>
        <v>26152.489817162335</v>
      </c>
      <c r="Q3" s="4">
        <f>ldv_psgr!W80</f>
        <v>26204.668151096575</v>
      </c>
      <c r="R3" s="4">
        <f>ldv_psgr!X80</f>
        <v>26259.839334501434</v>
      </c>
      <c r="S3" s="4">
        <f>ldv_psgr!Y80</f>
        <v>26318.003367376925</v>
      </c>
      <c r="T3" s="4">
        <f>ldv_psgr!Z80</f>
        <v>26379.160249723034</v>
      </c>
      <c r="U3" s="4">
        <f>ldv_psgr!AA80</f>
        <v>26443.309981539769</v>
      </c>
      <c r="V3" s="4">
        <f>ldv_psgr!AB80</f>
        <v>26510.452562827133</v>
      </c>
      <c r="W3" s="4">
        <f>ldv_psgr!AC80</f>
        <v>26580.587993585123</v>
      </c>
      <c r="X3" s="4">
        <f>ldv_psgr!AD80</f>
        <v>26653.716273813738</v>
      </c>
      <c r="Y3" s="4">
        <f>ldv_psgr!AE80</f>
        <v>26729.837403512982</v>
      </c>
      <c r="Z3" s="4">
        <f>ldv_psgr!AF80</f>
        <v>26808.951382682844</v>
      </c>
      <c r="AA3" s="4">
        <f>ldv_psgr!AG80</f>
        <v>26891.058211323339</v>
      </c>
      <c r="AB3" s="4">
        <f>ldv_psgr!AH80</f>
        <v>26976.157889434457</v>
      </c>
      <c r="AC3" s="4">
        <f>ldv_psgr!AI80</f>
        <v>27064.250417016199</v>
      </c>
      <c r="AD3" s="4">
        <f>ldv_psgr!AJ80</f>
        <v>27155.335794068571</v>
      </c>
      <c r="AE3" s="4">
        <f>ldv_psgr!AK80</f>
        <v>27249.414020591561</v>
      </c>
      <c r="AF3" s="4"/>
      <c r="AG3" s="4"/>
      <c r="AH3" s="4"/>
      <c r="AI3" s="4"/>
    </row>
    <row r="4" spans="1:35" x14ac:dyDescent="0.35">
      <c r="A4" t="s">
        <v>4103</v>
      </c>
      <c r="B4" s="4">
        <f>ldv_psgr!H70</f>
        <v>24921.092110632999</v>
      </c>
      <c r="C4" s="4">
        <f>ldv_psgr!I70</f>
        <v>25598.576502208911</v>
      </c>
      <c r="D4" s="4">
        <f>ldv_psgr!J70</f>
        <v>26434.246431300508</v>
      </c>
      <c r="E4" s="4">
        <f>ldv_psgr!K70</f>
        <v>25336.994319930694</v>
      </c>
      <c r="F4" s="4">
        <f>ldv_psgr!L70</f>
        <v>24239.742208560885</v>
      </c>
      <c r="G4" s="4">
        <f>ldv_psgr!M70</f>
        <v>24499.8167173193</v>
      </c>
      <c r="H4" s="4">
        <f>ldv_psgr!N70</f>
        <v>24561.673969638181</v>
      </c>
      <c r="I4" s="4">
        <f>ldv_psgr!O70</f>
        <v>24621.719660776118</v>
      </c>
      <c r="J4" s="4">
        <f>ldv_psgr!P70</f>
        <v>24679.953790733103</v>
      </c>
      <c r="K4" s="4">
        <f>ldv_psgr!Q70</f>
        <v>24736.376359509144</v>
      </c>
      <c r="L4" s="4">
        <f>ldv_psgr!R70</f>
        <v>24790.987367104237</v>
      </c>
      <c r="M4" s="4">
        <f>ldv_psgr!S70</f>
        <v>24843.786813518393</v>
      </c>
      <c r="N4" s="4">
        <f>ldv_psgr!T70</f>
        <v>24894.774698751593</v>
      </c>
      <c r="O4" s="4">
        <f>ldv_psgr!U70</f>
        <v>24943.951022803856</v>
      </c>
      <c r="P4" s="4">
        <f>ldv_psgr!V70</f>
        <v>24991.315785675168</v>
      </c>
      <c r="Q4" s="4">
        <f>ldv_psgr!W70</f>
        <v>25036.868987365538</v>
      </c>
      <c r="R4" s="4">
        <f>ldv_psgr!X70</f>
        <v>25080.610627874961</v>
      </c>
      <c r="S4" s="4">
        <f>ldv_psgr!Y70</f>
        <v>25122.540707203443</v>
      </c>
      <c r="T4" s="4">
        <f>ldv_psgr!Z70</f>
        <v>25162.65922535097</v>
      </c>
      <c r="U4" s="4">
        <f>ldv_psgr!AA70</f>
        <v>25200.966182317559</v>
      </c>
      <c r="V4" s="4">
        <f>ldv_psgr!AB70</f>
        <v>25237.461578103197</v>
      </c>
      <c r="W4" s="4">
        <f>ldv_psgr!AC70</f>
        <v>25272.145412707891</v>
      </c>
      <c r="X4" s="4">
        <f>ldv_psgr!AD70</f>
        <v>25305.017686131639</v>
      </c>
      <c r="Y4" s="4">
        <f>ldv_psgr!AE70</f>
        <v>25336.078398374444</v>
      </c>
      <c r="Z4" s="4">
        <f>ldv_psgr!AF70</f>
        <v>25365.327549436301</v>
      </c>
      <c r="AA4" s="4">
        <f>ldv_psgr!AG70</f>
        <v>25392.765139317213</v>
      </c>
      <c r="AB4" s="4">
        <f>ldv_psgr!AH70</f>
        <v>25418.39116801718</v>
      </c>
      <c r="AC4" s="4">
        <f>ldv_psgr!AI70</f>
        <v>25442.2056355362</v>
      </c>
      <c r="AD4" s="4">
        <f>ldv_psgr!AJ70</f>
        <v>25464.208541874279</v>
      </c>
      <c r="AE4" s="4">
        <f>ldv_psgr!AK70</f>
        <v>25484.39988703141</v>
      </c>
      <c r="AF4" s="4"/>
      <c r="AG4" s="4"/>
      <c r="AH4" s="4"/>
      <c r="AI4" s="4"/>
    </row>
    <row r="5" spans="1:35" x14ac:dyDescent="0.35">
      <c r="A5" t="s">
        <v>4104</v>
      </c>
      <c r="B5" s="4">
        <f>ldv_psgr!H56</f>
        <v>31155.141042519208</v>
      </c>
      <c r="C5" s="4">
        <f>ldv_psgr!I56</f>
        <v>31973.076744063441</v>
      </c>
      <c r="D5" s="4">
        <f>ldv_psgr!J56</f>
        <v>32990.864881323898</v>
      </c>
      <c r="E5" s="4">
        <f>ldv_psgr!K56</f>
        <v>31630.252762440596</v>
      </c>
      <c r="F5" s="4">
        <f>ldv_psgr!L56</f>
        <v>30269.640643557294</v>
      </c>
      <c r="G5" s="4">
        <f>ldv_psgr!M56</f>
        <v>30285.397461931432</v>
      </c>
      <c r="H5" s="4">
        <f>ldv_psgr!N56</f>
        <v>30299.564241842872</v>
      </c>
      <c r="I5" s="4">
        <f>ldv_psgr!O56</f>
        <v>30317.822051881467</v>
      </c>
      <c r="J5" s="4">
        <f>ldv_psgr!P56</f>
        <v>30340.170892047227</v>
      </c>
      <c r="K5" s="4">
        <f>ldv_psgr!Q56</f>
        <v>30366.610762340151</v>
      </c>
      <c r="L5" s="4">
        <f>ldv_psgr!R56</f>
        <v>30397.14166276023</v>
      </c>
      <c r="M5" s="4">
        <f>ldv_psgr!S56</f>
        <v>30431.763593307467</v>
      </c>
      <c r="N5" s="4">
        <f>ldv_psgr!T56</f>
        <v>30470.476553981873</v>
      </c>
      <c r="O5" s="4">
        <f>ldv_psgr!U56</f>
        <v>30513.280544783436</v>
      </c>
      <c r="P5" s="4">
        <f>ldv_psgr!V56</f>
        <v>30560.175565712158</v>
      </c>
      <c r="Q5" s="4">
        <f>ldv_psgr!W56</f>
        <v>30611.161616768037</v>
      </c>
      <c r="R5" s="4">
        <f>ldv_psgr!X56</f>
        <v>30666.238697951088</v>
      </c>
      <c r="S5" s="4">
        <f>ldv_psgr!Y56</f>
        <v>30725.406809261298</v>
      </c>
      <c r="T5" s="4">
        <f>ldv_psgr!Z56</f>
        <v>30788.665950698658</v>
      </c>
      <c r="U5" s="4">
        <f>ldv_psgr!AA56</f>
        <v>30856.016122263183</v>
      </c>
      <c r="V5" s="4">
        <f>ldv_psgr!AB56</f>
        <v>30927.457323954874</v>
      </c>
      <c r="W5" s="4">
        <f>ldv_psgr!AC56</f>
        <v>31002.989555773722</v>
      </c>
      <c r="X5" s="4">
        <f>ldv_psgr!AD56</f>
        <v>31082.612817719732</v>
      </c>
      <c r="Y5" s="4">
        <f>ldv_psgr!AE56</f>
        <v>31166.327109792899</v>
      </c>
      <c r="Z5" s="4">
        <f>ldv_psgr!AF56</f>
        <v>31254.132431993228</v>
      </c>
      <c r="AA5" s="4">
        <f>ldv_psgr!AG56</f>
        <v>31346.028784320719</v>
      </c>
      <c r="AB5" s="4">
        <f>ldv_psgr!AH56</f>
        <v>31442.016166775375</v>
      </c>
      <c r="AC5" s="4">
        <f>ldv_psgr!AI56</f>
        <v>31542.094579357181</v>
      </c>
      <c r="AD5" s="4">
        <f>ldv_psgr!AJ56</f>
        <v>31646.26402206616</v>
      </c>
      <c r="AE5" s="4">
        <f>ldv_psgr!AK56</f>
        <v>31754.524494902293</v>
      </c>
      <c r="AF5" s="4"/>
      <c r="AG5" s="4"/>
      <c r="AH5" s="4"/>
      <c r="AI5" s="4"/>
    </row>
    <row r="6" spans="1:35" x14ac:dyDescent="0.35">
      <c r="A6" t="s">
        <v>4105</v>
      </c>
      <c r="B6" s="4">
        <f>ldv_psgr!H41</f>
        <v>37640.168311947287</v>
      </c>
      <c r="C6" s="4">
        <f>ldv_psgr!I41</f>
        <v>36863.064823514025</v>
      </c>
      <c r="D6" s="4">
        <f>ldv_psgr!J41</f>
        <v>36968.650091272342</v>
      </c>
      <c r="E6" s="4">
        <f>ldv_psgr!K41</f>
        <v>36136.537168396586</v>
      </c>
      <c r="F6" s="4">
        <f>ldv_psgr!L41</f>
        <v>35486.240750208715</v>
      </c>
      <c r="G6" s="4">
        <f>ldv_psgr!M41</f>
        <v>35486.240750208723</v>
      </c>
      <c r="H6" s="4">
        <f>ldv_psgr!N41</f>
        <v>35486.240750208715</v>
      </c>
      <c r="I6" s="4">
        <f>ldv_psgr!O41</f>
        <v>35486.240750208715</v>
      </c>
      <c r="J6" s="4">
        <f>ldv_psgr!P41</f>
        <v>35486.240750208715</v>
      </c>
      <c r="K6" s="4">
        <f>ldv_psgr!Q41</f>
        <v>35486.240750208715</v>
      </c>
      <c r="L6" s="4">
        <f>ldv_psgr!R41</f>
        <v>35486.240750208715</v>
      </c>
      <c r="M6" s="4">
        <f>ldv_psgr!S41</f>
        <v>35486.240750208715</v>
      </c>
      <c r="N6" s="4">
        <f>ldv_psgr!T41</f>
        <v>35486.240750208715</v>
      </c>
      <c r="O6" s="4">
        <f>ldv_psgr!U41</f>
        <v>35486.240750208715</v>
      </c>
      <c r="P6" s="4">
        <f>ldv_psgr!V41</f>
        <v>35486.240750208715</v>
      </c>
      <c r="Q6" s="4">
        <f>ldv_psgr!W41</f>
        <v>35486.240750208715</v>
      </c>
      <c r="R6" s="4">
        <f>ldv_psgr!X41</f>
        <v>35486.240750208715</v>
      </c>
      <c r="S6" s="4">
        <f>ldv_psgr!Y41</f>
        <v>35486.240750208715</v>
      </c>
      <c r="T6" s="4">
        <f>ldv_psgr!Z41</f>
        <v>35486.240750208715</v>
      </c>
      <c r="U6" s="4">
        <f>ldv_psgr!AA41</f>
        <v>35486.240750208715</v>
      </c>
      <c r="V6" s="4">
        <f>ldv_psgr!AB41</f>
        <v>35486.240750208715</v>
      </c>
      <c r="W6" s="4">
        <f>ldv_psgr!AC41</f>
        <v>35486.240750208715</v>
      </c>
      <c r="X6" s="4">
        <f>ldv_psgr!AD41</f>
        <v>35486.240750208715</v>
      </c>
      <c r="Y6" s="4">
        <f>ldv_psgr!AE41</f>
        <v>35486.240750208715</v>
      </c>
      <c r="Z6" s="4">
        <f>ldv_psgr!AF41</f>
        <v>35486.240750208715</v>
      </c>
      <c r="AA6" s="4">
        <f>ldv_psgr!AG41</f>
        <v>35486.240750208715</v>
      </c>
      <c r="AB6" s="4">
        <f>ldv_psgr!AH41</f>
        <v>35486.240750208715</v>
      </c>
      <c r="AC6" s="4">
        <f>ldv_psgr!AI41</f>
        <v>35486.240750208715</v>
      </c>
      <c r="AD6" s="4">
        <f>ldv_psgr!AJ41</f>
        <v>35486.240750208715</v>
      </c>
      <c r="AE6" s="4">
        <f>ldv_psgr!AK41</f>
        <v>35486.240750208715</v>
      </c>
      <c r="AF6" s="4"/>
      <c r="AG6" s="4"/>
      <c r="AH6" s="4"/>
      <c r="AI6" s="4"/>
    </row>
    <row r="7" spans="1:35" x14ac:dyDescent="0.35">
      <c r="A7" t="s">
        <v>4106</v>
      </c>
      <c r="B7" s="4">
        <v>32579.043018744182</v>
      </c>
      <c r="C7" s="4">
        <v>29492.264345714531</v>
      </c>
      <c r="D7" s="4">
        <v>30410.513339711939</v>
      </c>
      <c r="E7" s="4">
        <v>29156.518951949998</v>
      </c>
      <c r="F7" s="4">
        <v>27865.72971646073</v>
      </c>
      <c r="G7" s="4">
        <v>27857.220268651072</v>
      </c>
      <c r="H7" s="4">
        <v>27910.929280370387</v>
      </c>
      <c r="I7" s="4">
        <v>28074.03077688946</v>
      </c>
      <c r="J7" s="4">
        <v>28149.184319701872</v>
      </c>
      <c r="K7" s="4">
        <v>28224.944656497672</v>
      </c>
      <c r="L7" s="4">
        <v>28296.199353237171</v>
      </c>
      <c r="M7" s="4">
        <v>28378.401936235085</v>
      </c>
      <c r="N7" s="4">
        <v>28458.010909621098</v>
      </c>
      <c r="O7" s="4">
        <v>28564.573011396231</v>
      </c>
      <c r="P7" s="4">
        <v>28678.006450796558</v>
      </c>
      <c r="Q7" s="4">
        <v>28809.522700637652</v>
      </c>
      <c r="R7" s="4">
        <v>28938.432356281606</v>
      </c>
      <c r="S7" s="4">
        <v>29070.564381400189</v>
      </c>
      <c r="T7" s="4">
        <v>29224.863025118681</v>
      </c>
      <c r="U7" s="4">
        <v>29359.609437246498</v>
      </c>
      <c r="V7" s="4">
        <v>29501.012246047681</v>
      </c>
      <c r="W7" s="4">
        <v>29645.284250527409</v>
      </c>
      <c r="X7" s="4">
        <v>29783.080200284519</v>
      </c>
      <c r="Y7" s="4">
        <v>29929.617054865088</v>
      </c>
      <c r="Z7" s="4">
        <v>30078.836291415311</v>
      </c>
      <c r="AA7" s="4">
        <v>30268.393969887802</v>
      </c>
      <c r="AB7" s="4">
        <v>30422.898979139514</v>
      </c>
      <c r="AC7" s="4">
        <v>30600.04121025572</v>
      </c>
      <c r="AD7" s="4">
        <v>30804.652328629414</v>
      </c>
      <c r="AE7" s="4">
        <v>30978.993725803361</v>
      </c>
      <c r="AF7" s="4"/>
      <c r="AG7" s="4"/>
      <c r="AH7" s="4"/>
      <c r="AI7" s="4"/>
    </row>
    <row r="8" spans="1:35" x14ac:dyDescent="0.35">
      <c r="A8" t="s">
        <v>4107</v>
      </c>
      <c r="B8" s="4">
        <f>ldv_psgr!H85</f>
        <v>47279.788500607508</v>
      </c>
      <c r="C8" s="4">
        <f>ldv_psgr!I85</f>
        <v>47492.553431394859</v>
      </c>
      <c r="D8" s="4">
        <f>ldv_psgr!J85</f>
        <v>48082.904098682549</v>
      </c>
      <c r="E8" s="4">
        <f>ldv_psgr!K85</f>
        <v>44694.73304967516</v>
      </c>
      <c r="F8" s="4">
        <f>ldv_psgr!L85</f>
        <v>42425.124665375217</v>
      </c>
      <c r="G8" s="4">
        <f>ldv_psgr!M85</f>
        <v>41657.439421481147</v>
      </c>
      <c r="H8" s="4">
        <f>ldv_psgr!N85</f>
        <v>40881.514996582089</v>
      </c>
      <c r="I8" s="4">
        <f>ldv_psgr!O85</f>
        <v>40108.953383970176</v>
      </c>
      <c r="J8" s="4">
        <f>ldv_psgr!P85</f>
        <v>39339.754583645394</v>
      </c>
      <c r="K8" s="4">
        <f>ldv_psgr!Q85</f>
        <v>38573.918595607778</v>
      </c>
      <c r="L8" s="4">
        <f>ldv_psgr!R85</f>
        <v>38321.841930349314</v>
      </c>
      <c r="M8" s="4">
        <f>ldv_psgr!S85</f>
        <v>38073.128077378009</v>
      </c>
      <c r="N8" s="4">
        <f>ldv_psgr!T85</f>
        <v>37827.777036693857</v>
      </c>
      <c r="O8" s="4">
        <f>ldv_psgr!U85</f>
        <v>37585.788808296849</v>
      </c>
      <c r="P8" s="4">
        <f>ldv_psgr!V85</f>
        <v>37347.16339218698</v>
      </c>
      <c r="Q8" s="4">
        <f>ldv_psgr!W85</f>
        <v>37111.900788364263</v>
      </c>
      <c r="R8" s="4">
        <f>ldv_psgr!X85</f>
        <v>36880.000996828676</v>
      </c>
      <c r="S8" s="4">
        <f>ldv_psgr!Y85</f>
        <v>36651.464017580241</v>
      </c>
      <c r="T8" s="4">
        <f>ldv_psgr!Z85</f>
        <v>36426.289850618952</v>
      </c>
      <c r="U8" s="4">
        <f>ldv_psgr!AA85</f>
        <v>36204.478495944801</v>
      </c>
      <c r="V8" s="4">
        <f>ldv_psgr!AB85</f>
        <v>36092.96634108018</v>
      </c>
      <c r="W8" s="4">
        <f>ldv_psgr!AC85</f>
        <v>35984.816998502705</v>
      </c>
      <c r="X8" s="4">
        <f>ldv_psgr!AD85</f>
        <v>35880.030468212368</v>
      </c>
      <c r="Y8" s="4">
        <f>ldv_psgr!AE85</f>
        <v>35778.60675020919</v>
      </c>
      <c r="Z8" s="4">
        <f>ldv_psgr!AF85</f>
        <v>35680.545844493136</v>
      </c>
      <c r="AA8" s="4">
        <f>ldv_psgr!AG85</f>
        <v>35585.847751064233</v>
      </c>
      <c r="AB8" s="4">
        <f>ldv_psgr!AH85</f>
        <v>35494.512469922483</v>
      </c>
      <c r="AC8" s="4">
        <f>ldv_psgr!AI85</f>
        <v>35406.540001067871</v>
      </c>
      <c r="AD8" s="4">
        <f>ldv_psgr!AJ85</f>
        <v>35321.930344500397</v>
      </c>
      <c r="AE8" s="4">
        <f>ldv_psgr!AK85</f>
        <v>35240.68350022009</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zoomScaleNormal="100" workbookViewId="0">
      <selection activeCell="A9" sqref="A9:XFD1048576"/>
    </sheetView>
  </sheetViews>
  <sheetFormatPr defaultColWidth="9" defaultRowHeight="14.5" x14ac:dyDescent="0.35"/>
  <cols>
    <col min="1" max="1" width="24.453125" customWidth="1"/>
    <col min="2" max="29" width="11.54296875" bestFit="1" customWidth="1"/>
    <col min="30" max="31" width="10.54296875" bestFit="1" customWidth="1"/>
  </cols>
  <sheetData>
    <row r="1" spans="1:35" x14ac:dyDescent="0.3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4101</v>
      </c>
      <c r="B2" s="4">
        <f>ldv_freight!E16</f>
        <v>15822.16265346498</v>
      </c>
      <c r="C2" s="4">
        <f>ldv_freight!F16</f>
        <v>15787.189061977848</v>
      </c>
      <c r="D2" s="4">
        <f>ldv_freight!G16</f>
        <v>15752.215470490704</v>
      </c>
      <c r="E2" s="4">
        <f>ldv_freight!H16</f>
        <v>15717.241879003572</v>
      </c>
      <c r="F2" s="4">
        <f>ldv_freight!I16</f>
        <v>15682.268287516443</v>
      </c>
      <c r="G2" s="4">
        <f>ldv_freight!J16</f>
        <v>15647.29469602931</v>
      </c>
      <c r="H2" s="4">
        <f>ldv_freight!K16</f>
        <v>15612.321104542172</v>
      </c>
      <c r="I2" s="4">
        <f>ldv_freight!L16</f>
        <v>15577.347513055034</v>
      </c>
      <c r="J2" s="4">
        <f>ldv_freight!M16</f>
        <v>15542.373921567902</v>
      </c>
      <c r="K2" s="4">
        <f>ldv_freight!N16</f>
        <v>15507.400330080765</v>
      </c>
      <c r="L2" s="4">
        <f>ldv_freight!O16</f>
        <v>15507.400330080765</v>
      </c>
      <c r="M2" s="4">
        <f>ldv_freight!P16</f>
        <v>15507.400330080765</v>
      </c>
      <c r="N2" s="4">
        <f>ldv_freight!Q16</f>
        <v>15507.400330080769</v>
      </c>
      <c r="O2" s="4">
        <f>ldv_freight!R16</f>
        <v>15507.400330080765</v>
      </c>
      <c r="P2" s="4">
        <f>ldv_freight!S16</f>
        <v>15507.400330080765</v>
      </c>
      <c r="Q2" s="4">
        <f>ldv_freight!T16</f>
        <v>15507.400330080765</v>
      </c>
      <c r="R2" s="4">
        <f>ldv_freight!U16</f>
        <v>15507.400330080765</v>
      </c>
      <c r="S2" s="4">
        <f>ldv_freight!V16</f>
        <v>15507.400330080765</v>
      </c>
      <c r="T2" s="4">
        <f>ldv_freight!W16</f>
        <v>15507.400330080765</v>
      </c>
      <c r="U2" s="4">
        <f>ldv_freight!X16</f>
        <v>15507.400330080769</v>
      </c>
      <c r="V2" s="4">
        <f>ldv_freight!Y16</f>
        <v>15507.400330080765</v>
      </c>
      <c r="W2" s="4">
        <f>ldv_freight!Z16</f>
        <v>15507.400330080765</v>
      </c>
      <c r="X2" s="4">
        <f>ldv_freight!AA16</f>
        <v>15507.400330080765</v>
      </c>
      <c r="Y2" s="4">
        <f>ldv_freight!AB16</f>
        <v>15507.400330080765</v>
      </c>
      <c r="Z2" s="4">
        <f>ldv_freight!AC16</f>
        <v>15507.400330080765</v>
      </c>
      <c r="AA2" s="4">
        <f>ldv_freight!AD16</f>
        <v>15507.400330080765</v>
      </c>
      <c r="AB2" s="4">
        <f>ldv_freight!AE16</f>
        <v>15507.400330080765</v>
      </c>
      <c r="AC2" s="4">
        <f>ldv_freight!AF16</f>
        <v>15507.400330080765</v>
      </c>
      <c r="AD2" s="4">
        <f>ldv_freight!AG16</f>
        <v>15507.400330080765</v>
      </c>
      <c r="AE2" s="4">
        <f>ldv_freight!AH16</f>
        <v>15507.400330080765</v>
      </c>
      <c r="AF2" s="4"/>
      <c r="AG2" s="4"/>
      <c r="AH2" s="4"/>
      <c r="AI2" s="4"/>
    </row>
    <row r="3" spans="1:35" x14ac:dyDescent="0.35">
      <c r="A3" t="s">
        <v>4102</v>
      </c>
      <c r="B3" s="4">
        <f>ldv_freight!E23</f>
        <v>17164.223402898147</v>
      </c>
      <c r="C3" s="4">
        <f>ldv_freight!F23</f>
        <v>16683.119350940957</v>
      </c>
      <c r="D3" s="4">
        <f>ldv_freight!G23</f>
        <v>16897.000427544994</v>
      </c>
      <c r="E3" s="4">
        <f>ldv_freight!H23</f>
        <v>17004.719210648287</v>
      </c>
      <c r="F3" s="4">
        <f>ldv_freight!I23</f>
        <v>17269.979539122665</v>
      </c>
      <c r="G3" s="4">
        <f>ldv_freight!J23</f>
        <v>17347.795837612543</v>
      </c>
      <c r="H3" s="4">
        <f>ldv_freight!K23</f>
        <v>17482.5349956545</v>
      </c>
      <c r="I3" s="4">
        <f>ldv_freight!L23</f>
        <v>17713.989706347591</v>
      </c>
      <c r="J3" s="4">
        <f>ldv_freight!M23</f>
        <v>17789.749508395838</v>
      </c>
      <c r="K3" s="4">
        <f>ldv_freight!N23</f>
        <v>17902.703258166825</v>
      </c>
      <c r="L3" s="4">
        <f>ldv_freight!O23</f>
        <v>17962.170983647407</v>
      </c>
      <c r="M3" s="4">
        <f>ldv_freight!P23</f>
        <v>18065.518099193323</v>
      </c>
      <c r="N3" s="4">
        <f>ldv_freight!Q23</f>
        <v>18089.274579278786</v>
      </c>
      <c r="O3" s="4">
        <f>ldv_freight!R23</f>
        <v>18179.410840774857</v>
      </c>
      <c r="P3" s="4">
        <f>ldv_freight!S23</f>
        <v>18223.838304337442</v>
      </c>
      <c r="Q3" s="4">
        <f>ldv_freight!T23</f>
        <v>18302.292490365264</v>
      </c>
      <c r="R3" s="4">
        <f>ldv_freight!U23</f>
        <v>18378.109035581187</v>
      </c>
      <c r="S3" s="4">
        <f>ldv_freight!V23</f>
        <v>18447.216583775469</v>
      </c>
      <c r="T3" s="4">
        <f>ldv_freight!W23</f>
        <v>18518.030543810019</v>
      </c>
      <c r="U3" s="4">
        <f>ldv_freight!X23</f>
        <v>18572.586585449433</v>
      </c>
      <c r="V3" s="4">
        <f>ldv_freight!Y23</f>
        <v>18623.78317685267</v>
      </c>
      <c r="W3" s="4">
        <f>ldv_freight!Z23</f>
        <v>18669.981322699507</v>
      </c>
      <c r="X3" s="4">
        <f>ldv_freight!AA23</f>
        <v>18713.095980496651</v>
      </c>
      <c r="Y3" s="4">
        <f>ldv_freight!AB23</f>
        <v>18745.123376129115</v>
      </c>
      <c r="Z3" s="4">
        <f>ldv_freight!AC23</f>
        <v>18778.718857752709</v>
      </c>
      <c r="AA3" s="4">
        <f>ldv_freight!AD23</f>
        <v>18804.16259923657</v>
      </c>
      <c r="AB3" s="4">
        <f>ldv_freight!AE23</f>
        <v>18836.680199066061</v>
      </c>
      <c r="AC3" s="4">
        <f>ldv_freight!AF23</f>
        <v>18863.729189452515</v>
      </c>
      <c r="AD3" s="4">
        <f>ldv_freight!AG23</f>
        <v>18912.066459815516</v>
      </c>
      <c r="AE3" s="4">
        <f>ldv_freight!AH23</f>
        <v>18932.209062519549</v>
      </c>
      <c r="AF3" s="4"/>
      <c r="AG3" s="4"/>
      <c r="AH3" s="4"/>
      <c r="AI3" s="4"/>
    </row>
    <row r="4" spans="1:35" x14ac:dyDescent="0.35">
      <c r="A4" t="s">
        <v>4103</v>
      </c>
      <c r="B4" s="4">
        <f>ldv_freight!E21</f>
        <v>13927.075718514363</v>
      </c>
      <c r="C4" s="4">
        <f>ldv_freight!F21</f>
        <v>13941.392938476851</v>
      </c>
      <c r="D4" s="4">
        <f>ldv_freight!G21</f>
        <v>13955.710158439348</v>
      </c>
      <c r="E4" s="4">
        <f>ldv_freight!H21</f>
        <v>13937.182810154261</v>
      </c>
      <c r="F4" s="4">
        <f>ldv_freight!I21</f>
        <v>13952.860252754313</v>
      </c>
      <c r="G4" s="4">
        <f>ldv_freight!J21</f>
        <v>13894.206162679344</v>
      </c>
      <c r="H4" s="4">
        <f>ldv_freight!K21</f>
        <v>13903.908835760543</v>
      </c>
      <c r="I4" s="4">
        <f>ldv_freight!L21</f>
        <v>13913.631876908566</v>
      </c>
      <c r="J4" s="4">
        <f>ldv_freight!M21</f>
        <v>13888.683986156977</v>
      </c>
      <c r="K4" s="4">
        <f>ldv_freight!N21</f>
        <v>13898.261547581909</v>
      </c>
      <c r="L4" s="4">
        <f>ldv_freight!O21</f>
        <v>13865.344128502868</v>
      </c>
      <c r="M4" s="4">
        <f>ldv_freight!P21</f>
        <v>13867.105569896281</v>
      </c>
      <c r="N4" s="4">
        <f>ldv_freight!Q21</f>
        <v>13801.662029848301</v>
      </c>
      <c r="O4" s="4">
        <f>ldv_freight!R21</f>
        <v>13803.351205813462</v>
      </c>
      <c r="P4" s="4">
        <f>ldv_freight!S21</f>
        <v>13771.08616645141</v>
      </c>
      <c r="Q4" s="4">
        <f>ldv_freight!T21</f>
        <v>13771.08616645141</v>
      </c>
      <c r="R4" s="4">
        <f>ldv_freight!U21</f>
        <v>13771.08616645141</v>
      </c>
      <c r="S4" s="4">
        <f>ldv_freight!V21</f>
        <v>13771.08616645141</v>
      </c>
      <c r="T4" s="4">
        <f>ldv_freight!W21</f>
        <v>13771.08616645141</v>
      </c>
      <c r="U4" s="4">
        <f>ldv_freight!X21</f>
        <v>13771.08616645141</v>
      </c>
      <c r="V4" s="4">
        <f>ldv_freight!Y21</f>
        <v>13771.08616645141</v>
      </c>
      <c r="W4" s="4">
        <f>ldv_freight!Z21</f>
        <v>13771.08616645141</v>
      </c>
      <c r="X4" s="4">
        <f>ldv_freight!AA21</f>
        <v>13771.08616645141</v>
      </c>
      <c r="Y4" s="4">
        <f>ldv_freight!AB21</f>
        <v>13771.08616645141</v>
      </c>
      <c r="Z4" s="4">
        <f>ldv_freight!AC21</f>
        <v>13771.08616645141</v>
      </c>
      <c r="AA4" s="4">
        <f>ldv_freight!AD21</f>
        <v>13771.08616645141</v>
      </c>
      <c r="AB4" s="4">
        <f>ldv_freight!AE21</f>
        <v>13771.08616645141</v>
      </c>
      <c r="AC4" s="4">
        <f>ldv_freight!AF21</f>
        <v>13771.08616645141</v>
      </c>
      <c r="AD4" s="4">
        <f>ldv_freight!AG21</f>
        <v>13771.08616645141</v>
      </c>
      <c r="AE4" s="4">
        <f>ldv_freight!AH21</f>
        <v>13771.08616645141</v>
      </c>
      <c r="AF4" s="4"/>
      <c r="AG4" s="4"/>
      <c r="AH4" s="4"/>
      <c r="AI4" s="4"/>
    </row>
    <row r="5" spans="1:35" x14ac:dyDescent="0.35">
      <c r="A5" t="s">
        <v>4104</v>
      </c>
      <c r="B5" s="4">
        <f>ldv_freight!E18</f>
        <v>17811.812104246153</v>
      </c>
      <c r="C5" s="4">
        <f>ldv_freight!F18</f>
        <v>17830.122885129465</v>
      </c>
      <c r="D5" s="4">
        <f>ldv_freight!G18</f>
        <v>17848.433666012788</v>
      </c>
      <c r="E5" s="4">
        <f>ldv_freight!H18</f>
        <v>17866.744446896104</v>
      </c>
      <c r="F5" s="4">
        <f>ldv_freight!I18</f>
        <v>17885.055227779416</v>
      </c>
      <c r="G5" s="4">
        <f>ldv_freight!J18</f>
        <v>17903.366008662735</v>
      </c>
      <c r="H5" s="4">
        <f>ldv_freight!K18</f>
        <v>17921.676789546054</v>
      </c>
      <c r="I5" s="4">
        <f>ldv_freight!L18</f>
        <v>17939.987570429366</v>
      </c>
      <c r="J5" s="4">
        <f>ldv_freight!M18</f>
        <v>17958.298351312686</v>
      </c>
      <c r="K5" s="4">
        <f>ldv_freight!N18</f>
        <v>17976.609132195998</v>
      </c>
      <c r="L5" s="4">
        <f>ldv_freight!O18</f>
        <v>17976.609132195998</v>
      </c>
      <c r="M5" s="4">
        <f>ldv_freight!P18</f>
        <v>17976.609132195998</v>
      </c>
      <c r="N5" s="4">
        <f>ldv_freight!Q18</f>
        <v>17976.609132195998</v>
      </c>
      <c r="O5" s="4">
        <f>ldv_freight!R18</f>
        <v>17976.609132195998</v>
      </c>
      <c r="P5" s="4">
        <f>ldv_freight!S18</f>
        <v>17976.609132195998</v>
      </c>
      <c r="Q5" s="4">
        <f>ldv_freight!T18</f>
        <v>17976.609132195998</v>
      </c>
      <c r="R5" s="4">
        <f>ldv_freight!U18</f>
        <v>17976.609132195998</v>
      </c>
      <c r="S5" s="4">
        <f>ldv_freight!V18</f>
        <v>17976.609132195998</v>
      </c>
      <c r="T5" s="4">
        <f>ldv_freight!W18</f>
        <v>17976.609132195998</v>
      </c>
      <c r="U5" s="4">
        <f>ldv_freight!X18</f>
        <v>17976.609132195998</v>
      </c>
      <c r="V5" s="4">
        <f>ldv_freight!Y18</f>
        <v>17976.609132195998</v>
      </c>
      <c r="W5" s="4">
        <f>ldv_freight!Z18</f>
        <v>17976.609132195998</v>
      </c>
      <c r="X5" s="4">
        <f>ldv_freight!AA18</f>
        <v>17976.609132195998</v>
      </c>
      <c r="Y5" s="4">
        <f>ldv_freight!AB18</f>
        <v>17976.609132195998</v>
      </c>
      <c r="Z5" s="4">
        <f>ldv_freight!AC18</f>
        <v>17976.609132195998</v>
      </c>
      <c r="AA5" s="4">
        <f>ldv_freight!AD18</f>
        <v>17976.609132195998</v>
      </c>
      <c r="AB5" s="4">
        <f>ldv_freight!AE18</f>
        <v>17976.609132195998</v>
      </c>
      <c r="AC5" s="4">
        <f>ldv_freight!AF18</f>
        <v>17976.609132195998</v>
      </c>
      <c r="AD5" s="4">
        <f>ldv_freight!AG18</f>
        <v>17976.609132195998</v>
      </c>
      <c r="AE5" s="4">
        <f>ldv_freight!AH18</f>
        <v>17976.609132195998</v>
      </c>
      <c r="AF5" s="4"/>
      <c r="AG5" s="4"/>
      <c r="AH5" s="4"/>
      <c r="AI5" s="4"/>
    </row>
    <row r="6" spans="1:35" x14ac:dyDescent="0.35">
      <c r="A6" t="s">
        <v>4105</v>
      </c>
      <c r="B6" s="4">
        <f>ldv_freight!E22</f>
        <v>23334.038741596974</v>
      </c>
      <c r="C6" s="4">
        <f>ldv_freight!F22</f>
        <v>22796.805395426516</v>
      </c>
      <c r="D6" s="4">
        <f>ldv_freight!G22</f>
        <v>22438.314872797029</v>
      </c>
      <c r="E6" s="4">
        <f>ldv_freight!H22</f>
        <v>21849.325813008236</v>
      </c>
      <c r="F6" s="4">
        <f>ldv_freight!I22</f>
        <v>21211.721108242662</v>
      </c>
      <c r="G6" s="4">
        <f>ldv_freight!J22</f>
        <v>20387.133339501586</v>
      </c>
      <c r="H6" s="4">
        <f>ldv_freight!K22</f>
        <v>19593.927541121142</v>
      </c>
      <c r="I6" s="4">
        <f>ldv_freight!L22</f>
        <v>18710.90327290395</v>
      </c>
      <c r="J6" s="4">
        <f>ldv_freight!M22</f>
        <v>17738.746220016943</v>
      </c>
      <c r="K6" s="4">
        <f>ldv_freight!N22</f>
        <v>16717.694613001971</v>
      </c>
      <c r="L6" s="4">
        <f>ldv_freight!O22</f>
        <v>16767.865638284908</v>
      </c>
      <c r="M6" s="4">
        <f>ldv_freight!P22</f>
        <v>16798.383222213426</v>
      </c>
      <c r="N6" s="4">
        <f>ldv_freight!Q22</f>
        <v>16704.449921762462</v>
      </c>
      <c r="O6" s="4">
        <f>ldv_freight!R22</f>
        <v>16662.893333339161</v>
      </c>
      <c r="P6" s="4">
        <f>ldv_freight!S22</f>
        <v>16554.259017469591</v>
      </c>
      <c r="Q6" s="4">
        <f>ldv_freight!T22</f>
        <v>16554.259017469591</v>
      </c>
      <c r="R6" s="4">
        <f>ldv_freight!U22</f>
        <v>16554.259017469591</v>
      </c>
      <c r="S6" s="4">
        <f>ldv_freight!V22</f>
        <v>16554.259017469591</v>
      </c>
      <c r="T6" s="4">
        <f>ldv_freight!W22</f>
        <v>16554.259017469591</v>
      </c>
      <c r="U6" s="4">
        <f>ldv_freight!X22</f>
        <v>16554.259017469591</v>
      </c>
      <c r="V6" s="4">
        <f>ldv_freight!Y22</f>
        <v>16554.259017469591</v>
      </c>
      <c r="W6" s="4">
        <f>ldv_freight!Z22</f>
        <v>16554.259017469591</v>
      </c>
      <c r="X6" s="4">
        <f>ldv_freight!AA22</f>
        <v>16554.259017469591</v>
      </c>
      <c r="Y6" s="4">
        <f>ldv_freight!AB22</f>
        <v>16554.259017469591</v>
      </c>
      <c r="Z6" s="4">
        <f>ldv_freight!AC22</f>
        <v>16554.259017469591</v>
      </c>
      <c r="AA6" s="4">
        <f>ldv_freight!AD22</f>
        <v>16554.259017469591</v>
      </c>
      <c r="AB6" s="4">
        <f>ldv_freight!AE22</f>
        <v>16554.259017469591</v>
      </c>
      <c r="AC6" s="4">
        <f>ldv_freight!AF22</f>
        <v>16554.259017469591</v>
      </c>
      <c r="AD6" s="4">
        <f>ldv_freight!AG22</f>
        <v>16554.259017469591</v>
      </c>
      <c r="AE6" s="4">
        <f>ldv_freight!AH22</f>
        <v>16554.259017469591</v>
      </c>
      <c r="AF6" s="4"/>
      <c r="AG6" s="4"/>
      <c r="AH6" s="4"/>
      <c r="AI6" s="4"/>
    </row>
    <row r="7" spans="1:35" x14ac:dyDescent="0.35">
      <c r="A7" t="s">
        <v>4106</v>
      </c>
      <c r="B7" s="4">
        <f>ldv_freight!E24</f>
        <v>16162.309982633873</v>
      </c>
      <c r="C7" s="4">
        <f>ldv_freight!F24</f>
        <v>14597.111876742641</v>
      </c>
      <c r="D7" s="4">
        <f>ldv_freight!G24</f>
        <v>14683.356025496911</v>
      </c>
      <c r="E7" s="4">
        <f>ldv_freight!H24</f>
        <v>14716.167091536541</v>
      </c>
      <c r="F7" s="4">
        <f>ldv_freight!I24</f>
        <v>14859.901231807113</v>
      </c>
      <c r="G7" s="4">
        <f>ldv_freight!J24</f>
        <v>14836.68685449381</v>
      </c>
      <c r="H7" s="4">
        <f>ldv_freight!K24</f>
        <v>14893.693540910455</v>
      </c>
      <c r="I7" s="4">
        <f>ldv_freight!L24</f>
        <v>15055.966940840946</v>
      </c>
      <c r="J7" s="4">
        <f>ldv_freight!M24</f>
        <v>15060.731302544758</v>
      </c>
      <c r="K7" s="4">
        <f>ldv_freight!N24</f>
        <v>15097.717215389963</v>
      </c>
      <c r="L7" s="4">
        <f>ldv_freight!O24</f>
        <v>15087.21763764312</v>
      </c>
      <c r="M7" s="4">
        <f>ldv_freight!P24</f>
        <v>15112.7211952076</v>
      </c>
      <c r="N7" s="4">
        <f>ldv_freight!Q24</f>
        <v>15068.726119107696</v>
      </c>
      <c r="O7" s="4">
        <f>ldv_freight!R24</f>
        <v>15092.962756347479</v>
      </c>
      <c r="P7" s="4">
        <f>ldv_freight!S24</f>
        <v>15083.167397420259</v>
      </c>
      <c r="Q7" s="4">
        <f>ldv_freight!T24</f>
        <v>15108.85180103586</v>
      </c>
      <c r="R7" s="4">
        <f>ldv_freight!U24</f>
        <v>15139.066806476971</v>
      </c>
      <c r="S7" s="4">
        <f>ldv_freight!V24</f>
        <v>15168.071865024738</v>
      </c>
      <c r="T7" s="4">
        <f>ldv_freight!W24</f>
        <v>15208.368730624576</v>
      </c>
      <c r="U7" s="4">
        <f>ldv_freight!X24</f>
        <v>15232.754210559388</v>
      </c>
      <c r="V7" s="4">
        <f>ldv_freight!Y24</f>
        <v>15259.744065110453</v>
      </c>
      <c r="W7" s="4">
        <f>ldv_freight!Z24</f>
        <v>15285.36319617928</v>
      </c>
      <c r="X7" s="4">
        <f>ldv_freight!AA24</f>
        <v>15309.799863532353</v>
      </c>
      <c r="Y7" s="4">
        <f>ldv_freight!AB24</f>
        <v>15325.401376370064</v>
      </c>
      <c r="Z7" s="4">
        <f>ldv_freight!AC24</f>
        <v>15343.243798800426</v>
      </c>
      <c r="AA7" s="4">
        <f>ldv_freight!AD24</f>
        <v>15357.05650031683</v>
      </c>
      <c r="AB7" s="4">
        <f>ldv_freight!AE24</f>
        <v>15374.803418705069</v>
      </c>
      <c r="AC7" s="4">
        <f>ldv_freight!AF24</f>
        <v>15391.547544651034</v>
      </c>
      <c r="AD7" s="4">
        <f>ldv_freight!AG24</f>
        <v>15437.214623151725</v>
      </c>
      <c r="AE7" s="4">
        <f>ldv_freight!AH24</f>
        <v>15444.903385621905</v>
      </c>
      <c r="AF7" s="4"/>
      <c r="AG7" s="4"/>
      <c r="AH7" s="4"/>
      <c r="AI7" s="4"/>
    </row>
    <row r="8" spans="1:35" x14ac:dyDescent="0.35">
      <c r="A8" t="s">
        <v>4107</v>
      </c>
      <c r="B8" s="4">
        <f>ldv_freight!E17</f>
        <v>47507.1077509967</v>
      </c>
      <c r="C8" s="4">
        <f>ldv_freight!F17</f>
        <v>48177.203917512903</v>
      </c>
      <c r="D8" s="4">
        <f>ldv_freight!G17</f>
        <v>44662.471361839875</v>
      </c>
      <c r="E8" s="4">
        <f>ldv_freight!H17</f>
        <v>41947.018924089396</v>
      </c>
      <c r="F8" s="4">
        <f>ldv_freight!I17</f>
        <v>39231.566486338932</v>
      </c>
      <c r="G8" s="4">
        <f>ldv_freight!J17</f>
        <v>37024.746850902797</v>
      </c>
      <c r="H8" s="4">
        <f>ldv_freight!K17</f>
        <v>34817.927215466676</v>
      </c>
      <c r="I8" s="4">
        <f>ldv_freight!L17</f>
        <v>32611.107580030541</v>
      </c>
      <c r="J8" s="4">
        <f>ldv_freight!M17</f>
        <v>30404.28794459442</v>
      </c>
      <c r="K8" s="4">
        <f>ldv_freight!N17</f>
        <v>28197.468309158288</v>
      </c>
      <c r="L8" s="4">
        <f>ldv_freight!O17</f>
        <v>27576.693189286918</v>
      </c>
      <c r="M8" s="4">
        <f>ldv_freight!P17</f>
        <v>26985.274690645758</v>
      </c>
      <c r="N8" s="4">
        <f>ldv_freight!Q17</f>
        <v>26421.803856890027</v>
      </c>
      <c r="O8" s="4">
        <f>ldv_freight!R17</f>
        <v>25884.940118877064</v>
      </c>
      <c r="P8" s="4">
        <f>ldv_freight!S17</f>
        <v>25373.407947427833</v>
      </c>
      <c r="Q8" s="4">
        <f>ldv_freight!T17</f>
        <v>24885.993670925916</v>
      </c>
      <c r="R8" s="4">
        <f>ldv_freight!U17</f>
        <v>24421.542449600835</v>
      </c>
      <c r="S8" s="4">
        <f>ldv_freight!V17</f>
        <v>23978.955398746446</v>
      </c>
      <c r="T8" s="4">
        <f>ldv_freight!W17</f>
        <v>23557.186853510051</v>
      </c>
      <c r="U8" s="4">
        <f>ldv_freight!X17</f>
        <v>23155.241768253109</v>
      </c>
      <c r="V8" s="4">
        <f>ldv_freight!Y17</f>
        <v>22919.628187413178</v>
      </c>
      <c r="W8" s="4">
        <f>ldv_freight!Z17</f>
        <v>22691.700144208586</v>
      </c>
      <c r="X8" s="4">
        <f>ldv_freight!AA17</f>
        <v>22471.194254199047</v>
      </c>
      <c r="Y8" s="4">
        <f>ldv_freight!AB17</f>
        <v>22257.856295305894</v>
      </c>
      <c r="Z8" s="4">
        <f>ldv_freight!AC17</f>
        <v>22051.440887690398</v>
      </c>
      <c r="AA8" s="4">
        <f>ldv_freight!AD17</f>
        <v>21851.711184830678</v>
      </c>
      <c r="AB8" s="4">
        <f>ldv_freight!AE17</f>
        <v>21658.438575405391</v>
      </c>
      <c r="AC8" s="4">
        <f>ldv_freight!AF17</f>
        <v>21471.402395605983</v>
      </c>
      <c r="AD8" s="4">
        <f>ldv_freight!AG17</f>
        <v>21290.389651512585</v>
      </c>
      <c r="AE8" s="4">
        <f>ldv_freight!AH17</f>
        <v>21115.194751181371</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zoomScale="110" zoomScaleNormal="110" workbookViewId="0">
      <selection activeCell="A9" sqref="A9:XFD1048576"/>
    </sheetView>
  </sheetViews>
  <sheetFormatPr defaultColWidth="8.81640625" defaultRowHeight="14.5" x14ac:dyDescent="0.35"/>
  <cols>
    <col min="1" max="1" width="24.453125" customWidth="1"/>
  </cols>
  <sheetData>
    <row r="1" spans="1:35" x14ac:dyDescent="0.3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4101</v>
      </c>
      <c r="B2" s="4">
        <f>'ICCT MDV HDV Calcs'!D72</f>
        <v>426294.79041198792</v>
      </c>
      <c r="C2" s="4">
        <f>'ICCT MDV HDV Calcs'!E72</f>
        <v>414922.54515475041</v>
      </c>
      <c r="D2" s="4">
        <f>'ICCT MDV HDV Calcs'!F72</f>
        <v>403363.69568937953</v>
      </c>
      <c r="E2" s="4">
        <f>'ICCT MDV HDV Calcs'!G72</f>
        <v>391719.68634210376</v>
      </c>
      <c r="F2" s="4">
        <f>'ICCT MDV HDV Calcs'!H72</f>
        <v>380619.20517490449</v>
      </c>
      <c r="G2" s="4">
        <f>'ICCT MDV HDV Calcs'!I72</f>
        <v>369661.56942982064</v>
      </c>
      <c r="H2" s="4">
        <f>'ICCT MDV HDV Calcs'!J72</f>
        <v>358927.98319760757</v>
      </c>
      <c r="I2" s="4">
        <f>'ICCT MDV HDV Calcs'!K72</f>
        <v>348126.88133070164</v>
      </c>
      <c r="J2" s="4">
        <f>'ICCT MDV HDV Calcs'!L72</f>
        <v>337840.39654267841</v>
      </c>
      <c r="K2" s="4">
        <f>'ICCT MDV HDV Calcs'!M72</f>
        <v>327771.26431381353</v>
      </c>
      <c r="L2" s="4">
        <f>'ICCT MDV HDV Calcs'!N72</f>
        <v>327148.25478489749</v>
      </c>
      <c r="M2" s="4">
        <f>'ICCT MDV HDV Calcs'!O72</f>
        <v>326530.96544388228</v>
      </c>
      <c r="N2" s="4">
        <f>'ICCT MDV HDV Calcs'!P72</f>
        <v>325919.28226985841</v>
      </c>
      <c r="O2" s="4">
        <f>'ICCT MDV HDV Calcs'!Q72</f>
        <v>325313.09214063612</v>
      </c>
      <c r="P2" s="4">
        <f>'ICCT MDV HDV Calcs'!R72</f>
        <v>324712.28285421256</v>
      </c>
      <c r="Q2" s="4">
        <f>'ICCT MDV HDV Calcs'!S72</f>
        <v>324712.28285421256</v>
      </c>
      <c r="R2" s="4">
        <f>'ICCT MDV HDV Calcs'!T72</f>
        <v>324712.28285421256</v>
      </c>
      <c r="S2" s="4">
        <f>'ICCT MDV HDV Calcs'!U72</f>
        <v>324712.28285421256</v>
      </c>
      <c r="T2" s="4">
        <f>'ICCT MDV HDV Calcs'!V72</f>
        <v>324712.28285421256</v>
      </c>
      <c r="U2" s="4">
        <f>'ICCT MDV HDV Calcs'!W72</f>
        <v>324712.28285421256</v>
      </c>
      <c r="V2" s="4">
        <f>'ICCT MDV HDV Calcs'!X72</f>
        <v>324712.28285421256</v>
      </c>
      <c r="W2" s="4">
        <f>'ICCT MDV HDV Calcs'!Y72</f>
        <v>324712.28285421256</v>
      </c>
      <c r="X2" s="4">
        <f>'ICCT MDV HDV Calcs'!Z72</f>
        <v>324712.28285421256</v>
      </c>
      <c r="Y2" s="4">
        <f>'ICCT MDV HDV Calcs'!AA72</f>
        <v>324712.28285421256</v>
      </c>
      <c r="Z2" s="4">
        <f>'ICCT MDV HDV Calcs'!AB72</f>
        <v>324712.28285421256</v>
      </c>
      <c r="AA2" s="4">
        <f>'ICCT MDV HDV Calcs'!AC72</f>
        <v>324712.28285421256</v>
      </c>
      <c r="AB2" s="4">
        <f>'ICCT MDV HDV Calcs'!AD72</f>
        <v>324712.28285421256</v>
      </c>
      <c r="AC2" s="4">
        <f>'ICCT MDV HDV Calcs'!AE72</f>
        <v>324712.28285421256</v>
      </c>
      <c r="AD2" s="4">
        <f>'ICCT MDV HDV Calcs'!AF72</f>
        <v>324712.28285421256</v>
      </c>
      <c r="AE2" s="4">
        <f>'ICCT MDV HDV Calcs'!AG72</f>
        <v>324712.28285421256</v>
      </c>
      <c r="AF2" s="4"/>
      <c r="AG2" s="4"/>
      <c r="AH2" s="4"/>
      <c r="AI2" s="4"/>
    </row>
    <row r="3" spans="1:35" x14ac:dyDescent="0.35">
      <c r="A3" t="s">
        <v>4102</v>
      </c>
      <c r="B3" s="4">
        <f>'ICE Freight HDVs'!P31</f>
        <v>540857.14285714272</v>
      </c>
      <c r="C3" s="4">
        <f>$B$3*'NBPoNVP-LDVs-psgr'!C3/'NBPoNVP-LDVs-psgr'!$B$3</f>
        <v>556231.04624579137</v>
      </c>
      <c r="D3" s="4">
        <f>$B$3*'NBPoNVP-LDVs-psgr'!D3/'NBPoNVP-LDVs-psgr'!$B$3</f>
        <v>574989.57293561427</v>
      </c>
      <c r="E3" s="4">
        <f>$B$3*'NBPoNVP-LDVs-psgr'!E3/'NBPoNVP-LDVs-psgr'!$B$3</f>
        <v>550658.16252863512</v>
      </c>
      <c r="F3" s="4">
        <f>$B$3*'NBPoNVP-LDVs-psgr'!F3/'NBPoNVP-LDVs-psgr'!$B$3</f>
        <v>526326.7521216562</v>
      </c>
      <c r="G3" s="4">
        <f>$B$3*'NBPoNVP-LDVs-psgr'!G3/'NBPoNVP-LDVs-psgr'!$B$3</f>
        <v>527779.04318413464</v>
      </c>
      <c r="H3" s="4">
        <f>$B$3*'NBPoNVP-LDVs-psgr'!H3/'NBPoNVP-LDVs-psgr'!$B$3</f>
        <v>528295.0702804632</v>
      </c>
      <c r="I3" s="4">
        <f>$B$3*'NBPoNVP-LDVs-psgr'!I3/'NBPoNVP-LDVs-psgr'!$B$3</f>
        <v>528872.27910907532</v>
      </c>
      <c r="J3" s="4">
        <f>$B$3*'NBPoNVP-LDVs-psgr'!J3/'NBPoNVP-LDVs-psgr'!$B$3</f>
        <v>529510.66966997087</v>
      </c>
      <c r="K3" s="4">
        <f>$B$3*'NBPoNVP-LDVs-psgr'!K3/'NBPoNVP-LDVs-psgr'!$B$3</f>
        <v>530210.24196315021</v>
      </c>
      <c r="L3" s="4">
        <f>$B$3*'NBPoNVP-LDVs-psgr'!L3/'NBPoNVP-LDVs-psgr'!$B$3</f>
        <v>530970.99598861323</v>
      </c>
      <c r="M3" s="4">
        <f>$B$3*'NBPoNVP-LDVs-psgr'!M3/'NBPoNVP-LDVs-psgr'!$B$3</f>
        <v>531792.93174635957</v>
      </c>
      <c r="N3" s="4">
        <f>$B$3*'NBPoNVP-LDVs-psgr'!N3/'NBPoNVP-LDVs-psgr'!$B$3</f>
        <v>532676.04923638946</v>
      </c>
      <c r="O3" s="4">
        <f>$B$3*'NBPoNVP-LDVs-psgr'!O3/'NBPoNVP-LDVs-psgr'!$B$3</f>
        <v>533620.34845870303</v>
      </c>
      <c r="P3" s="4">
        <f>$B$3*'NBPoNVP-LDVs-psgr'!P3/'NBPoNVP-LDVs-psgr'!$B$3</f>
        <v>534625.82941330015</v>
      </c>
      <c r="Q3" s="4">
        <f>$B$3*'NBPoNVP-LDVs-psgr'!Q3/'NBPoNVP-LDVs-psgr'!$B$3</f>
        <v>535692.49210018094</v>
      </c>
      <c r="R3" s="4">
        <f>$B$3*'NBPoNVP-LDVs-psgr'!R3/'NBPoNVP-LDVs-psgr'!$B$3</f>
        <v>536820.33651934518</v>
      </c>
      <c r="S3" s="4">
        <f>$B$3*'NBPoNVP-LDVs-psgr'!S3/'NBPoNVP-LDVs-psgr'!$B$3</f>
        <v>538009.36267079308</v>
      </c>
      <c r="T3" s="4">
        <f>$B$3*'NBPoNVP-LDVs-psgr'!T3/'NBPoNVP-LDVs-psgr'!$B$3</f>
        <v>539259.57055452454</v>
      </c>
      <c r="U3" s="4">
        <f>$B$3*'NBPoNVP-LDVs-psgr'!U3/'NBPoNVP-LDVs-psgr'!$B$3</f>
        <v>540570.96017053945</v>
      </c>
      <c r="V3" s="4">
        <f>$B$3*'NBPoNVP-LDVs-psgr'!V3/'NBPoNVP-LDVs-psgr'!$B$3</f>
        <v>541943.5315188379</v>
      </c>
      <c r="W3" s="4">
        <f>$B$3*'NBPoNVP-LDVs-psgr'!W3/'NBPoNVP-LDVs-psgr'!$B$3</f>
        <v>543377.28459942015</v>
      </c>
      <c r="X3" s="4">
        <f>$B$3*'NBPoNVP-LDVs-psgr'!X3/'NBPoNVP-LDVs-psgr'!$B$3</f>
        <v>544872.21941228583</v>
      </c>
      <c r="Y3" s="4">
        <f>$B$3*'NBPoNVP-LDVs-psgr'!Y3/'NBPoNVP-LDVs-psgr'!$B$3</f>
        <v>546428.33595743519</v>
      </c>
      <c r="Z3" s="4">
        <f>$B$3*'NBPoNVP-LDVs-psgr'!Z3/'NBPoNVP-LDVs-psgr'!$B$3</f>
        <v>548045.63423486787</v>
      </c>
      <c r="AA3" s="4">
        <f>$B$3*'NBPoNVP-LDVs-psgr'!AA3/'NBPoNVP-LDVs-psgr'!$B$3</f>
        <v>549724.11424458434</v>
      </c>
      <c r="AB3" s="4">
        <f>$B$3*'NBPoNVP-LDVs-psgr'!AB3/'NBPoNVP-LDVs-psgr'!$B$3</f>
        <v>551463.77598658437</v>
      </c>
      <c r="AC3" s="4">
        <f>$B$3*'NBPoNVP-LDVs-psgr'!AC3/'NBPoNVP-LDVs-psgr'!$B$3</f>
        <v>553264.61946086783</v>
      </c>
      <c r="AD3" s="4">
        <f>$B$3*'NBPoNVP-LDVs-psgr'!AD3/'NBPoNVP-LDVs-psgr'!$B$3</f>
        <v>555126.64466743509</v>
      </c>
      <c r="AE3" s="4">
        <f>$B$3*'NBPoNVP-LDVs-psgr'!AE3/'NBPoNVP-LDVs-psgr'!$B$3</f>
        <v>557049.85160628555</v>
      </c>
      <c r="AF3" s="4"/>
      <c r="AG3" s="4"/>
      <c r="AH3" s="4"/>
      <c r="AI3" s="4"/>
    </row>
    <row r="4" spans="1:35" x14ac:dyDescent="0.35">
      <c r="A4" t="s">
        <v>4103</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35">
      <c r="A5" t="s">
        <v>4104</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35">
      <c r="A6" t="s">
        <v>4105</v>
      </c>
      <c r="B6" s="4">
        <f>'ICE Freight HDVs'!P33</f>
        <v>604571.4285714291</v>
      </c>
      <c r="C6" s="4">
        <f>$B6*'NBPoNVP-LDVs-psgr'!C6/'NBPoNVP-LDVs-psgr'!$B6</f>
        <v>592089.69463612104</v>
      </c>
      <c r="D6" s="4">
        <f>$B6*'NBPoNVP-LDVs-psgr'!D6/'NBPoNVP-LDVs-psgr'!$B6</f>
        <v>593785.59130788175</v>
      </c>
      <c r="E6" s="4">
        <f>$B6*'NBPoNVP-LDVs-psgr'!E6/'NBPoNVP-LDVs-psgr'!$B6</f>
        <v>580420.30307785899</v>
      </c>
      <c r="F6" s="4">
        <f>$B6*'NBPoNVP-LDVs-psgr'!F6/'NBPoNVP-LDVs-psgr'!$B6</f>
        <v>569975.32761227549</v>
      </c>
      <c r="G6" s="4">
        <f>$B6*'NBPoNVP-LDVs-psgr'!G6/'NBPoNVP-LDVs-psgr'!$B6</f>
        <v>569975.32761227561</v>
      </c>
      <c r="H6" s="4">
        <f>$B6*'NBPoNVP-LDVs-psgr'!H6/'NBPoNVP-LDVs-psgr'!$B6</f>
        <v>569975.32761227549</v>
      </c>
      <c r="I6" s="4">
        <f>$B6*'NBPoNVP-LDVs-psgr'!I6/'NBPoNVP-LDVs-psgr'!$B6</f>
        <v>569975.32761227549</v>
      </c>
      <c r="J6" s="4">
        <f>$B6*'NBPoNVP-LDVs-psgr'!J6/'NBPoNVP-LDVs-psgr'!$B6</f>
        <v>569975.32761227549</v>
      </c>
      <c r="K6" s="4">
        <f>$B6*'NBPoNVP-LDVs-psgr'!K6/'NBPoNVP-LDVs-psgr'!$B6</f>
        <v>569975.32761227549</v>
      </c>
      <c r="L6" s="4">
        <f>$B6*'NBPoNVP-LDVs-psgr'!L6/'NBPoNVP-LDVs-psgr'!$B6</f>
        <v>569975.32761227549</v>
      </c>
      <c r="M6" s="4">
        <f>$B6*'NBPoNVP-LDVs-psgr'!M6/'NBPoNVP-LDVs-psgr'!$B6</f>
        <v>569975.32761227549</v>
      </c>
      <c r="N6" s="4">
        <f>$B6*'NBPoNVP-LDVs-psgr'!N6/'NBPoNVP-LDVs-psgr'!$B6</f>
        <v>569975.32761227549</v>
      </c>
      <c r="O6" s="4">
        <f>$B6*'NBPoNVP-LDVs-psgr'!O6/'NBPoNVP-LDVs-psgr'!$B6</f>
        <v>569975.32761227549</v>
      </c>
      <c r="P6" s="4">
        <f>$B6*'NBPoNVP-LDVs-psgr'!P6/'NBPoNVP-LDVs-psgr'!$B6</f>
        <v>569975.32761227549</v>
      </c>
      <c r="Q6" s="4">
        <f>$B6*'NBPoNVP-LDVs-psgr'!Q6/'NBPoNVP-LDVs-psgr'!$B6</f>
        <v>569975.32761227549</v>
      </c>
      <c r="R6" s="4">
        <f>$B6*'NBPoNVP-LDVs-psgr'!R6/'NBPoNVP-LDVs-psgr'!$B6</f>
        <v>569975.32761227549</v>
      </c>
      <c r="S6" s="4">
        <f>$B6*'NBPoNVP-LDVs-psgr'!S6/'NBPoNVP-LDVs-psgr'!$B6</f>
        <v>569975.32761227549</v>
      </c>
      <c r="T6" s="4">
        <f>$B6*'NBPoNVP-LDVs-psgr'!T6/'NBPoNVP-LDVs-psgr'!$B6</f>
        <v>569975.32761227549</v>
      </c>
      <c r="U6" s="4">
        <f>$B6*'NBPoNVP-LDVs-psgr'!U6/'NBPoNVP-LDVs-psgr'!$B6</f>
        <v>569975.32761227549</v>
      </c>
      <c r="V6" s="4">
        <f>$B6*'NBPoNVP-LDVs-psgr'!V6/'NBPoNVP-LDVs-psgr'!$B6</f>
        <v>569975.32761227549</v>
      </c>
      <c r="W6" s="4">
        <f>$B6*'NBPoNVP-LDVs-psgr'!W6/'NBPoNVP-LDVs-psgr'!$B6</f>
        <v>569975.32761227549</v>
      </c>
      <c r="X6" s="4">
        <f>$B6*'NBPoNVP-LDVs-psgr'!X6/'NBPoNVP-LDVs-psgr'!$B6</f>
        <v>569975.32761227549</v>
      </c>
      <c r="Y6" s="4">
        <f>$B6*'NBPoNVP-LDVs-psgr'!Y6/'NBPoNVP-LDVs-psgr'!$B6</f>
        <v>569975.32761227549</v>
      </c>
      <c r="Z6" s="4">
        <f>$B6*'NBPoNVP-LDVs-psgr'!Z6/'NBPoNVP-LDVs-psgr'!$B6</f>
        <v>569975.32761227549</v>
      </c>
      <c r="AA6" s="4">
        <f>$B6*'NBPoNVP-LDVs-psgr'!AA6/'NBPoNVP-LDVs-psgr'!$B6</f>
        <v>569975.32761227549</v>
      </c>
      <c r="AB6" s="4">
        <f>$B6*'NBPoNVP-LDVs-psgr'!AB6/'NBPoNVP-LDVs-psgr'!$B6</f>
        <v>569975.32761227549</v>
      </c>
      <c r="AC6" s="4">
        <f>$B6*'NBPoNVP-LDVs-psgr'!AC6/'NBPoNVP-LDVs-psgr'!$B6</f>
        <v>569975.32761227549</v>
      </c>
      <c r="AD6" s="4">
        <f>$B6*'NBPoNVP-LDVs-psgr'!AD6/'NBPoNVP-LDVs-psgr'!$B6</f>
        <v>569975.32761227549</v>
      </c>
      <c r="AE6" s="4">
        <f>$B6*'NBPoNVP-LDVs-psgr'!AE6/'NBPoNVP-LDVs-psgr'!$B6</f>
        <v>569975.32761227549</v>
      </c>
      <c r="AF6" s="4"/>
      <c r="AG6" s="4"/>
      <c r="AH6" s="4"/>
      <c r="AI6" s="4"/>
    </row>
    <row r="7" spans="1:35" x14ac:dyDescent="0.35">
      <c r="A7" t="s">
        <v>4106</v>
      </c>
      <c r="B7" s="4">
        <f>$B$3*'NBPoNVP-LDVs-psgr'!B3/'NBPoNVP-LDVs-psgr'!B7</f>
        <v>439227.9018116087</v>
      </c>
      <c r="C7" s="4">
        <f>$B7*'NBPoNVP-LDVs-psgr'!C7/'NBPoNVP-LDVs-psgr'!$B7</f>
        <v>397612.2128814095</v>
      </c>
      <c r="D7" s="4">
        <f>$B7*'NBPoNVP-LDVs-psgr'!D7/'NBPoNVP-LDVs-psgr'!$B7</f>
        <v>409991.96813517966</v>
      </c>
      <c r="E7" s="4">
        <f>$B7*'NBPoNVP-LDVs-psgr'!E7/'NBPoNVP-LDVs-psgr'!$B7</f>
        <v>393085.72188653087</v>
      </c>
      <c r="F7" s="4">
        <f>$B7*'NBPoNVP-LDVs-psgr'!F7/'NBPoNVP-LDVs-psgr'!$B7</f>
        <v>375683.41061364394</v>
      </c>
      <c r="G7" s="4">
        <f>$B7*'NBPoNVP-LDVs-psgr'!G7/'NBPoNVP-LDVs-psgr'!$B7</f>
        <v>375568.68695816823</v>
      </c>
      <c r="H7" s="4">
        <f>$B7*'NBPoNVP-LDVs-psgr'!H7/'NBPoNVP-LDVs-psgr'!$B7</f>
        <v>376292.78731041844</v>
      </c>
      <c r="I7" s="4">
        <f>$B7*'NBPoNVP-LDVs-psgr'!I7/'NBPoNVP-LDVs-psgr'!$B7</f>
        <v>378491.70788820187</v>
      </c>
      <c r="J7" s="4">
        <f>$B7*'NBPoNVP-LDVs-psgr'!J7/'NBPoNVP-LDVs-psgr'!$B7</f>
        <v>379504.92159445508</v>
      </c>
      <c r="K7" s="4">
        <f>$B7*'NBPoNVP-LDVs-psgr'!K7/'NBPoNVP-LDVs-psgr'!$B7</f>
        <v>380526.31604585785</v>
      </c>
      <c r="L7" s="4">
        <f>$B7*'NBPoNVP-LDVs-psgr'!L7/'NBPoNVP-LDVs-psgr'!$B7</f>
        <v>381486.96583919611</v>
      </c>
      <c r="M7" s="4">
        <f>$B7*'NBPoNVP-LDVs-psgr'!M7/'NBPoNVP-LDVs-psgr'!$B7</f>
        <v>382595.21410888579</v>
      </c>
      <c r="N7" s="4">
        <f>$B7*'NBPoNVP-LDVs-psgr'!N7/'NBPoNVP-LDVs-psgr'!$B7</f>
        <v>383668.49555320555</v>
      </c>
      <c r="O7" s="4">
        <f>$B7*'NBPoNVP-LDVs-psgr'!O7/'NBPoNVP-LDVs-psgr'!$B7</f>
        <v>385105.15679424931</v>
      </c>
      <c r="P7" s="4">
        <f>$B7*'NBPoNVP-LDVs-psgr'!P7/'NBPoNVP-LDVs-psgr'!$B7</f>
        <v>386634.45682784496</v>
      </c>
      <c r="Q7" s="4">
        <f>$B7*'NBPoNVP-LDVs-psgr'!Q7/'NBPoNVP-LDVs-psgr'!$B7</f>
        <v>388407.5477820083</v>
      </c>
      <c r="R7" s="4">
        <f>$B7*'NBPoNVP-LDVs-psgr'!R7/'NBPoNVP-LDVs-psgr'!$B7</f>
        <v>390145.4968537222</v>
      </c>
      <c r="S7" s="4">
        <f>$B7*'NBPoNVP-LDVs-psgr'!S7/'NBPoNVP-LDVs-psgr'!$B7</f>
        <v>391926.88963808242</v>
      </c>
      <c r="T7" s="4">
        <f>$B7*'NBPoNVP-LDVs-psgr'!T7/'NBPoNVP-LDVs-psgr'!$B7</f>
        <v>394007.13089912431</v>
      </c>
      <c r="U7" s="4">
        <f>$B7*'NBPoNVP-LDVs-psgr'!U7/'NBPoNVP-LDVs-psgr'!$B7</f>
        <v>395823.77062796755</v>
      </c>
      <c r="V7" s="4">
        <f>$B7*'NBPoNVP-LDVs-psgr'!V7/'NBPoNVP-LDVs-psgr'!$B7</f>
        <v>397730.15133363404</v>
      </c>
      <c r="W7" s="4">
        <f>$B7*'NBPoNVP-LDVs-psgr'!W7/'NBPoNVP-LDVs-psgr'!$B7</f>
        <v>399675.21429270646</v>
      </c>
      <c r="X7" s="4">
        <f>$B7*'NBPoNVP-LDVs-psgr'!X7/'NBPoNVP-LDVs-psgr'!$B7</f>
        <v>401532.96762987878</v>
      </c>
      <c r="Y7" s="4">
        <f>$B7*'NBPoNVP-LDVs-psgr'!Y7/'NBPoNVP-LDVs-psgr'!$B7</f>
        <v>403508.56510640582</v>
      </c>
      <c r="Z7" s="4">
        <f>$B7*'NBPoNVP-LDVs-psgr'!Z7/'NBPoNVP-LDVs-psgr'!$B7</f>
        <v>405520.32622971985</v>
      </c>
      <c r="AA7" s="4">
        <f>$B7*'NBPoNVP-LDVs-psgr'!AA7/'NBPoNVP-LDVs-psgr'!$B7</f>
        <v>408075.9268144223</v>
      </c>
      <c r="AB7" s="4">
        <f>$B7*'NBPoNVP-LDVs-psgr'!AB7/'NBPoNVP-LDVs-psgr'!$B7</f>
        <v>410158.95027812471</v>
      </c>
      <c r="AC7" s="4">
        <f>$B7*'NBPoNVP-LDVs-psgr'!AC7/'NBPoNVP-LDVs-psgr'!$B7</f>
        <v>412547.16685190907</v>
      </c>
      <c r="AD7" s="4">
        <f>$B7*'NBPoNVP-LDVs-psgr'!AD7/'NBPoNVP-LDVs-psgr'!$B7</f>
        <v>415305.71663984779</v>
      </c>
      <c r="AE7" s="4">
        <f>$B7*'NBPoNVP-LDVs-psgr'!AE7/'NBPoNVP-LDVs-psgr'!$B7</f>
        <v>417656.17260737147</v>
      </c>
      <c r="AF7" s="4"/>
      <c r="AG7" s="4"/>
      <c r="AH7" s="4"/>
      <c r="AI7" s="4"/>
    </row>
    <row r="8" spans="1:35" x14ac:dyDescent="0.35">
      <c r="A8" t="s">
        <v>4107</v>
      </c>
      <c r="B8" s="4">
        <f>$D$8*'NBPoNVP-LDVs-psgr'!B8/'NBPoNVP-LDVs-psgr'!$D$8</f>
        <v>552084.32751143188</v>
      </c>
      <c r="C8" s="4">
        <f>$D$8*'NBPoNVP-LDVs-psgr'!C8/'NBPoNVP-LDVs-psgr'!$D$8</f>
        <v>554568.77567537082</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375120.51392914553</v>
      </c>
      <c r="R8" s="4">
        <f>$P$8*'NBPoNVP-LDVs-psgr'!R8/'NBPoNVP-LDVs-psgr'!$P$8</f>
        <v>372776.51194776047</v>
      </c>
      <c r="S8" s="4">
        <f>$P$8*'NBPoNVP-LDVs-psgr'!S8/'NBPoNVP-LDVs-psgr'!$P$8</f>
        <v>370466.50067681086</v>
      </c>
      <c r="T8" s="4">
        <f>$P$8*'NBPoNVP-LDVs-psgr'!T8/'NBPoNVP-LDVs-psgr'!$P$8</f>
        <v>368190.48011629644</v>
      </c>
      <c r="U8" s="4">
        <f>$P$8*'NBPoNVP-LDVs-psgr'!U8/'NBPoNVP-LDVs-psgr'!$P$8</f>
        <v>365948.45026621735</v>
      </c>
      <c r="V8" s="4">
        <f>$P$8*'NBPoNVP-LDVs-psgr'!V8/'NBPoNVP-LDVs-psgr'!$P$8</f>
        <v>364821.30517384637</v>
      </c>
      <c r="W8" s="4">
        <f>$P$8*'NBPoNVP-LDVs-psgr'!W8/'NBPoNVP-LDVs-psgr'!$P$8</f>
        <v>363728.15079191071</v>
      </c>
      <c r="X8" s="4">
        <f>$P$8*'NBPoNVP-LDVs-psgr'!X8/'NBPoNVP-LDVs-psgr'!$P$8</f>
        <v>362668.98712041031</v>
      </c>
      <c r="Y8" s="4">
        <f>$P$8*'NBPoNVP-LDVs-psgr'!Y8/'NBPoNVP-LDVs-psgr'!$P$8</f>
        <v>361643.81415934535</v>
      </c>
      <c r="Z8" s="4">
        <f>$P$8*'NBPoNVP-LDVs-psgr'!Z8/'NBPoNVP-LDVs-psgr'!$P$8</f>
        <v>360652.63190871541</v>
      </c>
      <c r="AA8" s="4">
        <f>$P$8*'NBPoNVP-LDVs-psgr'!AA8/'NBPoNVP-LDVs-psgr'!$P$8</f>
        <v>359695.44036852091</v>
      </c>
      <c r="AB8" s="4">
        <f>$P$8*'NBPoNVP-LDVs-psgr'!AB8/'NBPoNVP-LDVs-psgr'!$P$8</f>
        <v>358772.23953876179</v>
      </c>
      <c r="AC8" s="4">
        <f>$P$8*'NBPoNVP-LDVs-psgr'!AC8/'NBPoNVP-LDVs-psgr'!$P$8</f>
        <v>357883.02941943792</v>
      </c>
      <c r="AD8" s="4">
        <f>$P$8*'NBPoNVP-LDVs-psgr'!AD8/'NBPoNVP-LDVs-psgr'!$P$8</f>
        <v>357027.81001054926</v>
      </c>
      <c r="AE8" s="4">
        <f>$P$8*'NBPoNVP-LDVs-psgr'!AE8/'NBPoNVP-LDVs-psgr'!$P$8</f>
        <v>356206.5813120961</v>
      </c>
      <c r="AF8" s="4"/>
      <c r="AG8" s="4"/>
      <c r="AH8" s="4"/>
      <c r="AI8" s="4"/>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zoomScale="90" zoomScaleNormal="90" workbookViewId="0">
      <selection activeCell="A9" sqref="A9:XFD1048576"/>
    </sheetView>
  </sheetViews>
  <sheetFormatPr defaultColWidth="8.81640625" defaultRowHeight="14.5" x14ac:dyDescent="0.35"/>
  <cols>
    <col min="1" max="1" width="24.453125" customWidth="1"/>
  </cols>
  <sheetData>
    <row r="1" spans="1:35" x14ac:dyDescent="0.3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4101</v>
      </c>
      <c r="B2" s="4">
        <f>'&gt;16t Tractor-trailer'!B21</f>
        <v>80694.924698492847</v>
      </c>
      <c r="C2" s="4">
        <f>'&gt;16t Tractor-trailer'!C21</f>
        <v>79734.295356401839</v>
      </c>
      <c r="D2" s="4">
        <f>'&gt;16t Tractor-trailer'!D21</f>
        <v>78773.666014310831</v>
      </c>
      <c r="E2" s="4">
        <f>'&gt;16t Tractor-trailer'!E21</f>
        <v>77813.036672219823</v>
      </c>
      <c r="F2" s="4">
        <f>'&gt;16t Tractor-trailer'!F21</f>
        <v>75749.64055143109</v>
      </c>
      <c r="G2" s="4">
        <f>'&gt;16t Tractor-trailer'!G21</f>
        <v>74295.993434056814</v>
      </c>
      <c r="H2" s="4">
        <f>'&gt;16t Tractor-trailer'!H21</f>
        <v>74869.349760465659</v>
      </c>
      <c r="I2" s="4">
        <f>'&gt;16t Tractor-trailer'!I21</f>
        <v>78221.595970678842</v>
      </c>
      <c r="J2" s="4">
        <f>'&gt;16t Tractor-trailer'!J21</f>
        <v>81636.190389799696</v>
      </c>
      <c r="K2" s="4">
        <f>'&gt;16t Tractor-trailer'!K21</f>
        <v>88347.34335677234</v>
      </c>
      <c r="L2" s="4">
        <f>'&gt;16t Tractor-trailer'!L21</f>
        <v>88511.865723008945</v>
      </c>
      <c r="M2" s="4">
        <f>'&gt;16t Tractor-trailer'!M21</f>
        <v>88672.336828975109</v>
      </c>
      <c r="N2" s="4">
        <f>'&gt;16t Tractor-trailer'!N21</f>
        <v>88830.198648665406</v>
      </c>
      <c r="O2" s="4">
        <f>'&gt;16t Tractor-trailer'!O21</f>
        <v>89157.046087432595</v>
      </c>
      <c r="P2" s="4">
        <f>'&gt;16t Tractor-trailer'!P21</f>
        <v>89484.580180482939</v>
      </c>
      <c r="Q2" s="4">
        <f>'&gt;16t Tractor-trailer'!Q21</f>
        <v>89811.427619250127</v>
      </c>
      <c r="R2" s="4">
        <f>'&gt;16t Tractor-trailer'!R21</f>
        <v>89948.071821591875</v>
      </c>
      <c r="S2" s="4">
        <f>'&gt;16t Tractor-trailer'!S21</f>
        <v>90085.402678216778</v>
      </c>
      <c r="T2" s="4">
        <f>'&gt;16t Tractor-trailer'!T21</f>
        <v>90222.046880558511</v>
      </c>
      <c r="U2" s="4">
        <f>'&gt;16t Tractor-trailer'!U21</f>
        <v>90358.759748328564</v>
      </c>
      <c r="V2" s="4">
        <f>'&gt;16t Tractor-trailer'!V21</f>
        <v>90495.472616098632</v>
      </c>
      <c r="W2" s="4">
        <f>'&gt;16t Tractor-trailer'!W21</f>
        <v>90632.1854838687</v>
      </c>
      <c r="X2" s="4">
        <f>'&gt;16t Tractor-trailer'!X21</f>
        <v>90768.898351638767</v>
      </c>
      <c r="Y2" s="4">
        <f>'&gt;16t Tractor-trailer'!Y21</f>
        <v>90905.61121940882</v>
      </c>
      <c r="Z2" s="4">
        <f>'&gt;16t Tractor-trailer'!Z21</f>
        <v>91042.324087178902</v>
      </c>
      <c r="AA2" s="4">
        <f>'&gt;16t Tractor-trailer'!AA21</f>
        <v>91179.036954948955</v>
      </c>
      <c r="AB2" s="4">
        <f>'&gt;16t Tractor-trailer'!AB21</f>
        <v>91315.749822719037</v>
      </c>
      <c r="AC2" s="4">
        <f>'&gt;16t Tractor-trailer'!AC21</f>
        <v>91452.46269048909</v>
      </c>
      <c r="AD2" s="4">
        <f>'&gt;16t Tractor-trailer'!AD21</f>
        <v>91589.175558259158</v>
      </c>
      <c r="AE2" s="4">
        <f>'&gt;16t Tractor-trailer'!AE21</f>
        <v>91725.888426029225</v>
      </c>
      <c r="AF2" s="4"/>
      <c r="AG2" s="4"/>
      <c r="AH2" s="4"/>
      <c r="AI2" s="4"/>
    </row>
    <row r="3" spans="1:35" x14ac:dyDescent="0.35">
      <c r="A3" t="s">
        <v>4102</v>
      </c>
      <c r="B3" s="4">
        <f>'&gt;16t Tractor-trailer'!B22</f>
        <v>107115.32155026913</v>
      </c>
      <c r="C3" s="4">
        <f>'&gt;16t Tractor-trailer'!C22</f>
        <v>108078.01085520952</v>
      </c>
      <c r="D3" s="4">
        <f>'&gt;16t Tractor-trailer'!D22</f>
        <v>109040.70016014991</v>
      </c>
      <c r="E3" s="4">
        <f>'&gt;16t Tractor-trailer'!E22</f>
        <v>110003.38946509029</v>
      </c>
      <c r="F3" s="4">
        <f>'&gt;16t Tractor-trailer'!F22</f>
        <v>110907.7131559651</v>
      </c>
      <c r="G3" s="4">
        <f>'&gt;16t Tractor-trailer'!G22</f>
        <v>111901.98855792917</v>
      </c>
      <c r="H3" s="4">
        <f>'&gt;16t Tractor-trailer'!H22</f>
        <v>112911.370354122</v>
      </c>
      <c r="I3" s="4">
        <f>'&gt;16t Tractor-trailer'!I22</f>
        <v>113935.17189026043</v>
      </c>
      <c r="J3" s="4">
        <f>'&gt;16t Tractor-trailer'!J22</f>
        <v>114908.84766373079</v>
      </c>
      <c r="K3" s="4">
        <f>'&gt;16t Tractor-trailer'!K22</f>
        <v>115964.23529689293</v>
      </c>
      <c r="L3" s="4">
        <f>'&gt;16t Tractor-trailer'!L22</f>
        <v>115903.12306569486</v>
      </c>
      <c r="M3" s="4">
        <f>'&gt;16t Tractor-trailer'!M22</f>
        <v>115842.69748877993</v>
      </c>
      <c r="N3" s="4">
        <f>'&gt;16t Tractor-trailer'!N22</f>
        <v>115781.58525758186</v>
      </c>
      <c r="O3" s="4">
        <f>'&gt;16t Tractor-trailer'!O22</f>
        <v>115720.47302638378</v>
      </c>
      <c r="P3" s="4">
        <f>'&gt;16t Tractor-trailer'!P22</f>
        <v>115659.36079518571</v>
      </c>
      <c r="Q3" s="4">
        <f>'&gt;16t Tractor-trailer'!Q22</f>
        <v>115598.24856398767</v>
      </c>
      <c r="R3" s="4">
        <f>'&gt;16t Tractor-trailer'!R22</f>
        <v>115537.13633278958</v>
      </c>
      <c r="S3" s="4">
        <f>'&gt;16t Tractor-trailer'!S22</f>
        <v>115476.02410159151</v>
      </c>
      <c r="T3" s="4">
        <f>'&gt;16t Tractor-trailer'!T22</f>
        <v>115414.91187039344</v>
      </c>
      <c r="U3" s="4">
        <f>'&gt;16t Tractor-trailer'!U22</f>
        <v>115353.79963919539</v>
      </c>
      <c r="V3" s="4">
        <f>'&gt;16t Tractor-trailer'!V22</f>
        <v>115292.68740799732</v>
      </c>
      <c r="W3" s="4">
        <f>'&gt;16t Tractor-trailer'!W22</f>
        <v>115231.57517679925</v>
      </c>
      <c r="X3" s="4">
        <f>'&gt;16t Tractor-trailer'!X22</f>
        <v>115170.46294560116</v>
      </c>
      <c r="Y3" s="4">
        <f>'&gt;16t Tractor-trailer'!Y22</f>
        <v>115109.3507144031</v>
      </c>
      <c r="Z3" s="4">
        <f>'&gt;16t Tractor-trailer'!Z22</f>
        <v>115048.23848320504</v>
      </c>
      <c r="AA3" s="4">
        <f>'&gt;16t Tractor-trailer'!AA22</f>
        <v>114987.12625200697</v>
      </c>
      <c r="AB3" s="4">
        <f>'&gt;16t Tractor-trailer'!AB22</f>
        <v>114926.0140208089</v>
      </c>
      <c r="AC3" s="4">
        <f>'&gt;16t Tractor-trailer'!AC22</f>
        <v>114864.90178961083</v>
      </c>
      <c r="AD3" s="4">
        <f>'&gt;16t Tractor-trailer'!AD22</f>
        <v>114803.78955841275</v>
      </c>
      <c r="AE3" s="4">
        <f>'&gt;16t Tractor-trailer'!AE22</f>
        <v>114742.67732721468</v>
      </c>
      <c r="AF3" s="4"/>
      <c r="AG3" s="4"/>
      <c r="AH3" s="4"/>
      <c r="AI3" s="4"/>
    </row>
    <row r="4" spans="1:35" x14ac:dyDescent="0.35">
      <c r="A4" t="s">
        <v>4103</v>
      </c>
      <c r="B4" s="4">
        <f>'&gt;16t Tractor-trailer'!B23</f>
        <v>101175.76200124336</v>
      </c>
      <c r="C4" s="4">
        <f>'&gt;16t Tractor-trailer'!C23</f>
        <v>102696.70123836385</v>
      </c>
      <c r="D4" s="4">
        <f>'&gt;16t Tractor-trailer'!D23</f>
        <v>104217.64047548434</v>
      </c>
      <c r="E4" s="4">
        <f>'&gt;16t Tractor-trailer'!E23</f>
        <v>105738.57971260483</v>
      </c>
      <c r="F4" s="4">
        <f>'&gt;16t Tractor-trailer'!F23</f>
        <v>107259.5189497253</v>
      </c>
      <c r="G4" s="4">
        <f>'&gt;16t Tractor-trailer'!G23</f>
        <v>108780.45818684578</v>
      </c>
      <c r="H4" s="4">
        <f>'&gt;16t Tractor-trailer'!H23</f>
        <v>110300.71076968314</v>
      </c>
      <c r="I4" s="4">
        <f>'&gt;16t Tractor-trailer'!I23</f>
        <v>111821.6500068036</v>
      </c>
      <c r="J4" s="4">
        <f>'&gt;16t Tractor-trailer'!J23</f>
        <v>113342.5892439241</v>
      </c>
      <c r="K4" s="4">
        <f>'&gt;16t Tractor-trailer'!K23</f>
        <v>114863.52848104459</v>
      </c>
      <c r="L4" s="4">
        <f>'&gt;16t Tractor-trailer'!L23</f>
        <v>114863.52848104459</v>
      </c>
      <c r="M4" s="4">
        <f>'&gt;16t Tractor-trailer'!M23</f>
        <v>114863.52848104459</v>
      </c>
      <c r="N4" s="4">
        <f>'&gt;16t Tractor-trailer'!N23</f>
        <v>114863.52848104459</v>
      </c>
      <c r="O4" s="4">
        <f>'&gt;16t Tractor-trailer'!O23</f>
        <v>114863.52848104459</v>
      </c>
      <c r="P4" s="4">
        <f>'&gt;16t Tractor-trailer'!P23</f>
        <v>114863.52848104459</v>
      </c>
      <c r="Q4" s="4">
        <f>'&gt;16t Tractor-trailer'!Q23</f>
        <v>114863.52848104459</v>
      </c>
      <c r="R4" s="4">
        <f>'&gt;16t Tractor-trailer'!R23</f>
        <v>114863.52848104459</v>
      </c>
      <c r="S4" s="4">
        <f>'&gt;16t Tractor-trailer'!S23</f>
        <v>114863.52848104459</v>
      </c>
      <c r="T4" s="4">
        <f>'&gt;16t Tractor-trailer'!T23</f>
        <v>114863.52848104459</v>
      </c>
      <c r="U4" s="4">
        <f>'&gt;16t Tractor-trailer'!U23</f>
        <v>114863.52848104459</v>
      </c>
      <c r="V4" s="4">
        <f>'&gt;16t Tractor-trailer'!V23</f>
        <v>114863.52848104459</v>
      </c>
      <c r="W4" s="4">
        <f>'&gt;16t Tractor-trailer'!W23</f>
        <v>114863.52848104459</v>
      </c>
      <c r="X4" s="4">
        <f>'&gt;16t Tractor-trailer'!X23</f>
        <v>114863.52848104459</v>
      </c>
      <c r="Y4" s="4">
        <f>'&gt;16t Tractor-trailer'!Y23</f>
        <v>114863.52848104459</v>
      </c>
      <c r="Z4" s="4">
        <f>'&gt;16t Tractor-trailer'!Z23</f>
        <v>114863.52848104459</v>
      </c>
      <c r="AA4" s="4">
        <f>'&gt;16t Tractor-trailer'!AA23</f>
        <v>114863.52848104459</v>
      </c>
      <c r="AB4" s="4">
        <f>'&gt;16t Tractor-trailer'!AB23</f>
        <v>114863.52848104459</v>
      </c>
      <c r="AC4" s="4">
        <f>'&gt;16t Tractor-trailer'!AC23</f>
        <v>114863.52848104459</v>
      </c>
      <c r="AD4" s="4">
        <f>'&gt;16t Tractor-trailer'!AD23</f>
        <v>114863.52848104459</v>
      </c>
      <c r="AE4" s="4">
        <f>'&gt;16t Tractor-trailer'!AE23</f>
        <v>114863.52848104459</v>
      </c>
      <c r="AF4" s="4"/>
      <c r="AG4" s="4"/>
      <c r="AH4" s="4"/>
      <c r="AI4" s="4"/>
    </row>
    <row r="5" spans="1:35" x14ac:dyDescent="0.35">
      <c r="A5" t="s">
        <v>4104</v>
      </c>
      <c r="B5" s="4">
        <f>'&gt;16t Tractor-trailer'!B24</f>
        <v>101175.76200124336</v>
      </c>
      <c r="C5" s="4">
        <f>'&gt;16t Tractor-trailer'!C24</f>
        <v>102696.70123836385</v>
      </c>
      <c r="D5" s="4">
        <f>'&gt;16t Tractor-trailer'!D24</f>
        <v>104217.64047548434</v>
      </c>
      <c r="E5" s="4">
        <f>'&gt;16t Tractor-trailer'!E24</f>
        <v>105738.57971260483</v>
      </c>
      <c r="F5" s="4">
        <f>'&gt;16t Tractor-trailer'!F24</f>
        <v>107259.5189497253</v>
      </c>
      <c r="G5" s="4">
        <f>'&gt;16t Tractor-trailer'!G24</f>
        <v>108780.45818684578</v>
      </c>
      <c r="H5" s="4">
        <f>'&gt;16t Tractor-trailer'!H24</f>
        <v>110300.71076968314</v>
      </c>
      <c r="I5" s="4">
        <f>'&gt;16t Tractor-trailer'!I24</f>
        <v>111821.6500068036</v>
      </c>
      <c r="J5" s="4">
        <f>'&gt;16t Tractor-trailer'!J24</f>
        <v>113342.5892439241</v>
      </c>
      <c r="K5" s="4">
        <f>'&gt;16t Tractor-trailer'!K24</f>
        <v>114863.52848104459</v>
      </c>
      <c r="L5" s="4">
        <f>'&gt;16t Tractor-trailer'!L24</f>
        <v>114863.52848104459</v>
      </c>
      <c r="M5" s="4">
        <f>'&gt;16t Tractor-trailer'!M24</f>
        <v>114863.52848104459</v>
      </c>
      <c r="N5" s="4">
        <f>'&gt;16t Tractor-trailer'!N24</f>
        <v>114863.52848104459</v>
      </c>
      <c r="O5" s="4">
        <f>'&gt;16t Tractor-trailer'!O24</f>
        <v>114863.52848104459</v>
      </c>
      <c r="P5" s="4">
        <f>'&gt;16t Tractor-trailer'!P24</f>
        <v>114863.52848104459</v>
      </c>
      <c r="Q5" s="4">
        <f>'&gt;16t Tractor-trailer'!Q24</f>
        <v>114863.52848104459</v>
      </c>
      <c r="R5" s="4">
        <f>'&gt;16t Tractor-trailer'!R24</f>
        <v>114863.52848104459</v>
      </c>
      <c r="S5" s="4">
        <f>'&gt;16t Tractor-trailer'!S24</f>
        <v>114863.52848104459</v>
      </c>
      <c r="T5" s="4">
        <f>'&gt;16t Tractor-trailer'!T24</f>
        <v>114863.52848104459</v>
      </c>
      <c r="U5" s="4">
        <f>'&gt;16t Tractor-trailer'!U24</f>
        <v>114863.52848104459</v>
      </c>
      <c r="V5" s="4">
        <f>'&gt;16t Tractor-trailer'!V24</f>
        <v>114863.52848104459</v>
      </c>
      <c r="W5" s="4">
        <f>'&gt;16t Tractor-trailer'!W24</f>
        <v>114863.52848104459</v>
      </c>
      <c r="X5" s="4">
        <f>'&gt;16t Tractor-trailer'!X24</f>
        <v>114863.52848104459</v>
      </c>
      <c r="Y5" s="4">
        <f>'&gt;16t Tractor-trailer'!Y24</f>
        <v>114863.52848104459</v>
      </c>
      <c r="Z5" s="4">
        <f>'&gt;16t Tractor-trailer'!Z24</f>
        <v>114863.52848104459</v>
      </c>
      <c r="AA5" s="4">
        <f>'&gt;16t Tractor-trailer'!AA24</f>
        <v>114863.52848104459</v>
      </c>
      <c r="AB5" s="4">
        <f>'&gt;16t Tractor-trailer'!AB24</f>
        <v>114863.52848104459</v>
      </c>
      <c r="AC5" s="4">
        <f>'&gt;16t Tractor-trailer'!AC24</f>
        <v>114863.52848104459</v>
      </c>
      <c r="AD5" s="4">
        <f>'&gt;16t Tractor-trailer'!AD24</f>
        <v>114863.52848104459</v>
      </c>
      <c r="AE5" s="4">
        <f>'&gt;16t Tractor-trailer'!AE24</f>
        <v>114863.52848104459</v>
      </c>
    </row>
    <row r="6" spans="1:35" x14ac:dyDescent="0.35">
      <c r="A6" t="s">
        <v>4105</v>
      </c>
      <c r="B6" s="188">
        <f>'ICE Freight HDVs'!P5*$B$5</f>
        <v>244962.60670046782</v>
      </c>
      <c r="C6" s="4">
        <f>$B$6*'NBPoNVP-LDVs-psgr'!C6/'NBPoNVP-LDVs-psgr'!$B$6</f>
        <v>239905.20911858144</v>
      </c>
      <c r="D6" s="4">
        <f>$B$6*'NBPoNVP-LDVs-psgr'!D6/'NBPoNVP-LDVs-psgr'!$B$6</f>
        <v>240592.35913887067</v>
      </c>
      <c r="E6" s="4">
        <f>$B$6*'NBPoNVP-LDVs-psgr'!E6/'NBPoNVP-LDVs-psgr'!$B$6</f>
        <v>235176.95958572646</v>
      </c>
      <c r="F6" s="4">
        <f>$B$6*'NBPoNVP-LDVs-psgr'!F6/'NBPoNVP-LDVs-psgr'!$B$6</f>
        <v>230944.82373534783</v>
      </c>
      <c r="G6" s="4">
        <f>$B$6*'NBPoNVP-LDVs-psgr'!G6/'NBPoNVP-LDVs-psgr'!$B$6</f>
        <v>230944.82373534789</v>
      </c>
      <c r="H6" s="4">
        <f>$B$6*'NBPoNVP-LDVs-psgr'!H6/'NBPoNVP-LDVs-psgr'!$B$6</f>
        <v>230944.82373534783</v>
      </c>
      <c r="I6" s="4">
        <f>$B$6*'NBPoNVP-LDVs-psgr'!I6/'NBPoNVP-LDVs-psgr'!$B$6</f>
        <v>230944.82373534783</v>
      </c>
      <c r="J6" s="4">
        <f>$B$6*'NBPoNVP-LDVs-psgr'!J6/'NBPoNVP-LDVs-psgr'!$B$6</f>
        <v>230944.82373534783</v>
      </c>
      <c r="K6" s="4">
        <f>$B$6*'NBPoNVP-LDVs-psgr'!K6/'NBPoNVP-LDVs-psgr'!$B$6</f>
        <v>230944.82373534783</v>
      </c>
      <c r="L6" s="4">
        <f>$B$6*'NBPoNVP-LDVs-psgr'!L6/'NBPoNVP-LDVs-psgr'!$B$6</f>
        <v>230944.82373534783</v>
      </c>
      <c r="M6" s="4">
        <f>$B$6*'NBPoNVP-LDVs-psgr'!M6/'NBPoNVP-LDVs-psgr'!$B$6</f>
        <v>230944.82373534783</v>
      </c>
      <c r="N6" s="4">
        <f>$B$6*'NBPoNVP-LDVs-psgr'!N6/'NBPoNVP-LDVs-psgr'!$B$6</f>
        <v>230944.82373534783</v>
      </c>
      <c r="O6" s="4">
        <f>$B$6*'NBPoNVP-LDVs-psgr'!O6/'NBPoNVP-LDVs-psgr'!$B$6</f>
        <v>230944.82373534783</v>
      </c>
      <c r="P6" s="4">
        <f>$B$6*'NBPoNVP-LDVs-psgr'!P6/'NBPoNVP-LDVs-psgr'!$B$6</f>
        <v>230944.82373534783</v>
      </c>
      <c r="Q6" s="4">
        <f>$B$6*'NBPoNVP-LDVs-psgr'!Q6/'NBPoNVP-LDVs-psgr'!$B$6</f>
        <v>230944.82373534783</v>
      </c>
      <c r="R6" s="4">
        <f>$B$6*'NBPoNVP-LDVs-psgr'!R6/'NBPoNVP-LDVs-psgr'!$B$6</f>
        <v>230944.82373534783</v>
      </c>
      <c r="S6" s="4">
        <f>$B$6*'NBPoNVP-LDVs-psgr'!S6/'NBPoNVP-LDVs-psgr'!$B$6</f>
        <v>230944.82373534783</v>
      </c>
      <c r="T6" s="4">
        <f>$B$6*'NBPoNVP-LDVs-psgr'!T6/'NBPoNVP-LDVs-psgr'!$B$6</f>
        <v>230944.82373534783</v>
      </c>
      <c r="U6" s="4">
        <f>$B$6*'NBPoNVP-LDVs-psgr'!U6/'NBPoNVP-LDVs-psgr'!$B$6</f>
        <v>230944.82373534783</v>
      </c>
      <c r="V6" s="4">
        <f>$B$6*'NBPoNVP-LDVs-psgr'!V6/'NBPoNVP-LDVs-psgr'!$B$6</f>
        <v>230944.82373534783</v>
      </c>
      <c r="W6" s="4">
        <f>$B$6*'NBPoNVP-LDVs-psgr'!W6/'NBPoNVP-LDVs-psgr'!$B$6</f>
        <v>230944.82373534783</v>
      </c>
      <c r="X6" s="4">
        <f>$B$6*'NBPoNVP-LDVs-psgr'!X6/'NBPoNVP-LDVs-psgr'!$B$6</f>
        <v>230944.82373534783</v>
      </c>
      <c r="Y6" s="4">
        <f>$B$6*'NBPoNVP-LDVs-psgr'!Y6/'NBPoNVP-LDVs-psgr'!$B$6</f>
        <v>230944.82373534783</v>
      </c>
      <c r="Z6" s="4">
        <f>$B$6*'NBPoNVP-LDVs-psgr'!Z6/'NBPoNVP-LDVs-psgr'!$B$6</f>
        <v>230944.82373534783</v>
      </c>
      <c r="AA6" s="4">
        <f>$B$6*'NBPoNVP-LDVs-psgr'!AA6/'NBPoNVP-LDVs-psgr'!$B$6</f>
        <v>230944.82373534783</v>
      </c>
      <c r="AB6" s="4">
        <f>$B$6*'NBPoNVP-LDVs-psgr'!AB6/'NBPoNVP-LDVs-psgr'!$B$6</f>
        <v>230944.82373534783</v>
      </c>
      <c r="AC6" s="4">
        <f>$B$6*'NBPoNVP-LDVs-psgr'!AC6/'NBPoNVP-LDVs-psgr'!$B$6</f>
        <v>230944.82373534783</v>
      </c>
      <c r="AD6" s="4">
        <f>$B$6*'NBPoNVP-LDVs-psgr'!AD6/'NBPoNVP-LDVs-psgr'!$B$6</f>
        <v>230944.82373534783</v>
      </c>
      <c r="AE6" s="4">
        <f>$B$6*'NBPoNVP-LDVs-psgr'!AE6/'NBPoNVP-LDVs-psgr'!$B$6</f>
        <v>230944.82373534783</v>
      </c>
      <c r="AF6" s="4"/>
      <c r="AG6" s="4"/>
      <c r="AH6" s="4"/>
      <c r="AI6" s="4"/>
    </row>
    <row r="7" spans="1:35" x14ac:dyDescent="0.35">
      <c r="A7" t="s">
        <v>4106</v>
      </c>
      <c r="B7" s="188">
        <f>B3*'NBPoNVP-LDVs-psgr'!B7/'NBPoNVP-LDVs-psgr'!$B$3</f>
        <v>131899.83270860481</v>
      </c>
      <c r="C7" s="4">
        <f>$B$7*'NBPoNVP-LDVs-psgr'!C7/'NBPoNVP-LDVs-psgr'!$B$7</f>
        <v>119402.67033502462</v>
      </c>
      <c r="D7" s="4">
        <f>$B$7*'NBPoNVP-LDVs-psgr'!D7/'NBPoNVP-LDVs-psgr'!$B$7</f>
        <v>123120.30220725054</v>
      </c>
      <c r="E7" s="4">
        <f>$B$7*'NBPoNVP-LDVs-psgr'!E7/'NBPoNVP-LDVs-psgr'!$B$7</f>
        <v>118043.36824488197</v>
      </c>
      <c r="F7" s="4">
        <f>$B$7*'NBPoNVP-LDVs-psgr'!F7/'NBPoNVP-LDVs-psgr'!$B$7</f>
        <v>112817.46630156376</v>
      </c>
      <c r="G7" s="4">
        <f>$B$7*'NBPoNVP-LDVs-psgr'!G7/'NBPoNVP-LDVs-psgr'!$B$7</f>
        <v>112783.01486780339</v>
      </c>
      <c r="H7" s="4">
        <f>$B$7*'NBPoNVP-LDVs-psgr'!H7/'NBPoNVP-LDVs-psgr'!$B$7</f>
        <v>113000.46169878141</v>
      </c>
      <c r="I7" s="4">
        <f>$B$7*'NBPoNVP-LDVs-psgr'!I7/'NBPoNVP-LDVs-psgr'!$B$7</f>
        <v>113660.79601532382</v>
      </c>
      <c r="J7" s="4">
        <f>$B$7*'NBPoNVP-LDVs-psgr'!J7/'NBPoNVP-LDVs-psgr'!$B$7</f>
        <v>113965.06338495506</v>
      </c>
      <c r="K7" s="4">
        <f>$B$7*'NBPoNVP-LDVs-psgr'!K7/'NBPoNVP-LDVs-psgr'!$B$7</f>
        <v>114271.78742665157</v>
      </c>
      <c r="L7" s="4">
        <f>$B$7*'NBPoNVP-LDVs-psgr'!L7/'NBPoNVP-LDVs-psgr'!$B$7</f>
        <v>114560.26988987907</v>
      </c>
      <c r="M7" s="4">
        <f>$B$7*'NBPoNVP-LDVs-psgr'!M7/'NBPoNVP-LDVs-psgr'!$B$7</f>
        <v>114893.07607265744</v>
      </c>
      <c r="N7" s="4">
        <f>$B$7*'NBPoNVP-LDVs-psgr'!N7/'NBPoNVP-LDVs-psgr'!$B$7</f>
        <v>115215.38174215416</v>
      </c>
      <c r="O7" s="4">
        <f>$B$7*'NBPoNVP-LDVs-psgr'!O7/'NBPoNVP-LDVs-psgr'!$B$7</f>
        <v>115646.81011127877</v>
      </c>
      <c r="P7" s="4">
        <f>$B$7*'NBPoNVP-LDVs-psgr'!P7/'NBPoNVP-LDVs-psgr'!$B$7</f>
        <v>116106.05784522409</v>
      </c>
      <c r="Q7" s="4">
        <f>$B$7*'NBPoNVP-LDVs-psgr'!Q7/'NBPoNVP-LDVs-psgr'!$B$7</f>
        <v>116638.51582265832</v>
      </c>
      <c r="R7" s="4">
        <f>$B$7*'NBPoNVP-LDVs-psgr'!R7/'NBPoNVP-LDVs-psgr'!$B$7</f>
        <v>117160.42071729191</v>
      </c>
      <c r="S7" s="4">
        <f>$B$7*'NBPoNVP-LDVs-psgr'!S7/'NBPoNVP-LDVs-psgr'!$B$7</f>
        <v>117695.3717285467</v>
      </c>
      <c r="T7" s="4">
        <f>$B$7*'NBPoNVP-LDVs-psgr'!T7/'NBPoNVP-LDVs-psgr'!$B$7</f>
        <v>118320.06672900831</v>
      </c>
      <c r="U7" s="4">
        <f>$B$7*'NBPoNVP-LDVs-psgr'!U7/'NBPoNVP-LDVs-psgr'!$B$7</f>
        <v>118865.60237311911</v>
      </c>
      <c r="V7" s="4">
        <f>$B$7*'NBPoNVP-LDVs-psgr'!V7/'NBPoNVP-LDVs-psgr'!$B$7</f>
        <v>119438.08717000748</v>
      </c>
      <c r="W7" s="4">
        <f>$B$7*'NBPoNVP-LDVs-psgr'!W7/'NBPoNVP-LDVs-psgr'!$B$7</f>
        <v>120022.18822062651</v>
      </c>
      <c r="X7" s="4">
        <f>$B$7*'NBPoNVP-LDVs-psgr'!X7/'NBPoNVP-LDVs-psgr'!$B$7</f>
        <v>120580.0702526564</v>
      </c>
      <c r="Y7" s="4">
        <f>$B$7*'NBPoNVP-LDVs-psgr'!Y7/'NBPoNVP-LDVs-psgr'!$B$7</f>
        <v>121173.34079758008</v>
      </c>
      <c r="Z7" s="4">
        <f>$B$7*'NBPoNVP-LDVs-psgr'!Z7/'NBPoNVP-LDVs-psgr'!$B$7</f>
        <v>121777.47126042259</v>
      </c>
      <c r="AA7" s="4">
        <f>$B$7*'NBPoNVP-LDVs-psgr'!AA7/'NBPoNVP-LDVs-psgr'!$B$7</f>
        <v>122544.91633438526</v>
      </c>
      <c r="AB7" s="4">
        <f>$B$7*'NBPoNVP-LDVs-psgr'!AB7/'NBPoNVP-LDVs-psgr'!$B$7</f>
        <v>123170.44682836621</v>
      </c>
      <c r="AC7" s="4">
        <f>$B$7*'NBPoNVP-LDVs-psgr'!AC7/'NBPoNVP-LDVs-psgr'!$B$7</f>
        <v>123887.62660054103</v>
      </c>
      <c r="AD7" s="4">
        <f>$B$7*'NBPoNVP-LDVs-psgr'!AD7/'NBPoNVP-LDVs-psgr'!$B$7</f>
        <v>124716.01717875058</v>
      </c>
      <c r="AE7" s="4">
        <f>$B$7*'NBPoNVP-LDVs-psgr'!AE7/'NBPoNVP-LDVs-psgr'!$B$7</f>
        <v>125421.8574671899</v>
      </c>
      <c r="AF7" s="4"/>
      <c r="AG7" s="4"/>
      <c r="AH7" s="4"/>
      <c r="AI7" s="4"/>
    </row>
    <row r="8" spans="1:35" x14ac:dyDescent="0.35">
      <c r="A8" t="s">
        <v>4107</v>
      </c>
      <c r="B8" s="4">
        <f>'&gt;16t Tractor-trailer'!B27</f>
        <v>386395.47150831163</v>
      </c>
      <c r="C8" s="4">
        <f>'&gt;16t Tractor-trailer'!C27</f>
        <v>360056.78651622706</v>
      </c>
      <c r="D8" s="4">
        <f>'&gt;16t Tractor-trailer'!D27</f>
        <v>333718.10152414249</v>
      </c>
      <c r="E8" s="4">
        <f>'&gt;16t Tractor-trailer'!E27</f>
        <v>307379.41653205792</v>
      </c>
      <c r="F8" s="4">
        <f>'&gt;16t Tractor-trailer'!F27</f>
        <v>281424.57128423982</v>
      </c>
      <c r="G8" s="4">
        <f>'&gt;16t Tractor-trailer'!G27</f>
        <v>255928.41109754884</v>
      </c>
      <c r="H8" s="4">
        <f>'&gt;16t Tractor-trailer'!H27</f>
        <v>231278.89564195022</v>
      </c>
      <c r="I8" s="4">
        <f>'&gt;16t Tractor-trailer'!I27</f>
        <v>208371.42210263811</v>
      </c>
      <c r="J8" s="4">
        <f>'&gt;16t Tractor-trailer'!J27</f>
        <v>185315.63123817116</v>
      </c>
      <c r="K8" s="4">
        <f>'&gt;16t Tractor-trailer'!K27</f>
        <v>167259.37020913273</v>
      </c>
      <c r="L8" s="4">
        <f>'&gt;16t Tractor-trailer'!L27</f>
        <v>164741.40895291566</v>
      </c>
      <c r="M8" s="4">
        <f>'&gt;16t Tractor-trailer'!M27</f>
        <v>162685.56602924131</v>
      </c>
      <c r="N8" s="4">
        <f>'&gt;16t Tractor-trailer'!N27</f>
        <v>160653.75600547632</v>
      </c>
      <c r="O8" s="4">
        <f>'&gt;16t Tractor-trailer'!O27</f>
        <v>159038.74513156779</v>
      </c>
      <c r="P8" s="4">
        <f>'&gt;16t Tractor-trailer'!P27</f>
        <v>156974.66235649592</v>
      </c>
      <c r="Q8" s="4">
        <f>'&gt;16t Tractor-trailer'!Q27</f>
        <v>155406.34397383986</v>
      </c>
      <c r="R8" s="4">
        <f>'&gt;16t Tractor-trailer'!R27</f>
        <v>153664.30205755334</v>
      </c>
      <c r="S8" s="4">
        <f>'&gt;16t Tractor-trailer'!S27</f>
        <v>151938.05318977867</v>
      </c>
      <c r="T8" s="4">
        <f>'&gt;16t Tractor-trailer'!T27</f>
        <v>150228.28402479901</v>
      </c>
      <c r="U8" s="4">
        <f>'&gt;16t Tractor-trailer'!U27</f>
        <v>148534.30790833116</v>
      </c>
      <c r="V8" s="4">
        <f>'&gt;16t Tractor-trailer'!V27</f>
        <v>146840.33179186334</v>
      </c>
      <c r="W8" s="4">
        <f>'&gt;16t Tractor-trailer'!W27</f>
        <v>145146.35567539552</v>
      </c>
      <c r="X8" s="4">
        <f>'&gt;16t Tractor-trailer'!X27</f>
        <v>143452.37955892773</v>
      </c>
      <c r="Y8" s="4">
        <f>'&gt;16t Tractor-trailer'!Y27</f>
        <v>141758.40344245991</v>
      </c>
      <c r="Z8" s="4">
        <f>'&gt;16t Tractor-trailer'!Z27</f>
        <v>140064.42732599206</v>
      </c>
      <c r="AA8" s="4">
        <f>'&gt;16t Tractor-trailer'!AA27</f>
        <v>138370.45120952424</v>
      </c>
      <c r="AB8" s="4">
        <f>'&gt;16t Tractor-trailer'!AB27</f>
        <v>136676.47509305645</v>
      </c>
      <c r="AC8" s="4">
        <f>'&gt;16t Tractor-trailer'!AC27</f>
        <v>134982.4989765886</v>
      </c>
      <c r="AD8" s="4">
        <f>'&gt;16t Tractor-trailer'!AD27</f>
        <v>133288.52286012078</v>
      </c>
      <c r="AE8" s="4">
        <f>'&gt;16t Tractor-trailer'!AE27</f>
        <v>131594.54674365296</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B6" sqref="B6:AE7"/>
    </sheetView>
  </sheetViews>
  <sheetFormatPr defaultColWidth="8.81640625" defaultRowHeight="14.5" x14ac:dyDescent="0.35"/>
  <cols>
    <col min="1" max="1" width="24.453125" customWidth="1"/>
    <col min="2" max="34" width="10" customWidth="1"/>
  </cols>
  <sheetData>
    <row r="1" spans="1:35" x14ac:dyDescent="0.3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4101</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35">
      <c r="A3" t="s">
        <v>4102</v>
      </c>
      <c r="B3">
        <v>999999999</v>
      </c>
      <c r="C3">
        <v>999999999</v>
      </c>
      <c r="D3">
        <v>999999999</v>
      </c>
      <c r="E3">
        <v>999999999</v>
      </c>
      <c r="F3">
        <v>999999999</v>
      </c>
      <c r="G3">
        <v>999999999</v>
      </c>
      <c r="H3">
        <v>999999999</v>
      </c>
      <c r="I3">
        <v>999999999</v>
      </c>
      <c r="J3">
        <v>999999999</v>
      </c>
      <c r="K3">
        <v>999999999</v>
      </c>
      <c r="L3">
        <v>999999999</v>
      </c>
      <c r="M3">
        <v>999999999</v>
      </c>
      <c r="N3">
        <v>999999999</v>
      </c>
      <c r="O3">
        <v>999999999</v>
      </c>
      <c r="P3">
        <v>999999999</v>
      </c>
      <c r="Q3">
        <v>999999999</v>
      </c>
      <c r="R3">
        <v>999999999</v>
      </c>
      <c r="S3">
        <v>999999999</v>
      </c>
      <c r="T3">
        <v>999999999</v>
      </c>
      <c r="U3">
        <v>999999999</v>
      </c>
      <c r="V3">
        <v>999999999</v>
      </c>
      <c r="W3">
        <v>999999999</v>
      </c>
      <c r="X3">
        <v>999999999</v>
      </c>
      <c r="Y3">
        <v>999999999</v>
      </c>
      <c r="Z3">
        <v>999999999</v>
      </c>
      <c r="AA3">
        <v>999999999</v>
      </c>
      <c r="AB3">
        <v>999999999</v>
      </c>
      <c r="AC3">
        <v>999999999</v>
      </c>
      <c r="AD3">
        <v>999999999</v>
      </c>
      <c r="AE3">
        <v>999999999</v>
      </c>
    </row>
    <row r="4" spans="1:35" x14ac:dyDescent="0.35">
      <c r="A4" t="s">
        <v>4103</v>
      </c>
      <c r="B4">
        <v>999999999</v>
      </c>
      <c r="C4">
        <v>999999999</v>
      </c>
      <c r="D4">
        <v>999999999</v>
      </c>
      <c r="E4">
        <v>999999999</v>
      </c>
      <c r="F4">
        <v>999999999</v>
      </c>
      <c r="G4">
        <v>999999999</v>
      </c>
      <c r="H4">
        <v>999999999</v>
      </c>
      <c r="I4">
        <v>999999999</v>
      </c>
      <c r="J4">
        <v>999999999</v>
      </c>
      <c r="K4">
        <v>999999999</v>
      </c>
      <c r="L4">
        <v>999999999</v>
      </c>
      <c r="M4">
        <v>999999999</v>
      </c>
      <c r="N4">
        <v>999999999</v>
      </c>
      <c r="O4">
        <v>999999999</v>
      </c>
      <c r="P4">
        <v>999999999</v>
      </c>
      <c r="Q4">
        <v>999999999</v>
      </c>
      <c r="R4">
        <v>999999999</v>
      </c>
      <c r="S4">
        <v>999999999</v>
      </c>
      <c r="T4">
        <v>999999999</v>
      </c>
      <c r="U4">
        <v>999999999</v>
      </c>
      <c r="V4">
        <v>999999999</v>
      </c>
      <c r="W4">
        <v>999999999</v>
      </c>
      <c r="X4">
        <v>999999999</v>
      </c>
      <c r="Y4">
        <v>999999999</v>
      </c>
      <c r="Z4">
        <v>999999999</v>
      </c>
      <c r="AA4">
        <v>999999999</v>
      </c>
      <c r="AB4">
        <v>999999999</v>
      </c>
      <c r="AC4">
        <v>999999999</v>
      </c>
      <c r="AD4">
        <v>999999999</v>
      </c>
      <c r="AE4">
        <v>999999999</v>
      </c>
    </row>
    <row r="5" spans="1:35" x14ac:dyDescent="0.35">
      <c r="A5" t="s">
        <v>4104</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35">
      <c r="A6" t="s">
        <v>4105</v>
      </c>
      <c r="B6">
        <v>999999999</v>
      </c>
      <c r="C6">
        <v>999999999</v>
      </c>
      <c r="D6">
        <v>999999999</v>
      </c>
      <c r="E6">
        <v>999999999</v>
      </c>
      <c r="F6">
        <v>999999999</v>
      </c>
      <c r="G6">
        <v>999999999</v>
      </c>
      <c r="H6">
        <v>999999999</v>
      </c>
      <c r="I6">
        <v>999999999</v>
      </c>
      <c r="J6">
        <v>999999999</v>
      </c>
      <c r="K6">
        <v>999999999</v>
      </c>
      <c r="L6">
        <v>999999999</v>
      </c>
      <c r="M6">
        <v>999999999</v>
      </c>
      <c r="N6">
        <v>999999999</v>
      </c>
      <c r="O6">
        <v>999999999</v>
      </c>
      <c r="P6">
        <v>999999999</v>
      </c>
      <c r="Q6">
        <v>999999999</v>
      </c>
      <c r="R6">
        <v>999999999</v>
      </c>
      <c r="S6">
        <v>999999999</v>
      </c>
      <c r="T6">
        <v>999999999</v>
      </c>
      <c r="U6">
        <v>999999999</v>
      </c>
      <c r="V6">
        <v>999999999</v>
      </c>
      <c r="W6">
        <v>999999999</v>
      </c>
      <c r="X6">
        <v>999999999</v>
      </c>
      <c r="Y6">
        <v>999999999</v>
      </c>
      <c r="Z6">
        <v>999999999</v>
      </c>
      <c r="AA6">
        <v>999999999</v>
      </c>
      <c r="AB6">
        <v>999999999</v>
      </c>
      <c r="AC6">
        <v>999999999</v>
      </c>
      <c r="AD6">
        <v>999999999</v>
      </c>
      <c r="AE6">
        <v>999999999</v>
      </c>
    </row>
    <row r="7" spans="1:35" x14ac:dyDescent="0.35">
      <c r="A7" t="s">
        <v>4106</v>
      </c>
      <c r="B7">
        <v>999999999</v>
      </c>
      <c r="C7">
        <v>999999999</v>
      </c>
      <c r="D7">
        <v>999999999</v>
      </c>
      <c r="E7">
        <v>999999999</v>
      </c>
      <c r="F7">
        <v>999999999</v>
      </c>
      <c r="G7">
        <v>999999999</v>
      </c>
      <c r="H7">
        <v>999999999</v>
      </c>
      <c r="I7">
        <v>999999999</v>
      </c>
      <c r="J7">
        <v>999999999</v>
      </c>
      <c r="K7">
        <v>999999999</v>
      </c>
      <c r="L7">
        <v>999999999</v>
      </c>
      <c r="M7">
        <v>999999999</v>
      </c>
      <c r="N7">
        <v>999999999</v>
      </c>
      <c r="O7">
        <v>999999999</v>
      </c>
      <c r="P7">
        <v>999999999</v>
      </c>
      <c r="Q7">
        <v>999999999</v>
      </c>
      <c r="R7">
        <v>999999999</v>
      </c>
      <c r="S7">
        <v>999999999</v>
      </c>
      <c r="T7">
        <v>999999999</v>
      </c>
      <c r="U7">
        <v>999999999</v>
      </c>
      <c r="V7">
        <v>999999999</v>
      </c>
      <c r="W7">
        <v>999999999</v>
      </c>
      <c r="X7">
        <v>999999999</v>
      </c>
      <c r="Y7">
        <v>999999999</v>
      </c>
      <c r="Z7">
        <v>999999999</v>
      </c>
      <c r="AA7">
        <v>999999999</v>
      </c>
      <c r="AB7">
        <v>999999999</v>
      </c>
      <c r="AC7">
        <v>999999999</v>
      </c>
      <c r="AD7">
        <v>999999999</v>
      </c>
      <c r="AE7">
        <v>999999999</v>
      </c>
      <c r="AI7" s="4"/>
    </row>
    <row r="8" spans="1:35" x14ac:dyDescent="0.35">
      <c r="A8" t="s">
        <v>4107</v>
      </c>
      <c r="B8" s="4">
        <f>B$5*('NBPoNVP-HDVs-psgr'!B$8/'NBPoNVP-HDVs-psgr'!B$5)</f>
        <v>104651565.52363536</v>
      </c>
      <c r="C8" s="4">
        <f>C$5*('NBPoNVP-HDVs-psgr'!C$8/'NBPoNVP-HDVs-psgr'!C$5)</f>
        <v>105122510.58920263</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68632592.347508758</v>
      </c>
      <c r="R8" s="4">
        <f>R$5*('NBPoNVP-HDVs-psgr'!R$8/'NBPoNVP-HDVs-psgr'!R$5)</f>
        <v>68203730.351226315</v>
      </c>
      <c r="S8" s="4">
        <f>S$5*('NBPoNVP-HDVs-psgr'!S$8/'NBPoNVP-HDVs-psgr'!S$5)</f>
        <v>67781087.344538629</v>
      </c>
      <c r="T8" s="4">
        <f>T$5*('NBPoNVP-HDVs-psgr'!T$8/'NBPoNVP-HDVs-psgr'!T$5)</f>
        <v>67364663.327445731</v>
      </c>
      <c r="U8" s="4">
        <f>U$5*('NBPoNVP-HDVs-psgr'!U$8/'NBPoNVP-HDVs-psgr'!U$5)</f>
        <v>66954458.299947575</v>
      </c>
      <c r="V8" s="4">
        <f>V$5*('NBPoNVP-HDVs-psgr'!V$8/'NBPoNVP-HDVs-psgr'!V$5)</f>
        <v>66748234.201907963</v>
      </c>
      <c r="W8" s="4">
        <f>W$5*('NBPoNVP-HDVs-psgr'!W$8/'NBPoNVP-HDVs-psgr'!W$5)</f>
        <v>66548229.093463123</v>
      </c>
      <c r="X8" s="4">
        <f>X$5*('NBPoNVP-HDVs-psgr'!X$8/'NBPoNVP-HDVs-psgr'!X$5)</f>
        <v>66354442.974613041</v>
      </c>
      <c r="Y8" s="4">
        <f>Y$5*('NBPoNVP-HDVs-psgr'!Y$8/'NBPoNVP-HDVs-psgr'!Y$5)</f>
        <v>66166875.845357746</v>
      </c>
      <c r="Z8" s="4">
        <f>Z$5*('NBPoNVP-HDVs-psgr'!Z$8/'NBPoNVP-HDVs-psgr'!Z$5)</f>
        <v>65985527.705697171</v>
      </c>
      <c r="AA8" s="4">
        <f>AA$5*('NBPoNVP-HDVs-psgr'!AA$8/'NBPoNVP-HDVs-psgr'!AA$5)</f>
        <v>65810398.555631377</v>
      </c>
      <c r="AB8" s="4">
        <f>AB$5*('NBPoNVP-HDVs-psgr'!AB$8/'NBPoNVP-HDVs-psgr'!AB$5)</f>
        <v>65641488.395160377</v>
      </c>
      <c r="AC8" s="4">
        <f>AC$5*('NBPoNVP-HDVs-psgr'!AC$8/'NBPoNVP-HDVs-psgr'!AC$5)</f>
        <v>65478797.22428412</v>
      </c>
      <c r="AD8" s="4">
        <f>AD$5*('NBPoNVP-HDVs-psgr'!AD$8/'NBPoNVP-HDVs-psgr'!AD$5)</f>
        <v>65322325.043002605</v>
      </c>
      <c r="AE8" s="4">
        <f>AE$5*('NBPoNVP-HDVs-psgr'!AE$8/'NBPoNVP-HDVs-psgr'!AE$5)</f>
        <v>65172071.851315908</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A6" sqref="A6"/>
    </sheetView>
  </sheetViews>
  <sheetFormatPr defaultColWidth="8.81640625" defaultRowHeight="14.5" x14ac:dyDescent="0.35"/>
  <cols>
    <col min="1" max="1" width="24.453125" customWidth="1"/>
    <col min="2" max="34" width="10.1796875" customWidth="1"/>
  </cols>
  <sheetData>
    <row r="1" spans="1:35" x14ac:dyDescent="0.3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4101</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35">
      <c r="A3" t="s">
        <v>4102</v>
      </c>
      <c r="B3">
        <v>999999999</v>
      </c>
      <c r="C3">
        <v>999999999</v>
      </c>
      <c r="D3">
        <v>999999999</v>
      </c>
      <c r="E3">
        <v>999999999</v>
      </c>
      <c r="F3">
        <v>999999999</v>
      </c>
      <c r="G3">
        <v>999999999</v>
      </c>
      <c r="H3">
        <v>999999999</v>
      </c>
      <c r="I3">
        <v>999999999</v>
      </c>
      <c r="J3">
        <v>999999999</v>
      </c>
      <c r="K3">
        <v>999999999</v>
      </c>
      <c r="L3">
        <v>999999999</v>
      </c>
      <c r="M3">
        <v>999999999</v>
      </c>
      <c r="N3">
        <v>999999999</v>
      </c>
      <c r="O3">
        <v>999999999</v>
      </c>
      <c r="P3">
        <v>999999999</v>
      </c>
      <c r="Q3">
        <v>999999999</v>
      </c>
      <c r="R3">
        <v>999999999</v>
      </c>
      <c r="S3">
        <v>999999999</v>
      </c>
      <c r="T3">
        <v>999999999</v>
      </c>
      <c r="U3">
        <v>999999999</v>
      </c>
      <c r="V3">
        <v>999999999</v>
      </c>
      <c r="W3">
        <v>999999999</v>
      </c>
      <c r="X3">
        <v>999999999</v>
      </c>
      <c r="Y3">
        <v>999999999</v>
      </c>
      <c r="Z3">
        <v>999999999</v>
      </c>
      <c r="AA3">
        <v>999999999</v>
      </c>
      <c r="AB3">
        <v>999999999</v>
      </c>
      <c r="AC3">
        <v>999999999</v>
      </c>
      <c r="AD3">
        <v>999999999</v>
      </c>
      <c r="AE3">
        <v>999999999</v>
      </c>
    </row>
    <row r="4" spans="1:35" x14ac:dyDescent="0.35">
      <c r="A4" t="s">
        <v>4103</v>
      </c>
      <c r="B4">
        <v>999999999</v>
      </c>
      <c r="C4">
        <v>999999999</v>
      </c>
      <c r="D4">
        <v>999999999</v>
      </c>
      <c r="E4">
        <v>999999999</v>
      </c>
      <c r="F4">
        <v>999999999</v>
      </c>
      <c r="G4">
        <v>999999999</v>
      </c>
      <c r="H4">
        <v>999999999</v>
      </c>
      <c r="I4">
        <v>999999999</v>
      </c>
      <c r="J4">
        <v>999999999</v>
      </c>
      <c r="K4">
        <v>999999999</v>
      </c>
      <c r="L4">
        <v>999999999</v>
      </c>
      <c r="M4">
        <v>999999999</v>
      </c>
      <c r="N4">
        <v>999999999</v>
      </c>
      <c r="O4">
        <v>999999999</v>
      </c>
      <c r="P4">
        <v>999999999</v>
      </c>
      <c r="Q4">
        <v>999999999</v>
      </c>
      <c r="R4">
        <v>999999999</v>
      </c>
      <c r="S4">
        <v>999999999</v>
      </c>
      <c r="T4">
        <v>999999999</v>
      </c>
      <c r="U4">
        <v>999999999</v>
      </c>
      <c r="V4">
        <v>999999999</v>
      </c>
      <c r="W4">
        <v>999999999</v>
      </c>
      <c r="X4">
        <v>999999999</v>
      </c>
      <c r="Y4">
        <v>999999999</v>
      </c>
      <c r="Z4">
        <v>999999999</v>
      </c>
      <c r="AA4">
        <v>999999999</v>
      </c>
      <c r="AB4">
        <v>999999999</v>
      </c>
      <c r="AC4">
        <v>999999999</v>
      </c>
      <c r="AD4">
        <v>999999999</v>
      </c>
      <c r="AE4">
        <v>999999999</v>
      </c>
    </row>
    <row r="5" spans="1:35" x14ac:dyDescent="0.35">
      <c r="A5" t="s">
        <v>4104</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35">
      <c r="A6" t="s">
        <v>4105</v>
      </c>
      <c r="B6">
        <v>999999999</v>
      </c>
      <c r="C6">
        <v>999999999</v>
      </c>
      <c r="D6">
        <v>999999999</v>
      </c>
      <c r="E6">
        <v>999999999</v>
      </c>
      <c r="F6">
        <v>999999999</v>
      </c>
      <c r="G6">
        <v>999999999</v>
      </c>
      <c r="H6">
        <v>999999999</v>
      </c>
      <c r="I6">
        <v>999999999</v>
      </c>
      <c r="J6">
        <v>999999999</v>
      </c>
      <c r="K6">
        <v>999999999</v>
      </c>
      <c r="L6">
        <v>999999999</v>
      </c>
      <c r="M6">
        <v>999999999</v>
      </c>
      <c r="N6">
        <v>999999999</v>
      </c>
      <c r="O6">
        <v>999999999</v>
      </c>
      <c r="P6">
        <v>999999999</v>
      </c>
      <c r="Q6">
        <v>999999999</v>
      </c>
      <c r="R6">
        <v>999999999</v>
      </c>
      <c r="S6">
        <v>999999999</v>
      </c>
      <c r="T6">
        <v>999999999</v>
      </c>
      <c r="U6">
        <v>999999999</v>
      </c>
      <c r="V6">
        <v>999999999</v>
      </c>
      <c r="W6">
        <v>999999999</v>
      </c>
      <c r="X6">
        <v>999999999</v>
      </c>
      <c r="Y6">
        <v>999999999</v>
      </c>
      <c r="Z6">
        <v>999999999</v>
      </c>
      <c r="AA6">
        <v>999999999</v>
      </c>
      <c r="AB6">
        <v>999999999</v>
      </c>
      <c r="AC6">
        <v>999999999</v>
      </c>
      <c r="AD6">
        <v>999999999</v>
      </c>
      <c r="AE6">
        <v>999999999</v>
      </c>
    </row>
    <row r="7" spans="1:35" x14ac:dyDescent="0.35">
      <c r="A7" t="s">
        <v>4106</v>
      </c>
      <c r="B7">
        <v>999999999</v>
      </c>
      <c r="C7">
        <v>999999999</v>
      </c>
      <c r="D7">
        <v>999999999</v>
      </c>
      <c r="E7">
        <v>999999999</v>
      </c>
      <c r="F7">
        <v>999999999</v>
      </c>
      <c r="G7">
        <v>999999999</v>
      </c>
      <c r="H7">
        <v>999999999</v>
      </c>
      <c r="I7">
        <v>999999999</v>
      </c>
      <c r="J7">
        <v>999999999</v>
      </c>
      <c r="K7">
        <v>999999999</v>
      </c>
      <c r="L7">
        <v>999999999</v>
      </c>
      <c r="M7">
        <v>999999999</v>
      </c>
      <c r="N7">
        <v>999999999</v>
      </c>
      <c r="O7">
        <v>999999999</v>
      </c>
      <c r="P7">
        <v>999999999</v>
      </c>
      <c r="Q7">
        <v>999999999</v>
      </c>
      <c r="R7">
        <v>999999999</v>
      </c>
      <c r="S7">
        <v>999999999</v>
      </c>
      <c r="T7">
        <v>999999999</v>
      </c>
      <c r="U7">
        <v>999999999</v>
      </c>
      <c r="V7">
        <v>999999999</v>
      </c>
      <c r="W7">
        <v>999999999</v>
      </c>
      <c r="X7">
        <v>999999999</v>
      </c>
      <c r="Y7">
        <v>999999999</v>
      </c>
      <c r="Z7">
        <v>999999999</v>
      </c>
      <c r="AA7">
        <v>999999999</v>
      </c>
      <c r="AB7">
        <v>999999999</v>
      </c>
      <c r="AC7">
        <v>999999999</v>
      </c>
      <c r="AD7">
        <v>999999999</v>
      </c>
      <c r="AE7">
        <v>999999999</v>
      </c>
      <c r="AI7" s="4"/>
    </row>
    <row r="8" spans="1:35" x14ac:dyDescent="0.35">
      <c r="A8" t="s">
        <v>4107</v>
      </c>
      <c r="B8" s="4">
        <f>B$5*('NBPoNVP-HDVs-psgr'!B$8/'NBPoNVP-HDVs-psgr'!B$5)</f>
        <v>104651565.52363536</v>
      </c>
      <c r="C8" s="4">
        <f>C$5*('NBPoNVP-HDVs-psgr'!C$8/'NBPoNVP-HDVs-psgr'!C$5)</f>
        <v>105122510.58920263</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68632592.347508758</v>
      </c>
      <c r="R8" s="4">
        <f>R$5*('NBPoNVP-HDVs-psgr'!R$8/'NBPoNVP-HDVs-psgr'!R$5)</f>
        <v>68203730.351226315</v>
      </c>
      <c r="S8" s="4">
        <f>S$5*('NBPoNVP-HDVs-psgr'!S$8/'NBPoNVP-HDVs-psgr'!S$5)</f>
        <v>67781087.344538629</v>
      </c>
      <c r="T8" s="4">
        <f>T$5*('NBPoNVP-HDVs-psgr'!T$8/'NBPoNVP-HDVs-psgr'!T$5)</f>
        <v>67364663.327445731</v>
      </c>
      <c r="U8" s="4">
        <f>U$5*('NBPoNVP-HDVs-psgr'!U$8/'NBPoNVP-HDVs-psgr'!U$5)</f>
        <v>66954458.299947575</v>
      </c>
      <c r="V8" s="4">
        <f>V$5*('NBPoNVP-HDVs-psgr'!V$8/'NBPoNVP-HDVs-psgr'!V$5)</f>
        <v>66748234.201907963</v>
      </c>
      <c r="W8" s="4">
        <f>W$5*('NBPoNVP-HDVs-psgr'!W$8/'NBPoNVP-HDVs-psgr'!W$5)</f>
        <v>66548229.093463123</v>
      </c>
      <c r="X8" s="4">
        <f>X$5*('NBPoNVP-HDVs-psgr'!X$8/'NBPoNVP-HDVs-psgr'!X$5)</f>
        <v>66354442.974613041</v>
      </c>
      <c r="Y8" s="4">
        <f>Y$5*('NBPoNVP-HDVs-psgr'!Y$8/'NBPoNVP-HDVs-psgr'!Y$5)</f>
        <v>66166875.845357746</v>
      </c>
      <c r="Z8" s="4">
        <f>Z$5*('NBPoNVP-HDVs-psgr'!Z$8/'NBPoNVP-HDVs-psgr'!Z$5)</f>
        <v>65985527.705697171</v>
      </c>
      <c r="AA8" s="4">
        <f>AA$5*('NBPoNVP-HDVs-psgr'!AA$8/'NBPoNVP-HDVs-psgr'!AA$5)</f>
        <v>65810398.555631377</v>
      </c>
      <c r="AB8" s="4">
        <f>AB$5*('NBPoNVP-HDVs-psgr'!AB$8/'NBPoNVP-HDVs-psgr'!AB$5)</f>
        <v>65641488.395160377</v>
      </c>
      <c r="AC8" s="4">
        <f>AC$5*('NBPoNVP-HDVs-psgr'!AC$8/'NBPoNVP-HDVs-psgr'!AC$5)</f>
        <v>65478797.22428412</v>
      </c>
      <c r="AD8" s="4">
        <f>AD$5*('NBPoNVP-HDVs-psgr'!AD$8/'NBPoNVP-HDVs-psgr'!AD$5)</f>
        <v>65322325.043002605</v>
      </c>
      <c r="AE8" s="4">
        <f>AE$5*('NBPoNVP-HDVs-psgr'!AE$8/'NBPoNVP-HDVs-psgr'!AE$5)</f>
        <v>65172071.851315908</v>
      </c>
      <c r="AF8" s="4"/>
      <c r="AG8" s="4"/>
      <c r="AH8" s="4"/>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B6" sqref="B6:AE7"/>
    </sheetView>
  </sheetViews>
  <sheetFormatPr defaultColWidth="8.81640625" defaultRowHeight="14.5" x14ac:dyDescent="0.35"/>
  <cols>
    <col min="1" max="1" width="24.453125" customWidth="1"/>
  </cols>
  <sheetData>
    <row r="1" spans="1:35" x14ac:dyDescent="0.3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4101</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35">
      <c r="A3" t="s">
        <v>4102</v>
      </c>
      <c r="B3">
        <v>999999999</v>
      </c>
      <c r="C3">
        <v>999999999</v>
      </c>
      <c r="D3">
        <v>999999999</v>
      </c>
      <c r="E3">
        <v>999999999</v>
      </c>
      <c r="F3">
        <v>999999999</v>
      </c>
      <c r="G3">
        <v>999999999</v>
      </c>
      <c r="H3">
        <v>999999999</v>
      </c>
      <c r="I3">
        <v>999999999</v>
      </c>
      <c r="J3">
        <v>999999999</v>
      </c>
      <c r="K3">
        <v>999999999</v>
      </c>
      <c r="L3">
        <v>999999999</v>
      </c>
      <c r="M3">
        <v>999999999</v>
      </c>
      <c r="N3">
        <v>999999999</v>
      </c>
      <c r="O3">
        <v>999999999</v>
      </c>
      <c r="P3">
        <v>999999999</v>
      </c>
      <c r="Q3">
        <v>999999999</v>
      </c>
      <c r="R3">
        <v>999999999</v>
      </c>
      <c r="S3">
        <v>999999999</v>
      </c>
      <c r="T3">
        <v>999999999</v>
      </c>
      <c r="U3">
        <v>999999999</v>
      </c>
      <c r="V3">
        <v>999999999</v>
      </c>
      <c r="W3">
        <v>999999999</v>
      </c>
      <c r="X3">
        <v>999999999</v>
      </c>
      <c r="Y3">
        <v>999999999</v>
      </c>
      <c r="Z3">
        <v>999999999</v>
      </c>
      <c r="AA3">
        <v>999999999</v>
      </c>
      <c r="AB3">
        <v>999999999</v>
      </c>
      <c r="AC3">
        <v>999999999</v>
      </c>
      <c r="AD3">
        <v>999999999</v>
      </c>
      <c r="AE3">
        <v>999999999</v>
      </c>
    </row>
    <row r="4" spans="1:35" x14ac:dyDescent="0.35">
      <c r="A4" t="s">
        <v>4103</v>
      </c>
      <c r="B4">
        <v>999999999</v>
      </c>
      <c r="C4">
        <v>999999999</v>
      </c>
      <c r="D4">
        <v>999999999</v>
      </c>
      <c r="E4">
        <v>999999999</v>
      </c>
      <c r="F4">
        <v>999999999</v>
      </c>
      <c r="G4">
        <v>999999999</v>
      </c>
      <c r="H4">
        <v>999999999</v>
      </c>
      <c r="I4">
        <v>999999999</v>
      </c>
      <c r="J4">
        <v>999999999</v>
      </c>
      <c r="K4">
        <v>999999999</v>
      </c>
      <c r="L4">
        <v>999999999</v>
      </c>
      <c r="M4">
        <v>999999999</v>
      </c>
      <c r="N4">
        <v>999999999</v>
      </c>
      <c r="O4">
        <v>999999999</v>
      </c>
      <c r="P4">
        <v>999999999</v>
      </c>
      <c r="Q4">
        <v>999999999</v>
      </c>
      <c r="R4">
        <v>999999999</v>
      </c>
      <c r="S4">
        <v>999999999</v>
      </c>
      <c r="T4">
        <v>999999999</v>
      </c>
      <c r="U4">
        <v>999999999</v>
      </c>
      <c r="V4">
        <v>999999999</v>
      </c>
      <c r="W4">
        <v>999999999</v>
      </c>
      <c r="X4">
        <v>999999999</v>
      </c>
      <c r="Y4">
        <v>999999999</v>
      </c>
      <c r="Z4">
        <v>999999999</v>
      </c>
      <c r="AA4">
        <v>999999999</v>
      </c>
      <c r="AB4">
        <v>999999999</v>
      </c>
      <c r="AC4">
        <v>999999999</v>
      </c>
      <c r="AD4">
        <v>999999999</v>
      </c>
      <c r="AE4">
        <v>999999999</v>
      </c>
    </row>
    <row r="5" spans="1:35" x14ac:dyDescent="0.35">
      <c r="A5" t="s">
        <v>4104</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35">
      <c r="A6" t="s">
        <v>4105</v>
      </c>
      <c r="B6">
        <v>999999999</v>
      </c>
      <c r="C6">
        <v>999999999</v>
      </c>
      <c r="D6">
        <v>999999999</v>
      </c>
      <c r="E6">
        <v>999999999</v>
      </c>
      <c r="F6">
        <v>999999999</v>
      </c>
      <c r="G6">
        <v>999999999</v>
      </c>
      <c r="H6">
        <v>999999999</v>
      </c>
      <c r="I6">
        <v>999999999</v>
      </c>
      <c r="J6">
        <v>999999999</v>
      </c>
      <c r="K6">
        <v>999999999</v>
      </c>
      <c r="L6">
        <v>999999999</v>
      </c>
      <c r="M6">
        <v>999999999</v>
      </c>
      <c r="N6">
        <v>999999999</v>
      </c>
      <c r="O6">
        <v>999999999</v>
      </c>
      <c r="P6">
        <v>999999999</v>
      </c>
      <c r="Q6">
        <v>999999999</v>
      </c>
      <c r="R6">
        <v>999999999</v>
      </c>
      <c r="S6">
        <v>999999999</v>
      </c>
      <c r="T6">
        <v>999999999</v>
      </c>
      <c r="U6">
        <v>999999999</v>
      </c>
      <c r="V6">
        <v>999999999</v>
      </c>
      <c r="W6">
        <v>999999999</v>
      </c>
      <c r="X6">
        <v>999999999</v>
      </c>
      <c r="Y6">
        <v>999999999</v>
      </c>
      <c r="Z6">
        <v>999999999</v>
      </c>
      <c r="AA6">
        <v>999999999</v>
      </c>
      <c r="AB6">
        <v>999999999</v>
      </c>
      <c r="AC6">
        <v>999999999</v>
      </c>
      <c r="AD6">
        <v>999999999</v>
      </c>
      <c r="AE6">
        <v>999999999</v>
      </c>
    </row>
    <row r="7" spans="1:35" x14ac:dyDescent="0.35">
      <c r="A7" t="s">
        <v>4106</v>
      </c>
      <c r="B7">
        <v>999999999</v>
      </c>
      <c r="C7">
        <v>999999999</v>
      </c>
      <c r="D7">
        <v>999999999</v>
      </c>
      <c r="E7">
        <v>999999999</v>
      </c>
      <c r="F7">
        <v>999999999</v>
      </c>
      <c r="G7">
        <v>999999999</v>
      </c>
      <c r="H7">
        <v>999999999</v>
      </c>
      <c r="I7">
        <v>999999999</v>
      </c>
      <c r="J7">
        <v>999999999</v>
      </c>
      <c r="K7">
        <v>999999999</v>
      </c>
      <c r="L7">
        <v>999999999</v>
      </c>
      <c r="M7">
        <v>999999999</v>
      </c>
      <c r="N7">
        <v>999999999</v>
      </c>
      <c r="O7">
        <v>999999999</v>
      </c>
      <c r="P7">
        <v>999999999</v>
      </c>
      <c r="Q7">
        <v>999999999</v>
      </c>
      <c r="R7">
        <v>999999999</v>
      </c>
      <c r="S7">
        <v>999999999</v>
      </c>
      <c r="T7">
        <v>999999999</v>
      </c>
      <c r="U7">
        <v>999999999</v>
      </c>
      <c r="V7">
        <v>999999999</v>
      </c>
      <c r="W7">
        <v>999999999</v>
      </c>
      <c r="X7">
        <v>999999999</v>
      </c>
      <c r="Y7">
        <v>999999999</v>
      </c>
      <c r="Z7">
        <v>999999999</v>
      </c>
      <c r="AA7">
        <v>999999999</v>
      </c>
      <c r="AB7">
        <v>999999999</v>
      </c>
      <c r="AC7">
        <v>999999999</v>
      </c>
      <c r="AD7">
        <v>999999999</v>
      </c>
      <c r="AE7">
        <v>999999999</v>
      </c>
      <c r="AI7" s="4"/>
    </row>
    <row r="8" spans="1:35" x14ac:dyDescent="0.35">
      <c r="A8" t="s">
        <v>4107</v>
      </c>
      <c r="B8" s="4">
        <f>3300000*cpi_2019to2012</f>
        <v>2963580.8915852099</v>
      </c>
      <c r="C8" s="4">
        <f>$B$8*'NBPoNVP-HDVs-frgt'!C8/'NBPoNVP-HDVs-frgt'!$B$8</f>
        <v>2761568.1111369152</v>
      </c>
      <c r="D8" s="4">
        <f>$B$8*'NBPoNVP-HDVs-frgt'!D8/'NBPoNVP-HDVs-frgt'!$B$8</f>
        <v>2559555.33068862</v>
      </c>
      <c r="E8" s="4">
        <f>$B$8*'NBPoNVP-HDVs-frgt'!E8/'NBPoNVP-HDVs-frgt'!$B$8</f>
        <v>2357542.5502403248</v>
      </c>
      <c r="F8" s="4">
        <f>$B$8*'NBPoNVP-HDVs-frgt'!F8/'NBPoNVP-HDVs-frgt'!$B$8</f>
        <v>2158473.7487343778</v>
      </c>
      <c r="G8" s="4">
        <f>$B$8*'NBPoNVP-HDVs-frgt'!G8/'NBPoNVP-HDVs-frgt'!$B$8</f>
        <v>1962922.9757319889</v>
      </c>
      <c r="H8" s="4">
        <f>$B$8*'NBPoNVP-HDVs-frgt'!H8/'NBPoNVP-HDVs-frgt'!$B$8</f>
        <v>1773865.8092339206</v>
      </c>
      <c r="I8" s="4">
        <f>$B$8*'NBPoNVP-HDVs-frgt'!I8/'NBPoNVP-HDVs-frgt'!$B$8</f>
        <v>1598169.777935741</v>
      </c>
      <c r="J8" s="4">
        <f>$B$8*'NBPoNVP-HDVs-frgt'!J8/'NBPoNVP-HDVs-frgt'!$B$8</f>
        <v>1421336.1805346147</v>
      </c>
      <c r="K8" s="4">
        <f>$B$8*'NBPoNVP-HDVs-frgt'!K8/'NBPoNVP-HDVs-frgt'!$B$8</f>
        <v>1282848.0405203188</v>
      </c>
      <c r="L8" s="4">
        <f>$B$8*'NBPoNVP-HDVs-frgt'!L8/'NBPoNVP-HDVs-frgt'!$B$8</f>
        <v>1263535.7493189033</v>
      </c>
      <c r="M8" s="4">
        <f>$B$8*'NBPoNVP-HDVs-frgt'!M8/'NBPoNVP-HDVs-frgt'!$B$8</f>
        <v>1247767.8191697246</v>
      </c>
      <c r="N8" s="4">
        <f>$B$8*'NBPoNVP-HDVs-frgt'!N8/'NBPoNVP-HDVs-frgt'!$B$8</f>
        <v>1232184.2168613016</v>
      </c>
      <c r="O8" s="4">
        <f>$B$8*'NBPoNVP-HDVs-frgt'!O8/'NBPoNVP-HDVs-frgt'!$B$8</f>
        <v>1219797.3859625477</v>
      </c>
      <c r="P8" s="4">
        <f>$B$8*'NBPoNVP-HDVs-frgt'!P8/'NBPoNVP-HDVs-frgt'!$B$8</f>
        <v>1203966.2576965387</v>
      </c>
      <c r="Q8" s="4">
        <f>$B$8*'NBPoNVP-HDVs-frgt'!Q8/'NBPoNVP-HDVs-frgt'!$B$8</f>
        <v>1191937.5494598236</v>
      </c>
      <c r="R8" s="4">
        <f>$B$8*'NBPoNVP-HDVs-frgt'!R8/'NBPoNVP-HDVs-frgt'!$B$8</f>
        <v>1178576.4142599355</v>
      </c>
      <c r="S8" s="4">
        <f>$B$8*'NBPoNVP-HDVs-frgt'!S8/'NBPoNVP-HDVs-frgt'!$B$8</f>
        <v>1165336.4087839716</v>
      </c>
      <c r="T8" s="4">
        <f>$B$8*'NBPoNVP-HDVs-frgt'!T8/'NBPoNVP-HDVs-frgt'!$B$8</f>
        <v>1152222.7995416687</v>
      </c>
      <c r="U8" s="4">
        <f>$B$8*'NBPoNVP-HDVs-frgt'!U8/'NBPoNVP-HDVs-frgt'!$B$8</f>
        <v>1139230.3200232908</v>
      </c>
      <c r="V8" s="4">
        <f>$B$8*'NBPoNVP-HDVs-frgt'!V8/'NBPoNVP-HDVs-frgt'!$B$8</f>
        <v>1126237.8405049127</v>
      </c>
      <c r="W8" s="4">
        <f>$B$8*'NBPoNVP-HDVs-frgt'!W8/'NBPoNVP-HDVs-frgt'!$B$8</f>
        <v>1113245.3609865347</v>
      </c>
      <c r="X8" s="4">
        <f>$B$8*'NBPoNVP-HDVs-frgt'!X8/'NBPoNVP-HDVs-frgt'!$B$8</f>
        <v>1100252.8814681568</v>
      </c>
      <c r="Y8" s="4">
        <f>$B$8*'NBPoNVP-HDVs-frgt'!Y8/'NBPoNVP-HDVs-frgt'!$B$8</f>
        <v>1087260.4019497789</v>
      </c>
      <c r="Z8" s="4">
        <f>$B$8*'NBPoNVP-HDVs-frgt'!Z8/'NBPoNVP-HDVs-frgt'!$B$8</f>
        <v>1074267.9224314005</v>
      </c>
      <c r="AA8" s="4">
        <f>$B$8*'NBPoNVP-HDVs-frgt'!AA8/'NBPoNVP-HDVs-frgt'!$B$8</f>
        <v>1061275.4429130226</v>
      </c>
      <c r="AB8" s="4">
        <f>$B$8*'NBPoNVP-HDVs-frgt'!AB8/'NBPoNVP-HDVs-frgt'!$B$8</f>
        <v>1048282.9633946448</v>
      </c>
      <c r="AC8" s="4">
        <f>$B$8*'NBPoNVP-HDVs-frgt'!AC8/'NBPoNVP-HDVs-frgt'!$B$8</f>
        <v>1035290.4838762665</v>
      </c>
      <c r="AD8" s="4">
        <f>$B$8*'NBPoNVP-HDVs-frgt'!AD8/'NBPoNVP-HDVs-frgt'!$B$8</f>
        <v>1022298.0043578886</v>
      </c>
      <c r="AE8" s="4">
        <f>$B$8*'NBPoNVP-HDVs-frgt'!AE8/'NBPoNVP-HDVs-frgt'!$B$8</f>
        <v>1009305.5248395104</v>
      </c>
      <c r="AF8" s="4"/>
      <c r="AG8" s="4"/>
      <c r="AH8" s="4"/>
      <c r="AI8"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6" sqref="B6:AE7"/>
    </sheetView>
  </sheetViews>
  <sheetFormatPr defaultColWidth="8.81640625" defaultRowHeight="14.5" x14ac:dyDescent="0.35"/>
  <cols>
    <col min="1" max="1" width="24.453125" customWidth="1"/>
  </cols>
  <sheetData>
    <row r="1" spans="1:35" x14ac:dyDescent="0.3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4101</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35">
      <c r="A3" t="s">
        <v>4102</v>
      </c>
      <c r="B3">
        <v>999999999</v>
      </c>
      <c r="C3">
        <v>999999999</v>
      </c>
      <c r="D3">
        <v>999999999</v>
      </c>
      <c r="E3">
        <v>999999999</v>
      </c>
      <c r="F3">
        <v>999999999</v>
      </c>
      <c r="G3">
        <v>999999999</v>
      </c>
      <c r="H3">
        <v>999999999</v>
      </c>
      <c r="I3">
        <v>999999999</v>
      </c>
      <c r="J3">
        <v>999999999</v>
      </c>
      <c r="K3">
        <v>999999999</v>
      </c>
      <c r="L3">
        <v>999999999</v>
      </c>
      <c r="M3">
        <v>999999999</v>
      </c>
      <c r="N3">
        <v>999999999</v>
      </c>
      <c r="O3">
        <v>999999999</v>
      </c>
      <c r="P3">
        <v>999999999</v>
      </c>
      <c r="Q3">
        <v>999999999</v>
      </c>
      <c r="R3">
        <v>999999999</v>
      </c>
      <c r="S3">
        <v>999999999</v>
      </c>
      <c r="T3">
        <v>999999999</v>
      </c>
      <c r="U3">
        <v>999999999</v>
      </c>
      <c r="V3">
        <v>999999999</v>
      </c>
      <c r="W3">
        <v>999999999</v>
      </c>
      <c r="X3">
        <v>999999999</v>
      </c>
      <c r="Y3">
        <v>999999999</v>
      </c>
      <c r="Z3">
        <v>999999999</v>
      </c>
      <c r="AA3">
        <v>999999999</v>
      </c>
      <c r="AB3">
        <v>999999999</v>
      </c>
      <c r="AC3">
        <v>999999999</v>
      </c>
      <c r="AD3">
        <v>999999999</v>
      </c>
      <c r="AE3">
        <v>999999999</v>
      </c>
    </row>
    <row r="4" spans="1:35" x14ac:dyDescent="0.35">
      <c r="A4" t="s">
        <v>4103</v>
      </c>
      <c r="B4">
        <v>999999999</v>
      </c>
      <c r="C4">
        <v>999999999</v>
      </c>
      <c r="D4">
        <v>999999999</v>
      </c>
      <c r="E4">
        <v>999999999</v>
      </c>
      <c r="F4">
        <v>999999999</v>
      </c>
      <c r="G4">
        <v>999999999</v>
      </c>
      <c r="H4">
        <v>999999999</v>
      </c>
      <c r="I4">
        <v>999999999</v>
      </c>
      <c r="J4">
        <v>999999999</v>
      </c>
      <c r="K4">
        <v>999999999</v>
      </c>
      <c r="L4">
        <v>999999999</v>
      </c>
      <c r="M4">
        <v>999999999</v>
      </c>
      <c r="N4">
        <v>999999999</v>
      </c>
      <c r="O4">
        <v>999999999</v>
      </c>
      <c r="P4">
        <v>999999999</v>
      </c>
      <c r="Q4">
        <v>999999999</v>
      </c>
      <c r="R4">
        <v>999999999</v>
      </c>
      <c r="S4">
        <v>999999999</v>
      </c>
      <c r="T4">
        <v>999999999</v>
      </c>
      <c r="U4">
        <v>999999999</v>
      </c>
      <c r="V4">
        <v>999999999</v>
      </c>
      <c r="W4">
        <v>999999999</v>
      </c>
      <c r="X4">
        <v>999999999</v>
      </c>
      <c r="Y4">
        <v>999999999</v>
      </c>
      <c r="Z4">
        <v>999999999</v>
      </c>
      <c r="AA4">
        <v>999999999</v>
      </c>
      <c r="AB4">
        <v>999999999</v>
      </c>
      <c r="AC4">
        <v>999999999</v>
      </c>
      <c r="AD4">
        <v>999999999</v>
      </c>
      <c r="AE4">
        <v>999999999</v>
      </c>
    </row>
    <row r="5" spans="1:35" x14ac:dyDescent="0.35">
      <c r="A5" t="s">
        <v>4104</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35">
      <c r="A6" t="s">
        <v>4105</v>
      </c>
      <c r="B6">
        <v>999999999</v>
      </c>
      <c r="C6">
        <v>999999999</v>
      </c>
      <c r="D6">
        <v>999999999</v>
      </c>
      <c r="E6">
        <v>999999999</v>
      </c>
      <c r="F6">
        <v>999999999</v>
      </c>
      <c r="G6">
        <v>999999999</v>
      </c>
      <c r="H6">
        <v>999999999</v>
      </c>
      <c r="I6">
        <v>999999999</v>
      </c>
      <c r="J6">
        <v>999999999</v>
      </c>
      <c r="K6">
        <v>999999999</v>
      </c>
      <c r="L6">
        <v>999999999</v>
      </c>
      <c r="M6">
        <v>999999999</v>
      </c>
      <c r="N6">
        <v>999999999</v>
      </c>
      <c r="O6">
        <v>999999999</v>
      </c>
      <c r="P6">
        <v>999999999</v>
      </c>
      <c r="Q6">
        <v>999999999</v>
      </c>
      <c r="R6">
        <v>999999999</v>
      </c>
      <c r="S6">
        <v>999999999</v>
      </c>
      <c r="T6">
        <v>999999999</v>
      </c>
      <c r="U6">
        <v>999999999</v>
      </c>
      <c r="V6">
        <v>999999999</v>
      </c>
      <c r="W6">
        <v>999999999</v>
      </c>
      <c r="X6">
        <v>999999999</v>
      </c>
      <c r="Y6">
        <v>999999999</v>
      </c>
      <c r="Z6">
        <v>999999999</v>
      </c>
      <c r="AA6">
        <v>999999999</v>
      </c>
      <c r="AB6">
        <v>999999999</v>
      </c>
      <c r="AC6">
        <v>999999999</v>
      </c>
      <c r="AD6">
        <v>999999999</v>
      </c>
      <c r="AE6">
        <v>999999999</v>
      </c>
    </row>
    <row r="7" spans="1:35" x14ac:dyDescent="0.35">
      <c r="A7" t="s">
        <v>4106</v>
      </c>
      <c r="B7">
        <v>999999999</v>
      </c>
      <c r="C7">
        <v>999999999</v>
      </c>
      <c r="D7">
        <v>999999999</v>
      </c>
      <c r="E7">
        <v>999999999</v>
      </c>
      <c r="F7">
        <v>999999999</v>
      </c>
      <c r="G7">
        <v>999999999</v>
      </c>
      <c r="H7">
        <v>999999999</v>
      </c>
      <c r="I7">
        <v>999999999</v>
      </c>
      <c r="J7">
        <v>999999999</v>
      </c>
      <c r="K7">
        <v>999999999</v>
      </c>
      <c r="L7">
        <v>999999999</v>
      </c>
      <c r="M7">
        <v>999999999</v>
      </c>
      <c r="N7">
        <v>999999999</v>
      </c>
      <c r="O7">
        <v>999999999</v>
      </c>
      <c r="P7">
        <v>999999999</v>
      </c>
      <c r="Q7">
        <v>999999999</v>
      </c>
      <c r="R7">
        <v>999999999</v>
      </c>
      <c r="S7">
        <v>999999999</v>
      </c>
      <c r="T7">
        <v>999999999</v>
      </c>
      <c r="U7">
        <v>999999999</v>
      </c>
      <c r="V7">
        <v>999999999</v>
      </c>
      <c r="W7">
        <v>999999999</v>
      </c>
      <c r="X7">
        <v>999999999</v>
      </c>
      <c r="Y7">
        <v>999999999</v>
      </c>
      <c r="Z7">
        <v>999999999</v>
      </c>
      <c r="AA7">
        <v>999999999</v>
      </c>
      <c r="AB7">
        <v>999999999</v>
      </c>
      <c r="AC7">
        <v>999999999</v>
      </c>
      <c r="AD7">
        <v>999999999</v>
      </c>
      <c r="AE7">
        <v>999999999</v>
      </c>
      <c r="AI7" s="4"/>
    </row>
    <row r="8" spans="1:35" x14ac:dyDescent="0.35">
      <c r="A8" t="s">
        <v>4107</v>
      </c>
      <c r="B8" s="4">
        <f>9300000*cpi_2019to2012</f>
        <v>8351909.7853765003</v>
      </c>
      <c r="C8" s="4">
        <f>$B$8*('NBPoNVP-HDVs-frgt'!C8/'NBPoNVP-HDVs-frgt'!$B$8)</f>
        <v>7782601.0404767599</v>
      </c>
      <c r="D8" s="4">
        <f>$B$8*('NBPoNVP-HDVs-frgt'!D8/'NBPoNVP-HDVs-frgt'!$B$8)</f>
        <v>7213292.2955770204</v>
      </c>
      <c r="E8" s="4">
        <f>$B$8*('NBPoNVP-HDVs-frgt'!E8/'NBPoNVP-HDVs-frgt'!$B$8)</f>
        <v>6643983.550677279</v>
      </c>
      <c r="F8" s="4">
        <f>$B$8*('NBPoNVP-HDVs-frgt'!F8/'NBPoNVP-HDVs-frgt'!$B$8)</f>
        <v>6082971.4737059735</v>
      </c>
      <c r="G8" s="4">
        <f>$B$8*('NBPoNVP-HDVs-frgt'!G8/'NBPoNVP-HDVs-frgt'!$B$8)</f>
        <v>5531873.8406992406</v>
      </c>
      <c r="H8" s="4">
        <f>$B$8*('NBPoNVP-HDVs-frgt'!H8/'NBPoNVP-HDVs-frgt'!$B$8)</f>
        <v>4999076.3714774121</v>
      </c>
      <c r="I8" s="4">
        <f>$B$8*('NBPoNVP-HDVs-frgt'!I8/'NBPoNVP-HDVs-frgt'!$B$8)</f>
        <v>4503933.0105461795</v>
      </c>
      <c r="J8" s="4">
        <f>$B$8*('NBPoNVP-HDVs-frgt'!J8/'NBPoNVP-HDVs-frgt'!$B$8)</f>
        <v>4005583.7815066418</v>
      </c>
      <c r="K8" s="4">
        <f>$B$8*('NBPoNVP-HDVs-frgt'!K8/'NBPoNVP-HDVs-frgt'!$B$8)</f>
        <v>3615299.0232845345</v>
      </c>
      <c r="L8" s="4">
        <f>$B$8*('NBPoNVP-HDVs-frgt'!L8/'NBPoNVP-HDVs-frgt'!$B$8)</f>
        <v>3560873.4753532726</v>
      </c>
      <c r="M8" s="4">
        <f>$B$8*('NBPoNVP-HDVs-frgt'!M8/'NBPoNVP-HDVs-frgt'!$B$8)</f>
        <v>3516436.5812964966</v>
      </c>
      <c r="N8" s="4">
        <f>$B$8*('NBPoNVP-HDVs-frgt'!N8/'NBPoNVP-HDVs-frgt'!$B$8)</f>
        <v>3472519.1566091222</v>
      </c>
      <c r="O8" s="4">
        <f>$B$8*('NBPoNVP-HDVs-frgt'!O8/'NBPoNVP-HDVs-frgt'!$B$8)</f>
        <v>3437610.8149853619</v>
      </c>
      <c r="P8" s="4">
        <f>$B$8*('NBPoNVP-HDVs-frgt'!P8/'NBPoNVP-HDVs-frgt'!$B$8)</f>
        <v>3392995.8171447907</v>
      </c>
      <c r="Q8" s="4">
        <f>$B$8*('NBPoNVP-HDVs-frgt'!Q8/'NBPoNVP-HDVs-frgt'!$B$8)</f>
        <v>3359096.7302958672</v>
      </c>
      <c r="R8" s="4">
        <f>$B$8*('NBPoNVP-HDVs-frgt'!R8/'NBPoNVP-HDVs-frgt'!$B$8)</f>
        <v>3321442.6220052722</v>
      </c>
      <c r="S8" s="4">
        <f>$B$8*('NBPoNVP-HDVs-frgt'!S8/'NBPoNVP-HDVs-frgt'!$B$8)</f>
        <v>3284129.8793002837</v>
      </c>
      <c r="T8" s="4">
        <f>$B$8*('NBPoNVP-HDVs-frgt'!T8/'NBPoNVP-HDVs-frgt'!$B$8)</f>
        <v>3247173.3441628851</v>
      </c>
      <c r="U8" s="4">
        <f>$B$8*('NBPoNVP-HDVs-frgt'!U8/'NBPoNVP-HDVs-frgt'!$B$8)</f>
        <v>3210558.1746110921</v>
      </c>
      <c r="V8" s="4">
        <f>$B$8*('NBPoNVP-HDVs-frgt'!V8/'NBPoNVP-HDVs-frgt'!$B$8)</f>
        <v>3173943.0050592991</v>
      </c>
      <c r="W8" s="4">
        <f>$B$8*('NBPoNVP-HDVs-frgt'!W8/'NBPoNVP-HDVs-frgt'!$B$8)</f>
        <v>3137327.835507507</v>
      </c>
      <c r="X8" s="4">
        <f>$B$8*('NBPoNVP-HDVs-frgt'!X8/'NBPoNVP-HDVs-frgt'!$B$8)</f>
        <v>3100712.6659557144</v>
      </c>
      <c r="Y8" s="4">
        <f>$B$8*('NBPoNVP-HDVs-frgt'!Y8/'NBPoNVP-HDVs-frgt'!$B$8)</f>
        <v>3064097.4964039223</v>
      </c>
      <c r="Z8" s="4">
        <f>$B$8*('NBPoNVP-HDVs-frgt'!Z8/'NBPoNVP-HDVs-frgt'!$B$8)</f>
        <v>3027482.3268521288</v>
      </c>
      <c r="AA8" s="4">
        <f>$B$8*('NBPoNVP-HDVs-frgt'!AA8/'NBPoNVP-HDVs-frgt'!$B$8)</f>
        <v>2990867.1573003363</v>
      </c>
      <c r="AB8" s="4">
        <f>$B$8*('NBPoNVP-HDVs-frgt'!AB8/'NBPoNVP-HDVs-frgt'!$B$8)</f>
        <v>2954251.9877485442</v>
      </c>
      <c r="AC8" s="4">
        <f>$B$8*('NBPoNVP-HDVs-frgt'!AC8/'NBPoNVP-HDVs-frgt'!$B$8)</f>
        <v>2917636.8181967512</v>
      </c>
      <c r="AD8" s="4">
        <f>$B$8*('NBPoNVP-HDVs-frgt'!AD8/'NBPoNVP-HDVs-frgt'!$B$8)</f>
        <v>2881021.6486449586</v>
      </c>
      <c r="AE8" s="4">
        <f>$B$8*('NBPoNVP-HDVs-frgt'!AE8/'NBPoNVP-HDVs-frgt'!$B$8)</f>
        <v>2844406.4790931656</v>
      </c>
      <c r="AF8" s="4"/>
      <c r="AG8" s="4"/>
      <c r="AH8" s="4"/>
      <c r="AI8"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workbookViewId="0">
      <selection activeCell="B6" sqref="B6:AE7"/>
    </sheetView>
  </sheetViews>
  <sheetFormatPr defaultColWidth="8.81640625" defaultRowHeight="14.5" x14ac:dyDescent="0.35"/>
  <cols>
    <col min="1" max="1" width="24.453125" customWidth="1"/>
  </cols>
  <sheetData>
    <row r="1" spans="1:35" x14ac:dyDescent="0.3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4101</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35">
      <c r="A3" t="s">
        <v>4102</v>
      </c>
      <c r="B3">
        <v>999999999</v>
      </c>
      <c r="C3">
        <v>999999999</v>
      </c>
      <c r="D3">
        <v>999999999</v>
      </c>
      <c r="E3">
        <v>999999999</v>
      </c>
      <c r="F3">
        <v>999999999</v>
      </c>
      <c r="G3">
        <v>999999999</v>
      </c>
      <c r="H3">
        <v>999999999</v>
      </c>
      <c r="I3">
        <v>999999999</v>
      </c>
      <c r="J3">
        <v>999999999</v>
      </c>
      <c r="K3">
        <v>999999999</v>
      </c>
      <c r="L3">
        <v>999999999</v>
      </c>
      <c r="M3">
        <v>999999999</v>
      </c>
      <c r="N3">
        <v>999999999</v>
      </c>
      <c r="O3">
        <v>999999999</v>
      </c>
      <c r="P3">
        <v>999999999</v>
      </c>
      <c r="Q3">
        <v>999999999</v>
      </c>
      <c r="R3">
        <v>999999999</v>
      </c>
      <c r="S3">
        <v>999999999</v>
      </c>
      <c r="T3">
        <v>999999999</v>
      </c>
      <c r="U3">
        <v>999999999</v>
      </c>
      <c r="V3">
        <v>999999999</v>
      </c>
      <c r="W3">
        <v>999999999</v>
      </c>
      <c r="X3">
        <v>999999999</v>
      </c>
      <c r="Y3">
        <v>999999999</v>
      </c>
      <c r="Z3">
        <v>999999999</v>
      </c>
      <c r="AA3">
        <v>999999999</v>
      </c>
      <c r="AB3">
        <v>999999999</v>
      </c>
      <c r="AC3">
        <v>999999999</v>
      </c>
      <c r="AD3">
        <v>999999999</v>
      </c>
      <c r="AE3">
        <v>999999999</v>
      </c>
    </row>
    <row r="4" spans="1:35" x14ac:dyDescent="0.35">
      <c r="A4" t="s">
        <v>4103</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35">
      <c r="A5" t="s">
        <v>4104</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35">
      <c r="A6" t="s">
        <v>4105</v>
      </c>
      <c r="B6">
        <v>999999999</v>
      </c>
      <c r="C6">
        <v>999999999</v>
      </c>
      <c r="D6">
        <v>999999999</v>
      </c>
      <c r="E6">
        <v>999999999</v>
      </c>
      <c r="F6">
        <v>999999999</v>
      </c>
      <c r="G6">
        <v>999999999</v>
      </c>
      <c r="H6">
        <v>999999999</v>
      </c>
      <c r="I6">
        <v>999999999</v>
      </c>
      <c r="J6">
        <v>999999999</v>
      </c>
      <c r="K6">
        <v>999999999</v>
      </c>
      <c r="L6">
        <v>999999999</v>
      </c>
      <c r="M6">
        <v>999999999</v>
      </c>
      <c r="N6">
        <v>999999999</v>
      </c>
      <c r="O6">
        <v>999999999</v>
      </c>
      <c r="P6">
        <v>999999999</v>
      </c>
      <c r="Q6">
        <v>999999999</v>
      </c>
      <c r="R6">
        <v>999999999</v>
      </c>
      <c r="S6">
        <v>999999999</v>
      </c>
      <c r="T6">
        <v>999999999</v>
      </c>
      <c r="U6">
        <v>999999999</v>
      </c>
      <c r="V6">
        <v>999999999</v>
      </c>
      <c r="W6">
        <v>999999999</v>
      </c>
      <c r="X6">
        <v>999999999</v>
      </c>
      <c r="Y6">
        <v>999999999</v>
      </c>
      <c r="Z6">
        <v>999999999</v>
      </c>
      <c r="AA6">
        <v>999999999</v>
      </c>
      <c r="AB6">
        <v>999999999</v>
      </c>
      <c r="AC6">
        <v>999999999</v>
      </c>
      <c r="AD6">
        <v>999999999</v>
      </c>
      <c r="AE6">
        <v>999999999</v>
      </c>
    </row>
    <row r="7" spans="1:35" x14ac:dyDescent="0.35">
      <c r="A7" t="s">
        <v>4106</v>
      </c>
      <c r="B7">
        <v>999999999</v>
      </c>
      <c r="C7">
        <v>999999999</v>
      </c>
      <c r="D7">
        <v>999999999</v>
      </c>
      <c r="E7">
        <v>999999999</v>
      </c>
      <c r="F7">
        <v>999999999</v>
      </c>
      <c r="G7">
        <v>999999999</v>
      </c>
      <c r="H7">
        <v>999999999</v>
      </c>
      <c r="I7">
        <v>999999999</v>
      </c>
      <c r="J7">
        <v>999999999</v>
      </c>
      <c r="K7">
        <v>999999999</v>
      </c>
      <c r="L7">
        <v>999999999</v>
      </c>
      <c r="M7">
        <v>999999999</v>
      </c>
      <c r="N7">
        <v>999999999</v>
      </c>
      <c r="O7">
        <v>999999999</v>
      </c>
      <c r="P7">
        <v>999999999</v>
      </c>
      <c r="Q7">
        <v>999999999</v>
      </c>
      <c r="R7">
        <v>999999999</v>
      </c>
      <c r="S7">
        <v>999999999</v>
      </c>
      <c r="T7">
        <v>999999999</v>
      </c>
      <c r="U7">
        <v>999999999</v>
      </c>
      <c r="V7">
        <v>999999999</v>
      </c>
      <c r="W7">
        <v>999999999</v>
      </c>
      <c r="X7">
        <v>999999999</v>
      </c>
      <c r="Y7">
        <v>999999999</v>
      </c>
      <c r="Z7">
        <v>999999999</v>
      </c>
      <c r="AA7">
        <v>999999999</v>
      </c>
      <c r="AB7">
        <v>999999999</v>
      </c>
      <c r="AC7">
        <v>999999999</v>
      </c>
      <c r="AD7">
        <v>999999999</v>
      </c>
      <c r="AE7">
        <v>999999999</v>
      </c>
      <c r="AI7" s="4"/>
    </row>
    <row r="8" spans="1:35" x14ac:dyDescent="0.35">
      <c r="A8" t="s">
        <v>4107</v>
      </c>
      <c r="B8" s="4">
        <f>B$5*('NBPoNVP-HDVs-psgr'!B$8/'NBPoNVP-HDVs-psgr'!B$5)</f>
        <v>48424.88893124515</v>
      </c>
      <c r="C8" s="4">
        <f>C$5*('NBPoNVP-HDVs-psgr'!C$8/'NBPoNVP-HDVs-psgr'!C$5)</f>
        <v>48642.806956443375</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31758.011883166004</v>
      </c>
      <c r="R8" s="4">
        <f>R$5*('NBPoNVP-HDVs-psgr'!R$8/'NBPoNVP-HDVs-psgr'!R$5)</f>
        <v>31559.566743498031</v>
      </c>
      <c r="S8" s="4">
        <f>S$5*('NBPoNVP-HDVs-psgr'!S$8/'NBPoNVP-HDVs-psgr'!S$5)</f>
        <v>31363.999285390626</v>
      </c>
      <c r="T8" s="4">
        <f>T$5*('NBPoNVP-HDVs-psgr'!T$8/'NBPoNVP-HDVs-psgr'!T$5)</f>
        <v>31171.30950884378</v>
      </c>
      <c r="U8" s="4">
        <f>U$5*('NBPoNVP-HDVs-psgr'!U$8/'NBPoNVP-HDVs-psgr'!U$5)</f>
        <v>30981.497413857487</v>
      </c>
      <c r="V8" s="4">
        <f>V$5*('NBPoNVP-HDVs-psgr'!V$8/'NBPoNVP-HDVs-psgr'!V$5)</f>
        <v>30886.072381345588</v>
      </c>
      <c r="W8" s="4">
        <f>W$5*('NBPoNVP-HDVs-psgr'!W$8/'NBPoNVP-HDVs-psgr'!W$5)</f>
        <v>30793.525030394245</v>
      </c>
      <c r="X8" s="4">
        <f>X$5*('NBPoNVP-HDVs-psgr'!X$8/'NBPoNVP-HDVs-psgr'!X$5)</f>
        <v>30703.855361003461</v>
      </c>
      <c r="Y8" s="4">
        <f>Y$5*('NBPoNVP-HDVs-psgr'!Y$8/'NBPoNVP-HDVs-psgr'!Y$5)</f>
        <v>30617.063373173249</v>
      </c>
      <c r="Z8" s="4">
        <f>Z$5*('NBPoNVP-HDVs-psgr'!Z$8/'NBPoNVP-HDVs-psgr'!Z$5)</f>
        <v>30533.149066903574</v>
      </c>
      <c r="AA8" s="4">
        <f>AA$5*('NBPoNVP-HDVs-psgr'!AA$8/'NBPoNVP-HDVs-psgr'!AA$5)</f>
        <v>30452.112442194466</v>
      </c>
      <c r="AB8" s="4">
        <f>AB$5*('NBPoNVP-HDVs-psgr'!AB$8/'NBPoNVP-HDVs-psgr'!AB$5)</f>
        <v>30373.953499045932</v>
      </c>
      <c r="AC8" s="4">
        <f>AC$5*('NBPoNVP-HDVs-psgr'!AC$8/'NBPoNVP-HDVs-psgr'!AC$5)</f>
        <v>30298.672237457948</v>
      </c>
      <c r="AD8" s="4">
        <f>AD$5*('NBPoNVP-HDVs-psgr'!AD$8/'NBPoNVP-HDVs-psgr'!AD$5)</f>
        <v>30226.268657430512</v>
      </c>
      <c r="AE8" s="4">
        <f>AE$5*('NBPoNVP-HDVs-psgr'!AE$8/'NBPoNVP-HDVs-psgr'!AE$5)</f>
        <v>30156.742758963657</v>
      </c>
      <c r="AF8" s="4"/>
      <c r="AG8" s="4"/>
      <c r="AH8" s="4"/>
      <c r="AI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workbookViewId="0">
      <selection activeCell="B6" sqref="B6:AE7"/>
    </sheetView>
  </sheetViews>
  <sheetFormatPr defaultColWidth="8.81640625" defaultRowHeight="14.5" x14ac:dyDescent="0.35"/>
  <cols>
    <col min="1" max="1" width="24.453125" customWidth="1"/>
  </cols>
  <sheetData>
    <row r="1" spans="1:35" x14ac:dyDescent="0.3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4101</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35">
      <c r="A3" t="s">
        <v>4102</v>
      </c>
      <c r="B3">
        <v>999999999</v>
      </c>
      <c r="C3">
        <v>999999999</v>
      </c>
      <c r="D3">
        <v>999999999</v>
      </c>
      <c r="E3">
        <v>999999999</v>
      </c>
      <c r="F3">
        <v>999999999</v>
      </c>
      <c r="G3">
        <v>999999999</v>
      </c>
      <c r="H3">
        <v>999999999</v>
      </c>
      <c r="I3">
        <v>999999999</v>
      </c>
      <c r="J3">
        <v>999999999</v>
      </c>
      <c r="K3">
        <v>999999999</v>
      </c>
      <c r="L3">
        <v>999999999</v>
      </c>
      <c r="M3">
        <v>999999999</v>
      </c>
      <c r="N3">
        <v>999999999</v>
      </c>
      <c r="O3">
        <v>999999999</v>
      </c>
      <c r="P3">
        <v>999999999</v>
      </c>
      <c r="Q3">
        <v>999999999</v>
      </c>
      <c r="R3">
        <v>999999999</v>
      </c>
      <c r="S3">
        <v>999999999</v>
      </c>
      <c r="T3">
        <v>999999999</v>
      </c>
      <c r="U3">
        <v>999999999</v>
      </c>
      <c r="V3">
        <v>999999999</v>
      </c>
      <c r="W3">
        <v>999999999</v>
      </c>
      <c r="X3">
        <v>999999999</v>
      </c>
      <c r="Y3">
        <v>999999999</v>
      </c>
      <c r="Z3">
        <v>999999999</v>
      </c>
      <c r="AA3">
        <v>999999999</v>
      </c>
      <c r="AB3">
        <v>999999999</v>
      </c>
      <c r="AC3">
        <v>999999999</v>
      </c>
      <c r="AD3">
        <v>999999999</v>
      </c>
      <c r="AE3">
        <v>999999999</v>
      </c>
    </row>
    <row r="4" spans="1:35" x14ac:dyDescent="0.35">
      <c r="A4" t="s">
        <v>4103</v>
      </c>
      <c r="B4">
        <v>999999999</v>
      </c>
      <c r="C4">
        <v>999999999</v>
      </c>
      <c r="D4">
        <v>999999999</v>
      </c>
      <c r="E4">
        <v>999999999</v>
      </c>
      <c r="F4">
        <v>999999999</v>
      </c>
      <c r="G4">
        <v>999999999</v>
      </c>
      <c r="H4">
        <v>999999999</v>
      </c>
      <c r="I4">
        <v>999999999</v>
      </c>
      <c r="J4">
        <v>999999999</v>
      </c>
      <c r="K4">
        <v>999999999</v>
      </c>
      <c r="L4">
        <v>999999999</v>
      </c>
      <c r="M4">
        <v>999999999</v>
      </c>
      <c r="N4">
        <v>999999999</v>
      </c>
      <c r="O4">
        <v>999999999</v>
      </c>
      <c r="P4">
        <v>999999999</v>
      </c>
      <c r="Q4">
        <v>999999999</v>
      </c>
      <c r="R4">
        <v>999999999</v>
      </c>
      <c r="S4">
        <v>999999999</v>
      </c>
      <c r="T4">
        <v>999999999</v>
      </c>
      <c r="U4">
        <v>999999999</v>
      </c>
      <c r="V4">
        <v>999999999</v>
      </c>
      <c r="W4">
        <v>999999999</v>
      </c>
      <c r="X4">
        <v>999999999</v>
      </c>
      <c r="Y4">
        <v>999999999</v>
      </c>
      <c r="Z4">
        <v>999999999</v>
      </c>
      <c r="AA4">
        <v>999999999</v>
      </c>
      <c r="AB4">
        <v>999999999</v>
      </c>
      <c r="AC4">
        <v>999999999</v>
      </c>
      <c r="AD4">
        <v>999999999</v>
      </c>
      <c r="AE4">
        <v>999999999</v>
      </c>
    </row>
    <row r="5" spans="1:35" x14ac:dyDescent="0.35">
      <c r="A5" t="s">
        <v>4104</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35">
      <c r="A6" t="s">
        <v>4105</v>
      </c>
      <c r="B6">
        <v>999999999</v>
      </c>
      <c r="C6">
        <v>999999999</v>
      </c>
      <c r="D6">
        <v>999999999</v>
      </c>
      <c r="E6">
        <v>999999999</v>
      </c>
      <c r="F6">
        <v>999999999</v>
      </c>
      <c r="G6">
        <v>999999999</v>
      </c>
      <c r="H6">
        <v>999999999</v>
      </c>
      <c r="I6">
        <v>999999999</v>
      </c>
      <c r="J6">
        <v>999999999</v>
      </c>
      <c r="K6">
        <v>999999999</v>
      </c>
      <c r="L6">
        <v>999999999</v>
      </c>
      <c r="M6">
        <v>999999999</v>
      </c>
      <c r="N6">
        <v>999999999</v>
      </c>
      <c r="O6">
        <v>999999999</v>
      </c>
      <c r="P6">
        <v>999999999</v>
      </c>
      <c r="Q6">
        <v>999999999</v>
      </c>
      <c r="R6">
        <v>999999999</v>
      </c>
      <c r="S6">
        <v>999999999</v>
      </c>
      <c r="T6">
        <v>999999999</v>
      </c>
      <c r="U6">
        <v>999999999</v>
      </c>
      <c r="V6">
        <v>999999999</v>
      </c>
      <c r="W6">
        <v>999999999</v>
      </c>
      <c r="X6">
        <v>999999999</v>
      </c>
      <c r="Y6">
        <v>999999999</v>
      </c>
      <c r="Z6">
        <v>999999999</v>
      </c>
      <c r="AA6">
        <v>999999999</v>
      </c>
      <c r="AB6">
        <v>999999999</v>
      </c>
      <c r="AC6">
        <v>999999999</v>
      </c>
      <c r="AD6">
        <v>999999999</v>
      </c>
      <c r="AE6">
        <v>999999999</v>
      </c>
    </row>
    <row r="7" spans="1:35" x14ac:dyDescent="0.35">
      <c r="A7" t="s">
        <v>4106</v>
      </c>
      <c r="B7">
        <v>999999999</v>
      </c>
      <c r="C7">
        <v>999999999</v>
      </c>
      <c r="D7">
        <v>999999999</v>
      </c>
      <c r="E7">
        <v>999999999</v>
      </c>
      <c r="F7">
        <v>999999999</v>
      </c>
      <c r="G7">
        <v>999999999</v>
      </c>
      <c r="H7">
        <v>999999999</v>
      </c>
      <c r="I7">
        <v>999999999</v>
      </c>
      <c r="J7">
        <v>999999999</v>
      </c>
      <c r="K7">
        <v>999999999</v>
      </c>
      <c r="L7">
        <v>999999999</v>
      </c>
      <c r="M7">
        <v>999999999</v>
      </c>
      <c r="N7">
        <v>999999999</v>
      </c>
      <c r="O7">
        <v>999999999</v>
      </c>
      <c r="P7">
        <v>999999999</v>
      </c>
      <c r="Q7">
        <v>999999999</v>
      </c>
      <c r="R7">
        <v>999999999</v>
      </c>
      <c r="S7">
        <v>999999999</v>
      </c>
      <c r="T7">
        <v>999999999</v>
      </c>
      <c r="U7">
        <v>999999999</v>
      </c>
      <c r="V7">
        <v>999999999</v>
      </c>
      <c r="W7">
        <v>999999999</v>
      </c>
      <c r="X7">
        <v>999999999</v>
      </c>
      <c r="Y7">
        <v>999999999</v>
      </c>
      <c r="Z7">
        <v>999999999</v>
      </c>
      <c r="AA7">
        <v>999999999</v>
      </c>
      <c r="AB7">
        <v>999999999</v>
      </c>
      <c r="AC7">
        <v>999999999</v>
      </c>
      <c r="AD7">
        <v>999999999</v>
      </c>
      <c r="AE7">
        <v>999999999</v>
      </c>
      <c r="AI7" s="4"/>
    </row>
    <row r="8" spans="1:35" x14ac:dyDescent="0.35">
      <c r="A8" t="s">
        <v>4107</v>
      </c>
      <c r="B8" s="4">
        <f>B$5*('NBPoNVP-HDVs-psgr'!B$8/'NBPoNVP-HDVs-psgr'!B$5)</f>
        <v>16141629.643748384</v>
      </c>
      <c r="C8" s="4">
        <f>C$5*('NBPoNVP-HDVs-psgr'!C$8/'NBPoNVP-HDVs-psgr'!C$5)</f>
        <v>16214268.985481124</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10586003.961055335</v>
      </c>
      <c r="R8" s="4">
        <f>R$5*('NBPoNVP-HDVs-psgr'!R$8/'NBPoNVP-HDVs-psgr'!R$5)</f>
        <v>10519855.58116601</v>
      </c>
      <c r="S8" s="4">
        <f>S$5*('NBPoNVP-HDVs-psgr'!S$8/'NBPoNVP-HDVs-psgr'!S$5)</f>
        <v>10454666.428463541</v>
      </c>
      <c r="T8" s="4">
        <f>T$5*('NBPoNVP-HDVs-psgr'!T$8/'NBPoNVP-HDVs-psgr'!T$5)</f>
        <v>10390436.502947927</v>
      </c>
      <c r="U8" s="4">
        <f>U$5*('NBPoNVP-HDVs-psgr'!U$8/'NBPoNVP-HDVs-psgr'!U$5)</f>
        <v>10327165.804619163</v>
      </c>
      <c r="V8" s="4">
        <f>V$5*('NBPoNVP-HDVs-psgr'!V$8/'NBPoNVP-HDVs-psgr'!V$5)</f>
        <v>10295357.46044853</v>
      </c>
      <c r="W8" s="4">
        <f>W$5*('NBPoNVP-HDVs-psgr'!W$8/'NBPoNVP-HDVs-psgr'!W$5)</f>
        <v>10264508.343464749</v>
      </c>
      <c r="X8" s="4">
        <f>X$5*('NBPoNVP-HDVs-psgr'!X$8/'NBPoNVP-HDVs-psgr'!X$5)</f>
        <v>10234618.453667821</v>
      </c>
      <c r="Y8" s="4">
        <f>Y$5*('NBPoNVP-HDVs-psgr'!Y$8/'NBPoNVP-HDVs-psgr'!Y$5)</f>
        <v>10205687.791057749</v>
      </c>
      <c r="Z8" s="4">
        <f>Z$5*('NBPoNVP-HDVs-psgr'!Z$8/'NBPoNVP-HDVs-psgr'!Z$5)</f>
        <v>10177716.355634525</v>
      </c>
      <c r="AA8" s="4">
        <f>AA$5*('NBPoNVP-HDVs-psgr'!AA$8/'NBPoNVP-HDVs-psgr'!AA$5)</f>
        <v>10150704.147398155</v>
      </c>
      <c r="AB8" s="4">
        <f>AB$5*('NBPoNVP-HDVs-psgr'!AB$8/'NBPoNVP-HDVs-psgr'!AB$5)</f>
        <v>10124651.166348644</v>
      </c>
      <c r="AC8" s="4">
        <f>AC$5*('NBPoNVP-HDVs-psgr'!AC$8/'NBPoNVP-HDVs-psgr'!AC$5)</f>
        <v>10099557.412485981</v>
      </c>
      <c r="AD8" s="4">
        <f>AD$5*('NBPoNVP-HDVs-psgr'!AD$8/'NBPoNVP-HDVs-psgr'!AD$5)</f>
        <v>10075422.88581017</v>
      </c>
      <c r="AE8" s="4">
        <f>AE$5*('NBPoNVP-HDVs-psgr'!AE$8/'NBPoNVP-HDVs-psgr'!AE$5)</f>
        <v>10052247.58632122</v>
      </c>
      <c r="AF8" s="4"/>
      <c r="AG8" s="4"/>
      <c r="AH8" s="4"/>
      <c r="AI8" s="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C2" sqref="C2:AE2"/>
    </sheetView>
  </sheetViews>
  <sheetFormatPr defaultColWidth="8.81640625" defaultRowHeight="14.5" x14ac:dyDescent="0.35"/>
  <cols>
    <col min="1" max="1" width="24.453125" customWidth="1"/>
  </cols>
  <sheetData>
    <row r="1" spans="1:35" x14ac:dyDescent="0.3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4101</v>
      </c>
      <c r="B2" s="4">
        <f>B4*(Motorbikes!$B$19/Motorbikes!$B$20)</f>
        <v>13157.391090569377</v>
      </c>
      <c r="C2" s="4">
        <f>B2</f>
        <v>13157.391090569377</v>
      </c>
      <c r="D2" s="4">
        <f t="shared" ref="D2:AE2" si="0">C2</f>
        <v>13157.391090569377</v>
      </c>
      <c r="E2" s="4">
        <f t="shared" si="0"/>
        <v>13157.391090569377</v>
      </c>
      <c r="F2" s="4">
        <f t="shared" si="0"/>
        <v>13157.391090569377</v>
      </c>
      <c r="G2" s="4">
        <f t="shared" si="0"/>
        <v>13157.391090569377</v>
      </c>
      <c r="H2" s="4">
        <f t="shared" si="0"/>
        <v>13157.391090569377</v>
      </c>
      <c r="I2" s="4">
        <f t="shared" si="0"/>
        <v>13157.391090569377</v>
      </c>
      <c r="J2" s="4">
        <f t="shared" si="0"/>
        <v>13157.391090569377</v>
      </c>
      <c r="K2" s="4">
        <f t="shared" si="0"/>
        <v>13157.391090569377</v>
      </c>
      <c r="L2" s="4">
        <f t="shared" si="0"/>
        <v>13157.391090569377</v>
      </c>
      <c r="M2" s="4">
        <f t="shared" si="0"/>
        <v>13157.391090569377</v>
      </c>
      <c r="N2" s="4">
        <f t="shared" si="0"/>
        <v>13157.391090569377</v>
      </c>
      <c r="O2" s="4">
        <f t="shared" si="0"/>
        <v>13157.391090569377</v>
      </c>
      <c r="P2" s="4">
        <f t="shared" si="0"/>
        <v>13157.391090569377</v>
      </c>
      <c r="Q2" s="4">
        <f t="shared" si="0"/>
        <v>13157.391090569377</v>
      </c>
      <c r="R2" s="4">
        <f t="shared" si="0"/>
        <v>13157.391090569377</v>
      </c>
      <c r="S2" s="4">
        <f t="shared" si="0"/>
        <v>13157.391090569377</v>
      </c>
      <c r="T2" s="4">
        <f t="shared" si="0"/>
        <v>13157.391090569377</v>
      </c>
      <c r="U2" s="4">
        <f t="shared" si="0"/>
        <v>13157.391090569377</v>
      </c>
      <c r="V2" s="4">
        <f t="shared" si="0"/>
        <v>13157.391090569377</v>
      </c>
      <c r="W2" s="4">
        <f t="shared" si="0"/>
        <v>13157.391090569377</v>
      </c>
      <c r="X2" s="4">
        <f t="shared" si="0"/>
        <v>13157.391090569377</v>
      </c>
      <c r="Y2" s="4">
        <f t="shared" si="0"/>
        <v>13157.391090569377</v>
      </c>
      <c r="Z2" s="4">
        <f t="shared" si="0"/>
        <v>13157.391090569377</v>
      </c>
      <c r="AA2" s="4">
        <f t="shared" si="0"/>
        <v>13157.391090569377</v>
      </c>
      <c r="AB2" s="4">
        <f t="shared" si="0"/>
        <v>13157.391090569377</v>
      </c>
      <c r="AC2" s="4">
        <f t="shared" si="0"/>
        <v>13157.391090569377</v>
      </c>
      <c r="AD2" s="4">
        <f t="shared" si="0"/>
        <v>13157.391090569377</v>
      </c>
      <c r="AE2" s="4">
        <f t="shared" si="0"/>
        <v>13157.391090569377</v>
      </c>
      <c r="AF2" s="4"/>
      <c r="AG2" s="4"/>
      <c r="AH2" s="4"/>
      <c r="AI2" s="4"/>
    </row>
    <row r="3" spans="1:35" x14ac:dyDescent="0.35">
      <c r="A3" t="s">
        <v>4102</v>
      </c>
      <c r="B3">
        <v>999999999</v>
      </c>
      <c r="C3">
        <v>999999999</v>
      </c>
      <c r="D3">
        <v>999999999</v>
      </c>
      <c r="E3">
        <v>999999999</v>
      </c>
      <c r="F3">
        <v>999999999</v>
      </c>
      <c r="G3">
        <v>999999999</v>
      </c>
      <c r="H3">
        <v>999999999</v>
      </c>
      <c r="I3">
        <v>999999999</v>
      </c>
      <c r="J3">
        <v>999999999</v>
      </c>
      <c r="K3">
        <v>999999999</v>
      </c>
      <c r="L3">
        <v>999999999</v>
      </c>
      <c r="M3">
        <v>999999999</v>
      </c>
      <c r="N3">
        <v>999999999</v>
      </c>
      <c r="O3">
        <v>999999999</v>
      </c>
      <c r="P3">
        <v>999999999</v>
      </c>
      <c r="Q3">
        <v>999999999</v>
      </c>
      <c r="R3">
        <v>999999999</v>
      </c>
      <c r="S3">
        <v>999999999</v>
      </c>
      <c r="T3">
        <v>999999999</v>
      </c>
      <c r="U3">
        <v>999999999</v>
      </c>
      <c r="V3">
        <v>999999999</v>
      </c>
      <c r="W3">
        <v>999999999</v>
      </c>
      <c r="X3">
        <v>999999999</v>
      </c>
      <c r="Y3">
        <v>999999999</v>
      </c>
      <c r="Z3">
        <v>999999999</v>
      </c>
      <c r="AA3">
        <v>999999999</v>
      </c>
      <c r="AB3">
        <v>999999999</v>
      </c>
      <c r="AC3">
        <v>999999999</v>
      </c>
      <c r="AD3">
        <v>999999999</v>
      </c>
      <c r="AE3">
        <v>999999999</v>
      </c>
    </row>
    <row r="4" spans="1:35" x14ac:dyDescent="0.35">
      <c r="A4" t="s">
        <v>4103</v>
      </c>
      <c r="B4">
        <f>AVERAGE(Motorbikes!C3:C12)</f>
        <v>8980</v>
      </c>
      <c r="C4">
        <f>$B4</f>
        <v>8980</v>
      </c>
      <c r="D4">
        <f t="shared" ref="D4:AE4" si="1">$B4</f>
        <v>8980</v>
      </c>
      <c r="E4">
        <f t="shared" si="1"/>
        <v>8980</v>
      </c>
      <c r="F4">
        <f t="shared" si="1"/>
        <v>8980</v>
      </c>
      <c r="G4">
        <f t="shared" si="1"/>
        <v>8980</v>
      </c>
      <c r="H4">
        <f t="shared" si="1"/>
        <v>8980</v>
      </c>
      <c r="I4">
        <f t="shared" si="1"/>
        <v>8980</v>
      </c>
      <c r="J4">
        <f t="shared" si="1"/>
        <v>8980</v>
      </c>
      <c r="K4">
        <f t="shared" si="1"/>
        <v>8980</v>
      </c>
      <c r="L4">
        <f t="shared" si="1"/>
        <v>8980</v>
      </c>
      <c r="M4">
        <f t="shared" si="1"/>
        <v>8980</v>
      </c>
      <c r="N4">
        <f t="shared" si="1"/>
        <v>8980</v>
      </c>
      <c r="O4">
        <f t="shared" si="1"/>
        <v>8980</v>
      </c>
      <c r="P4">
        <f t="shared" si="1"/>
        <v>8980</v>
      </c>
      <c r="Q4">
        <f t="shared" si="1"/>
        <v>8980</v>
      </c>
      <c r="R4">
        <f t="shared" si="1"/>
        <v>8980</v>
      </c>
      <c r="S4">
        <f t="shared" si="1"/>
        <v>8980</v>
      </c>
      <c r="T4">
        <f t="shared" si="1"/>
        <v>8980</v>
      </c>
      <c r="U4">
        <f t="shared" si="1"/>
        <v>8980</v>
      </c>
      <c r="V4">
        <f t="shared" si="1"/>
        <v>8980</v>
      </c>
      <c r="W4">
        <f t="shared" si="1"/>
        <v>8980</v>
      </c>
      <c r="X4">
        <f t="shared" si="1"/>
        <v>8980</v>
      </c>
      <c r="Y4">
        <f t="shared" si="1"/>
        <v>8980</v>
      </c>
      <c r="Z4">
        <f t="shared" si="1"/>
        <v>8980</v>
      </c>
      <c r="AA4">
        <f t="shared" si="1"/>
        <v>8980</v>
      </c>
      <c r="AB4">
        <f t="shared" si="1"/>
        <v>8980</v>
      </c>
      <c r="AC4">
        <f t="shared" si="1"/>
        <v>8980</v>
      </c>
      <c r="AD4">
        <f t="shared" si="1"/>
        <v>8980</v>
      </c>
      <c r="AE4">
        <f t="shared" si="1"/>
        <v>8980</v>
      </c>
    </row>
    <row r="5" spans="1:35" x14ac:dyDescent="0.35">
      <c r="A5" t="s">
        <v>4104</v>
      </c>
      <c r="B5">
        <v>999999999</v>
      </c>
      <c r="C5">
        <v>999999999</v>
      </c>
      <c r="D5">
        <v>999999999</v>
      </c>
      <c r="E5">
        <v>999999999</v>
      </c>
      <c r="F5">
        <v>999999999</v>
      </c>
      <c r="G5">
        <v>999999999</v>
      </c>
      <c r="H5">
        <v>999999999</v>
      </c>
      <c r="I5">
        <v>999999999</v>
      </c>
      <c r="J5">
        <v>999999999</v>
      </c>
      <c r="K5">
        <v>999999999</v>
      </c>
      <c r="L5">
        <v>999999999</v>
      </c>
      <c r="M5">
        <v>999999999</v>
      </c>
      <c r="N5">
        <v>999999999</v>
      </c>
      <c r="O5">
        <v>999999999</v>
      </c>
      <c r="P5">
        <v>999999999</v>
      </c>
      <c r="Q5">
        <v>999999999</v>
      </c>
      <c r="R5">
        <v>999999999</v>
      </c>
      <c r="S5">
        <v>999999999</v>
      </c>
      <c r="T5">
        <v>999999999</v>
      </c>
      <c r="U5">
        <v>999999999</v>
      </c>
      <c r="V5">
        <v>999999999</v>
      </c>
      <c r="W5">
        <v>999999999</v>
      </c>
      <c r="X5">
        <v>999999999</v>
      </c>
      <c r="Y5">
        <v>999999999</v>
      </c>
      <c r="Z5">
        <v>999999999</v>
      </c>
      <c r="AA5">
        <v>999999999</v>
      </c>
      <c r="AB5">
        <v>999999999</v>
      </c>
      <c r="AC5">
        <v>999999999</v>
      </c>
      <c r="AD5">
        <v>999999999</v>
      </c>
      <c r="AE5">
        <v>999999999</v>
      </c>
    </row>
    <row r="6" spans="1:35" x14ac:dyDescent="0.35">
      <c r="A6" t="s">
        <v>4105</v>
      </c>
      <c r="B6">
        <v>999999999</v>
      </c>
      <c r="C6">
        <v>999999999</v>
      </c>
      <c r="D6">
        <v>999999999</v>
      </c>
      <c r="E6">
        <v>999999999</v>
      </c>
      <c r="F6">
        <v>999999999</v>
      </c>
      <c r="G6">
        <v>999999999</v>
      </c>
      <c r="H6">
        <v>999999999</v>
      </c>
      <c r="I6">
        <v>999999999</v>
      </c>
      <c r="J6">
        <v>999999999</v>
      </c>
      <c r="K6">
        <v>999999999</v>
      </c>
      <c r="L6">
        <v>999999999</v>
      </c>
      <c r="M6">
        <v>999999999</v>
      </c>
      <c r="N6">
        <v>999999999</v>
      </c>
      <c r="O6">
        <v>999999999</v>
      </c>
      <c r="P6">
        <v>999999999</v>
      </c>
      <c r="Q6">
        <v>999999999</v>
      </c>
      <c r="R6">
        <v>999999999</v>
      </c>
      <c r="S6">
        <v>999999999</v>
      </c>
      <c r="T6">
        <v>999999999</v>
      </c>
      <c r="U6">
        <v>999999999</v>
      </c>
      <c r="V6">
        <v>999999999</v>
      </c>
      <c r="W6">
        <v>999999999</v>
      </c>
      <c r="X6">
        <v>999999999</v>
      </c>
      <c r="Y6">
        <v>999999999</v>
      </c>
      <c r="Z6">
        <v>999999999</v>
      </c>
      <c r="AA6">
        <v>999999999</v>
      </c>
      <c r="AB6">
        <v>999999999</v>
      </c>
      <c r="AC6">
        <v>999999999</v>
      </c>
      <c r="AD6">
        <v>999999999</v>
      </c>
      <c r="AE6">
        <v>999999999</v>
      </c>
    </row>
    <row r="7" spans="1:35" x14ac:dyDescent="0.35">
      <c r="A7" t="s">
        <v>4106</v>
      </c>
      <c r="B7">
        <v>999999999</v>
      </c>
      <c r="C7">
        <v>999999999</v>
      </c>
      <c r="D7">
        <v>999999999</v>
      </c>
      <c r="E7">
        <v>999999999</v>
      </c>
      <c r="F7">
        <v>999999999</v>
      </c>
      <c r="G7">
        <v>999999999</v>
      </c>
      <c r="H7">
        <v>999999999</v>
      </c>
      <c r="I7">
        <v>999999999</v>
      </c>
      <c r="J7">
        <v>999999999</v>
      </c>
      <c r="K7">
        <v>999999999</v>
      </c>
      <c r="L7">
        <v>999999999</v>
      </c>
      <c r="M7">
        <v>999999999</v>
      </c>
      <c r="N7">
        <v>999999999</v>
      </c>
      <c r="O7">
        <v>999999999</v>
      </c>
      <c r="P7">
        <v>999999999</v>
      </c>
      <c r="Q7">
        <v>999999999</v>
      </c>
      <c r="R7">
        <v>999999999</v>
      </c>
      <c r="S7">
        <v>999999999</v>
      </c>
      <c r="T7">
        <v>999999999</v>
      </c>
      <c r="U7">
        <v>999999999</v>
      </c>
      <c r="V7">
        <v>999999999</v>
      </c>
      <c r="W7">
        <v>999999999</v>
      </c>
      <c r="X7">
        <v>999999999</v>
      </c>
      <c r="Y7">
        <v>999999999</v>
      </c>
      <c r="Z7">
        <v>999999999</v>
      </c>
      <c r="AA7">
        <v>999999999</v>
      </c>
      <c r="AB7">
        <v>999999999</v>
      </c>
      <c r="AC7">
        <v>999999999</v>
      </c>
      <c r="AD7">
        <v>999999999</v>
      </c>
      <c r="AE7">
        <v>999999999</v>
      </c>
      <c r="AI7" s="4"/>
    </row>
    <row r="8" spans="1:35" x14ac:dyDescent="0.35">
      <c r="A8" t="s">
        <v>4107</v>
      </c>
      <c r="B8">
        <v>999999999</v>
      </c>
      <c r="C8">
        <v>999999999</v>
      </c>
      <c r="D8">
        <v>999999999</v>
      </c>
      <c r="E8">
        <v>999999999</v>
      </c>
      <c r="F8">
        <v>999999999</v>
      </c>
      <c r="G8">
        <v>999999999</v>
      </c>
      <c r="H8">
        <v>999999999</v>
      </c>
      <c r="I8">
        <v>999999999</v>
      </c>
      <c r="J8">
        <v>999999999</v>
      </c>
      <c r="K8">
        <v>999999999</v>
      </c>
      <c r="L8">
        <v>999999999</v>
      </c>
      <c r="M8">
        <v>999999999</v>
      </c>
      <c r="N8">
        <v>999999999</v>
      </c>
      <c r="O8">
        <v>999999999</v>
      </c>
      <c r="P8">
        <v>999999999</v>
      </c>
      <c r="Q8">
        <v>999999999</v>
      </c>
      <c r="R8">
        <v>999999999</v>
      </c>
      <c r="S8">
        <v>999999999</v>
      </c>
      <c r="T8">
        <v>999999999</v>
      </c>
      <c r="U8">
        <v>999999999</v>
      </c>
      <c r="V8">
        <v>999999999</v>
      </c>
      <c r="W8">
        <v>999999999</v>
      </c>
      <c r="X8">
        <v>999999999</v>
      </c>
      <c r="Y8">
        <v>999999999</v>
      </c>
      <c r="Z8">
        <v>999999999</v>
      </c>
      <c r="AA8">
        <v>999999999</v>
      </c>
      <c r="AB8">
        <v>999999999</v>
      </c>
      <c r="AC8">
        <v>999999999</v>
      </c>
      <c r="AD8">
        <v>999999999</v>
      </c>
      <c r="AE8">
        <v>999999999</v>
      </c>
      <c r="AI8" s="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F7" sqref="F7"/>
    </sheetView>
  </sheetViews>
  <sheetFormatPr defaultColWidth="8.81640625" defaultRowHeight="14.5" x14ac:dyDescent="0.35"/>
  <cols>
    <col min="1" max="1" width="24.453125" customWidth="1"/>
  </cols>
  <sheetData>
    <row r="1" spans="1:35" x14ac:dyDescent="0.35">
      <c r="A1" s="1" t="s">
        <v>4100</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35">
      <c r="A2" t="s">
        <v>4101</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3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4103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4104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3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4107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00484652-42e1-479e-92f4-fb0efddcdf60">
      <Terms xmlns="http://schemas.microsoft.com/office/infopath/2007/PartnerControls"/>
    </lcf76f155ced4ddcb4097134ff3c332f>
    <TaxCatchAll xmlns="41b1c9bf-5b6b-463b-ba12-a3b9bfbff0d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08BDF573E2FFD46A5F05DED9AF68025" ma:contentTypeVersion="14" ma:contentTypeDescription="Create a new document." ma:contentTypeScope="" ma:versionID="aabc5cd2cd094c10559845ba515387e4">
  <xsd:schema xmlns:xsd="http://www.w3.org/2001/XMLSchema" xmlns:xs="http://www.w3.org/2001/XMLSchema" xmlns:p="http://schemas.microsoft.com/office/2006/metadata/properties" xmlns:ns2="00484652-42e1-479e-92f4-fb0efddcdf60" xmlns:ns3="41b1c9bf-5b6b-463b-ba12-a3b9bfbff0d3" targetNamespace="http://schemas.microsoft.com/office/2006/metadata/properties" ma:root="true" ma:fieldsID="797afa85599b0f8981d985a9380993ae" ns2:_="" ns3:_="">
    <xsd:import namespace="00484652-42e1-479e-92f4-fb0efddcdf60"/>
    <xsd:import namespace="41b1c9bf-5b6b-463b-ba12-a3b9bfbff0d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484652-42e1-479e-92f4-fb0efddcdf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eca5b831-c3dc-41cf-bd85-218b82cecb21"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1b1c9bf-5b6b-463b-ba12-a3b9bfbff0d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c5b79d03-3bfd-4c46-9947-056a2403f6c9}" ma:internalName="TaxCatchAll" ma:showField="CatchAllData" ma:web="41b1c9bf-5b6b-463b-ba12-a3b9bfbff0d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3EE95F3-31C9-4A57-A6C4-8711C8E287C5}">
  <ds:schemaRefs>
    <ds:schemaRef ds:uri="http://schemas.microsoft.com/office/2006/metadata/properties"/>
    <ds:schemaRef ds:uri="http://schemas.microsoft.com/office/infopath/2007/PartnerControls"/>
    <ds:schemaRef ds:uri="00484652-42e1-479e-92f4-fb0efddcdf60"/>
    <ds:schemaRef ds:uri="41b1c9bf-5b6b-463b-ba12-a3b9bfbff0d3"/>
  </ds:schemaRefs>
</ds:datastoreItem>
</file>

<file path=customXml/itemProps2.xml><?xml version="1.0" encoding="utf-8"?>
<ds:datastoreItem xmlns:ds="http://schemas.openxmlformats.org/officeDocument/2006/customXml" ds:itemID="{917E8A79-1DFB-4703-9728-E45B208DCA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484652-42e1-479e-92f4-fb0efddcdf60"/>
    <ds:schemaRef ds:uri="41b1c9bf-5b6b-463b-ba12-a3b9bfbff0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D78015B-B827-4CDB-B497-EF3EBEED422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53</vt:i4>
      </vt:variant>
      <vt:variant>
        <vt:lpstr>Named Ranges</vt:lpstr>
      </vt:variant>
      <vt:variant>
        <vt:i4>13</vt:i4>
      </vt:variant>
    </vt:vector>
  </HeadingPairs>
  <TitlesOfParts>
    <vt:vector size="66" baseType="lpstr">
      <vt:lpstr>About</vt:lpstr>
      <vt:lpstr>ldv_psgr</vt:lpstr>
      <vt:lpstr>AVW_ldv_psgr_no_batt</vt:lpstr>
      <vt:lpstr>AVW_psgr_ldv_BEV</vt:lpstr>
      <vt:lpstr>ldv_freight</vt:lpstr>
      <vt:lpstr>hdv_freight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&gt;16t Tractor-trailer</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Jeffrey Rissman</dc:creator>
  <cp:keywords/>
  <dc:description/>
  <cp:lastModifiedBy>Dan O'Brien</cp:lastModifiedBy>
  <cp:revision/>
  <dcterms:created xsi:type="dcterms:W3CDTF">2017-07-01T03:43:09Z</dcterms:created>
  <dcterms:modified xsi:type="dcterms:W3CDTF">2024-12-11T21:31:21Z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0x010100A08BDF573E2FFD46A5F05DED9AF68025</vt:lpwstr>
  </property>
  <property fmtid="{D5CDD505-2E9C-101B-9397-08002B2CF9AE}" pid="3" name="MediaServiceImageTags">
    <vt:lpwstr/>
  </property>
</Properties>
</file>