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deng\Dropbox (Energy Innovation)\EU EPS\InputData\elec\MPCbS\"/>
    </mc:Choice>
  </mc:AlternateContent>
  <xr:revisionPtr revIDLastSave="0" documentId="13_ncr:1_{A7090C1B-EBD0-4E5B-B95C-666E7076FE20}" xr6:coauthVersionLast="45" xr6:coauthVersionMax="45" xr10:uidLastSave="{00000000-0000-0000-0000-000000000000}"/>
  <bookViews>
    <workbookView xWindow="39930" yWindow="3690" windowWidth="23025" windowHeight="16530" xr2:uid="{00000000-000D-0000-FFFF-FFFF00000000}"/>
  </bookViews>
  <sheets>
    <sheet name="About" sheetId="1" r:id="rId1"/>
    <sheet name="Data_Wind" sheetId="10" r:id="rId2"/>
    <sheet name="Data_Geothermal" sheetId="8" r:id="rId3"/>
    <sheet name="Data_Hydro" sheetId="7" r:id="rId4"/>
    <sheet name="Data_Waste_and_Biomass" sheetId="6" r:id="rId5"/>
    <sheet name="Data Solar" sheetId="5" r:id="rId6"/>
    <sheet name="MPCbS" sheetId="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6" i="8" l="1"/>
  <c r="B8" i="9"/>
  <c r="D44" i="5"/>
  <c r="B7" i="9" s="1"/>
  <c r="D43" i="5"/>
  <c r="B14" i="9"/>
  <c r="B6" i="9"/>
  <c r="B16" i="9" l="1"/>
  <c r="B15" i="9"/>
  <c r="B12" i="9"/>
  <c r="B11" i="9"/>
  <c r="B5" i="9"/>
  <c r="B4" i="9"/>
  <c r="B3" i="9"/>
  <c r="B2" i="9"/>
  <c r="B13" i="9" s="1"/>
  <c r="B2" i="8" l="1"/>
  <c r="B4" i="8" l="1"/>
  <c r="B5" i="8" s="1"/>
  <c r="B10" i="9" s="1"/>
  <c r="B4" i="7"/>
  <c r="B5" i="7" s="1"/>
  <c r="B11" i="6"/>
  <c r="B14" i="6" s="1"/>
  <c r="B9" i="9" s="1"/>
  <c r="B3" i="6"/>
  <c r="B6" i="6" s="1"/>
  <c r="B17" i="9" s="1"/>
</calcChain>
</file>

<file path=xl/sharedStrings.xml><?xml version="1.0" encoding="utf-8"?>
<sst xmlns="http://schemas.openxmlformats.org/spreadsheetml/2006/main" count="204" uniqueCount="138">
  <si>
    <t>Technology</t>
  </si>
  <si>
    <t>Source</t>
  </si>
  <si>
    <t>hydro</t>
  </si>
  <si>
    <t>biomass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</si>
  <si>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</si>
  <si>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</si>
  <si>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</si>
  <si>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</si>
  <si>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</si>
  <si>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</si>
  <si>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natural gas nonpeaker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</si>
  <si>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</si>
  <si>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</si>
  <si>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</si>
  <si>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</si>
  <si>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</si>
  <si>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</si>
  <si>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</si>
  <si>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</si>
  <si>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</si>
  <si>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</si>
  <si>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Notes:</t>
  </si>
  <si>
    <t>These maximums reflect the available resource potential for hydro, wind, solar, and biomass power.</t>
  </si>
  <si>
    <t>Maximums for coal, natural gas, and nuclear are not imposed, as these power types are unlikely to</t>
  </si>
  <si>
    <t>be geographically resource-constrained. (An arbitrarily high number is chosen here, to ensure</t>
  </si>
  <si>
    <t>this limit doesn't come into play for these three electricity sources.)</t>
  </si>
  <si>
    <t>ENSPRESO - an open, EU-28 wide, transparent and coherent database of
wind, solar and biomass energy potentials</t>
  </si>
  <si>
    <t>https://doi.org/10.1016/j.esr.2019.100379</t>
  </si>
  <si>
    <t>JRC Technical Report</t>
  </si>
  <si>
    <t>Wind potentials for EU and neighbouring countries</t>
  </si>
  <si>
    <t>Input datasets for the JRC-EU-TIMES Model</t>
  </si>
  <si>
    <t>https://publications.jrc.ec.europa.eu/repository/bitstream/JRC109698/kjna29083enn_1.pdf</t>
  </si>
  <si>
    <t>PV</t>
  </si>
  <si>
    <t>Surface</t>
  </si>
  <si>
    <r>
      <t>Efficiency assumption - power density [Wp/m</t>
    </r>
    <r>
      <rPr>
        <b/>
        <vertAlign val="superscript"/>
        <sz val="11"/>
        <color rgb="FF000000"/>
        <rFont val="Calibri"/>
        <family val="2"/>
      </rPr>
      <t>2</t>
    </r>
    <r>
      <rPr>
        <b/>
        <sz val="11"/>
        <color rgb="FF000000"/>
        <rFont val="Calibri"/>
        <family val="2"/>
      </rPr>
      <t>]</t>
    </r>
  </si>
  <si>
    <t>Potential [GW]</t>
  </si>
  <si>
    <t>TOTAL</t>
  </si>
  <si>
    <t>residential areas roof-top 45 degree south</t>
  </si>
  <si>
    <t>residential areas roof-top 45 degree east</t>
  </si>
  <si>
    <t>residential areas roof-top 45 degree west</t>
  </si>
  <si>
    <t>residential areas roof-top latitude tilt</t>
  </si>
  <si>
    <t>residential areas facade south</t>
  </si>
  <si>
    <t>residential areas facade east</t>
  </si>
  <si>
    <t>residential areas facade west</t>
  </si>
  <si>
    <t>industrial areas roof-top 45 degree south</t>
  </si>
  <si>
    <t>industrial areas roof-top 45 degree east</t>
  </si>
  <si>
    <t>industrial areas roof-top 45 degree west</t>
  </si>
  <si>
    <t>industrial areas roof-top latitude tilt</t>
  </si>
  <si>
    <t>industrial areas facade south</t>
  </si>
  <si>
    <t>industrial areas facade east</t>
  </si>
  <si>
    <t>industrial areas facade west</t>
  </si>
  <si>
    <t>natural areas agriculture high irradiation</t>
  </si>
  <si>
    <t>CSP - before storage</t>
  </si>
  <si>
    <t>natural areas agriculture low irradiation</t>
  </si>
  <si>
    <t>PV - ground</t>
  </si>
  <si>
    <t>natural areas non-agriculture high irradiation</t>
  </si>
  <si>
    <t>natural areas non-agriculture low irradiation</t>
  </si>
  <si>
    <t>Yearly waste in PJ</t>
  </si>
  <si>
    <t>(1) Wind Onshore, Wind Offshore</t>
  </si>
  <si>
    <t>(2) PV, Biomass, Waste</t>
  </si>
  <si>
    <t>Efficiency</t>
  </si>
  <si>
    <t>Load factor</t>
  </si>
  <si>
    <t>Yearly waste in MWh</t>
  </si>
  <si>
    <t>Yearly biomass in PJ</t>
  </si>
  <si>
    <t>Yearly biomass in MWh</t>
  </si>
  <si>
    <t>Waste plant capacity in MW</t>
  </si>
  <si>
    <t>Biomass plant capacity in MW</t>
  </si>
  <si>
    <t>(3) Hydropower</t>
  </si>
  <si>
    <t>Technically Feasible Hydropower Potential in GWh/a</t>
  </si>
  <si>
    <t>Facts of Hydropower in the EU</t>
  </si>
  <si>
    <t>https://www.vgb.org/hydropower_fact_sheets_2018-dfid-91827.html</t>
  </si>
  <si>
    <t>(3, p. 7)</t>
  </si>
  <si>
    <t>FLH Hydro</t>
  </si>
  <si>
    <t>Hydropower installed capacity potential in GW</t>
  </si>
  <si>
    <t>Economic Potential of Geothermal in 2050 in TWh</t>
  </si>
  <si>
    <t xml:space="preserve">FLH Geothermal </t>
  </si>
  <si>
    <t>(4) Geothermal</t>
  </si>
  <si>
    <t>A prospective study on the geothermal potential in the EU</t>
  </si>
  <si>
    <t>http://www.geoelec.eu/wp-content/uploads/2011/09/D-2.5-GEOELEC-prospective-study.pdf</t>
  </si>
  <si>
    <t>GEOELEC</t>
  </si>
  <si>
    <t>Austria</t>
  </si>
  <si>
    <t>Belgium</t>
  </si>
  <si>
    <t>Bulgaria</t>
  </si>
  <si>
    <t>Croatia</t>
  </si>
  <si>
    <t>Czech Republic</t>
  </si>
  <si>
    <t>Denmark</t>
  </si>
  <si>
    <t>Estonia</t>
  </si>
  <si>
    <t>France</t>
  </si>
  <si>
    <t>Germany</t>
  </si>
  <si>
    <t>Greece</t>
  </si>
  <si>
    <t>Hungary</t>
  </si>
  <si>
    <t>Ireland</t>
  </si>
  <si>
    <t>Italy</t>
  </si>
  <si>
    <t>Latvia</t>
  </si>
  <si>
    <t>Lithuaina</t>
  </si>
  <si>
    <t>Luxembourg</t>
  </si>
  <si>
    <t>Poland</t>
  </si>
  <si>
    <t>Portugal</t>
  </si>
  <si>
    <t>Romania</t>
  </si>
  <si>
    <t>Slovakia</t>
  </si>
  <si>
    <t>Slovenia</t>
  </si>
  <si>
    <t>Spain</t>
  </si>
  <si>
    <t>Sweden</t>
  </si>
  <si>
    <t>The Netherlands</t>
  </si>
  <si>
    <t>United Kingdom</t>
  </si>
  <si>
    <t xml:space="preserve">Finland </t>
  </si>
  <si>
    <t>Malta</t>
  </si>
  <si>
    <t>Cypris</t>
  </si>
  <si>
    <t>(assumption based on 2015 production 3, p. 2)</t>
  </si>
  <si>
    <t>(not in source)</t>
  </si>
  <si>
    <t>SUM</t>
  </si>
  <si>
    <t xml:space="preserve">Since the theoretical capacity of geothermal is huge, </t>
  </si>
  <si>
    <t xml:space="preserve">here, the "economic" potential of the year 2050 is </t>
  </si>
  <si>
    <t>taken from source (4).</t>
  </si>
  <si>
    <t>Hydropower installed capacity potential in MW</t>
  </si>
  <si>
    <t>Onshore Restrictions - Low</t>
  </si>
  <si>
    <t>Capacity (GW)</t>
  </si>
  <si>
    <t>Offshore Restrictions - Low</t>
  </si>
  <si>
    <t>Table 12. Summary of Solar potentials for EU28 by technology cluster – assuming a 3% use of the available non-artificial area.</t>
  </si>
  <si>
    <t>Ruiz et al.</t>
  </si>
  <si>
    <t>Solar potentials from Figure 5 on p. 7 and Table 12 in Supplementary data section</t>
  </si>
  <si>
    <t>Figure 5. Solar potential capacities</t>
  </si>
  <si>
    <t>Capacity (GWe)</t>
  </si>
  <si>
    <t>CSP Total (GW)</t>
  </si>
  <si>
    <t>PV Total (GW)</t>
  </si>
  <si>
    <t>Assumption</t>
  </si>
  <si>
    <t>Value</t>
  </si>
  <si>
    <t>Conversion calculation</t>
  </si>
  <si>
    <t>Figure 7. Summary of EU28 Biomass potentials per feedstock, country and Scenario (excluding BaU Forestry).</t>
  </si>
  <si>
    <t>(2, p. 10), estimated with online pixel ruler</t>
  </si>
  <si>
    <t>Agora assumption</t>
  </si>
  <si>
    <t>Biomass and waste potentials from Figure 7 on p.10</t>
  </si>
  <si>
    <t>Table 11 on p. 28</t>
  </si>
  <si>
    <t>Table 6: Economic Potential per country (2020 = LCOE &lt; 200 EUR/MWh; 2030 = LCOE &lt; 150 EUR/MWh; 2050 = LCOE &lt; 100 EUR/MWh)</t>
  </si>
  <si>
    <t>Table 6 on p. 26</t>
  </si>
  <si>
    <t>Potential Installed Capacity in 2050 in TW</t>
  </si>
  <si>
    <t>Potential Installed Capacity in 2050 in MW</t>
  </si>
  <si>
    <t>Map figure on p.7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</si>
</sst>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b/>
      <vertAlign val="superscript"/>
      <sz val="11"/>
      <color rgb="FF00000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1" fontId="0" fillId="0" borderId="0" xfId="0" applyNumberFormat="1"/>
    <xf numFmtId="0" fontId="0" fillId="0" borderId="0" xfId="0" applyAlignment="1">
      <alignment wrapText="1"/>
    </xf>
    <xf numFmtId="0" fontId="2" fillId="0" borderId="0" xfId="1" applyAlignment="1">
      <alignment wrapText="1"/>
    </xf>
    <xf numFmtId="0" fontId="0" fillId="0" borderId="0" xfId="0" applyFill="1" applyBorder="1" applyAlignment="1">
      <alignment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3" fontId="5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right" vertical="center" wrapText="1"/>
    </xf>
    <xf numFmtId="3" fontId="5" fillId="0" borderId="0" xfId="0" applyNumberFormat="1" applyFont="1" applyAlignment="1">
      <alignment horizontal="right" vertical="center" wrapText="1"/>
    </xf>
    <xf numFmtId="2" fontId="0" fillId="0" borderId="0" xfId="0" applyNumberFormat="1"/>
    <xf numFmtId="0" fontId="0" fillId="3" borderId="0" xfId="0" applyFill="1"/>
    <xf numFmtId="2" fontId="0" fillId="3" borderId="0" xfId="0" applyNumberFormat="1" applyFill="1"/>
    <xf numFmtId="0" fontId="1" fillId="4" borderId="0" xfId="0" applyFont="1" applyFill="1"/>
    <xf numFmtId="2" fontId="1" fillId="4" borderId="0" xfId="0" applyNumberFormat="1" applyFont="1" applyFill="1"/>
    <xf numFmtId="1" fontId="1" fillId="0" borderId="0" xfId="0" applyNumberFormat="1" applyFont="1"/>
    <xf numFmtId="0" fontId="0" fillId="0" borderId="0" xfId="0" quotePrefix="1"/>
    <xf numFmtId="0" fontId="0" fillId="0" borderId="0" xfId="0" applyFont="1"/>
    <xf numFmtId="0" fontId="0" fillId="0" borderId="0" xfId="0" applyAlignment="1">
      <alignment horizontal="left" wrapText="1"/>
    </xf>
    <xf numFmtId="3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1" xfId="0" applyFont="1" applyBorder="1"/>
    <xf numFmtId="3" fontId="1" fillId="0" borderId="2" xfId="0" applyNumberFormat="1" applyFont="1" applyBorder="1"/>
    <xf numFmtId="0" fontId="1" fillId="0" borderId="5" xfId="0" applyFont="1" applyBorder="1"/>
    <xf numFmtId="3" fontId="1" fillId="0" borderId="6" xfId="0" applyNumberFormat="1" applyFont="1" applyBorder="1"/>
    <xf numFmtId="2" fontId="1" fillId="0" borderId="0" xfId="0" applyNumberFormat="1" applyFont="1"/>
    <xf numFmtId="0" fontId="0" fillId="0" borderId="0" xfId="0" applyFill="1"/>
    <xf numFmtId="2" fontId="0" fillId="0" borderId="0" xfId="0" applyNumberFormat="1" applyFill="1"/>
    <xf numFmtId="0" fontId="1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2</xdr:row>
      <xdr:rowOff>39114</xdr:rowOff>
    </xdr:from>
    <xdr:to>
      <xdr:col>10</xdr:col>
      <xdr:colOff>1765</xdr:colOff>
      <xdr:row>37</xdr:row>
      <xdr:rowOff>49496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3A1B7DB0-F2E8-4CD9-873E-CDCAB8070C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5340" y="404874"/>
          <a:ext cx="7095033" cy="64064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520382</xdr:colOff>
      <xdr:row>7</xdr:row>
      <xdr:rowOff>91440</xdr:rowOff>
    </xdr:from>
    <xdr:to>
      <xdr:col>13</xdr:col>
      <xdr:colOff>372318</xdr:colOff>
      <xdr:row>33</xdr:row>
      <xdr:rowOff>27652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59DDC355-8EE7-493A-8D6D-397004905B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6482" y="1371600"/>
          <a:ext cx="5399296" cy="469109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3</xdr:row>
      <xdr:rowOff>137160</xdr:rowOff>
    </xdr:from>
    <xdr:to>
      <xdr:col>11</xdr:col>
      <xdr:colOff>97506</xdr:colOff>
      <xdr:row>27</xdr:row>
      <xdr:rowOff>143278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8DA8C832-86F6-4D37-AC7A-F41896F974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10300" y="685800"/>
          <a:ext cx="4809524" cy="439047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1</xdr:row>
      <xdr:rowOff>28575</xdr:rowOff>
    </xdr:from>
    <xdr:to>
      <xdr:col>11</xdr:col>
      <xdr:colOff>504877</xdr:colOff>
      <xdr:row>17</xdr:row>
      <xdr:rowOff>133372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17890B-E6EF-457F-B925-2F9085D217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9750" y="209550"/>
          <a:ext cx="7048552" cy="3000397"/>
        </a:xfrm>
        <a:prstGeom prst="rect">
          <a:avLst/>
        </a:prstGeom>
      </xdr:spPr>
    </xdr:pic>
    <xdr:clientData/>
  </xdr:twoCellAnchor>
  <xdr:twoCellAnchor>
    <xdr:from>
      <xdr:col>5</xdr:col>
      <xdr:colOff>209550</xdr:colOff>
      <xdr:row>2</xdr:row>
      <xdr:rowOff>0</xdr:rowOff>
    </xdr:from>
    <xdr:to>
      <xdr:col>6</xdr:col>
      <xdr:colOff>266700</xdr:colOff>
      <xdr:row>2</xdr:row>
      <xdr:rowOff>9525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E8D3E125-AD5D-41BF-80B8-BE3EFF9A3B04}"/>
            </a:ext>
          </a:extLst>
        </xdr:cNvPr>
        <xdr:cNvCxnSpPr/>
      </xdr:nvCxnSpPr>
      <xdr:spPr>
        <a:xfrm>
          <a:off x="7524750" y="361950"/>
          <a:ext cx="2047875" cy="9525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219075</xdr:colOff>
      <xdr:row>1</xdr:row>
      <xdr:rowOff>66675</xdr:rowOff>
    </xdr:from>
    <xdr:to>
      <xdr:col>7</xdr:col>
      <xdr:colOff>733425</xdr:colOff>
      <xdr:row>2</xdr:row>
      <xdr:rowOff>152400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3C8D332-CCFC-4989-88F1-943F52C4DD6C}"/>
            </a:ext>
          </a:extLst>
        </xdr:cNvPr>
        <xdr:cNvSpPr txBox="1"/>
      </xdr:nvSpPr>
      <xdr:spPr>
        <a:xfrm>
          <a:off x="9525000" y="247650"/>
          <a:ext cx="127635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0-20,000 = 428 px</a:t>
          </a:r>
        </a:p>
      </xdr:txBody>
    </xdr:sp>
    <xdr:clientData/>
  </xdr:twoCellAnchor>
  <xdr:oneCellAnchor>
    <xdr:from>
      <xdr:col>5</xdr:col>
      <xdr:colOff>723900</xdr:colOff>
      <xdr:row>2</xdr:row>
      <xdr:rowOff>38100</xdr:rowOff>
    </xdr:from>
    <xdr:ext cx="566245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34F4342-59BD-4FAF-B330-9B87B8A8CD7C}"/>
            </a:ext>
          </a:extLst>
        </xdr:cNvPr>
        <xdr:cNvSpPr txBox="1"/>
      </xdr:nvSpPr>
      <xdr:spPr>
        <a:xfrm>
          <a:off x="8039100" y="400050"/>
          <a:ext cx="5662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rgbClr val="FF0000"/>
              </a:solidFill>
            </a:rPr>
            <a:t>365 px</a:t>
          </a:r>
        </a:p>
      </xdr:txBody>
    </xdr:sp>
    <xdr:clientData/>
  </xdr:oneCellAnchor>
  <xdr:oneCellAnchor>
    <xdr:from>
      <xdr:col>5</xdr:col>
      <xdr:colOff>1838325</xdr:colOff>
      <xdr:row>2</xdr:row>
      <xdr:rowOff>57150</xdr:rowOff>
    </xdr:from>
    <xdr:ext cx="49475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2E079DD-F5FE-4DAD-AE8F-638B62F99463}"/>
            </a:ext>
          </a:extLst>
        </xdr:cNvPr>
        <xdr:cNvSpPr txBox="1"/>
      </xdr:nvSpPr>
      <xdr:spPr>
        <a:xfrm>
          <a:off x="9153525" y="419100"/>
          <a:ext cx="49475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rgbClr val="FF0000"/>
              </a:solidFill>
            </a:rPr>
            <a:t>23</a:t>
          </a:r>
          <a:r>
            <a:rPr lang="en-US" sz="1100" baseline="0">
              <a:solidFill>
                <a:srgbClr val="FF0000"/>
              </a:solidFill>
            </a:rPr>
            <a:t> px</a:t>
          </a:r>
          <a:endParaRPr lang="en-US" sz="1100">
            <a:solidFill>
              <a:srgbClr val="FF0000"/>
            </a:solidFill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1</xdr:row>
      <xdr:rowOff>47625</xdr:rowOff>
    </xdr:from>
    <xdr:to>
      <xdr:col>6</xdr:col>
      <xdr:colOff>4048125</xdr:colOff>
      <xdr:row>30</xdr:row>
      <xdr:rowOff>45816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09B7D6D-4825-481F-A6C7-E0B608C57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24825" y="1495425"/>
          <a:ext cx="4038600" cy="52655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oi.org/10.1016/j.esr.2019.100379" TargetMode="External"/><Relationship Id="rId1" Type="http://schemas.openxmlformats.org/officeDocument/2006/relationships/hyperlink" Target="https://publications.jrc.ec.europa.eu/repository/bitstream/JRC109698/kjna29083enn_1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tabSelected="1" workbookViewId="0">
      <selection activeCell="B35" sqref="B35"/>
    </sheetView>
  </sheetViews>
  <sheetFormatPr defaultColWidth="8.86328125" defaultRowHeight="14.25" x14ac:dyDescent="0.45"/>
  <cols>
    <col min="1" max="1" width="14" customWidth="1"/>
    <col min="2" max="2" width="60.86328125" customWidth="1"/>
    <col min="9" max="9" width="32" customWidth="1"/>
  </cols>
  <sheetData>
    <row r="1" spans="1:9" x14ac:dyDescent="0.45">
      <c r="A1" s="1" t="s">
        <v>6</v>
      </c>
    </row>
    <row r="3" spans="1:9" x14ac:dyDescent="0.45">
      <c r="A3" s="1" t="s">
        <v>1</v>
      </c>
      <c r="B3" s="2" t="s">
        <v>58</v>
      </c>
    </row>
    <row r="4" spans="1:9" x14ac:dyDescent="0.45">
      <c r="B4" s="5" t="s">
        <v>28</v>
      </c>
    </row>
    <row r="5" spans="1:9" x14ac:dyDescent="0.45">
      <c r="B5" s="23">
        <v>2018</v>
      </c>
    </row>
    <row r="6" spans="1:9" x14ac:dyDescent="0.45">
      <c r="B6" s="5" t="s">
        <v>29</v>
      </c>
      <c r="I6" s="5"/>
    </row>
    <row r="7" spans="1:9" x14ac:dyDescent="0.45">
      <c r="B7" s="5" t="s">
        <v>30</v>
      </c>
    </row>
    <row r="8" spans="1:9" x14ac:dyDescent="0.45">
      <c r="B8" s="3" t="s">
        <v>31</v>
      </c>
    </row>
    <row r="9" spans="1:9" x14ac:dyDescent="0.45">
      <c r="B9" s="7" t="s">
        <v>132</v>
      </c>
    </row>
    <row r="11" spans="1:9" x14ac:dyDescent="0.45">
      <c r="A11" s="1"/>
      <c r="B11" s="2" t="s">
        <v>59</v>
      </c>
    </row>
    <row r="12" spans="1:9" x14ac:dyDescent="0.45">
      <c r="B12" s="5" t="s">
        <v>119</v>
      </c>
    </row>
    <row r="13" spans="1:9" x14ac:dyDescent="0.45">
      <c r="B13" s="23">
        <v>2019</v>
      </c>
    </row>
    <row r="14" spans="1:9" ht="28.5" x14ac:dyDescent="0.45">
      <c r="B14" s="5" t="s">
        <v>26</v>
      </c>
    </row>
    <row r="15" spans="1:9" x14ac:dyDescent="0.45">
      <c r="B15" s="6" t="s">
        <v>27</v>
      </c>
      <c r="I15" s="5"/>
    </row>
    <row r="16" spans="1:9" ht="28.5" x14ac:dyDescent="0.45">
      <c r="B16" s="5" t="s">
        <v>120</v>
      </c>
    </row>
    <row r="17" spans="1:2" x14ac:dyDescent="0.45">
      <c r="B17" s="5" t="s">
        <v>131</v>
      </c>
    </row>
    <row r="18" spans="1:2" x14ac:dyDescent="0.45">
      <c r="B18" s="7"/>
    </row>
    <row r="19" spans="1:2" x14ac:dyDescent="0.45">
      <c r="A19" s="1"/>
      <c r="B19" s="2" t="s">
        <v>67</v>
      </c>
    </row>
    <row r="20" spans="1:2" x14ac:dyDescent="0.45">
      <c r="B20" s="5" t="s">
        <v>69</v>
      </c>
    </row>
    <row r="21" spans="1:2" x14ac:dyDescent="0.45">
      <c r="B21" s="23">
        <v>2018</v>
      </c>
    </row>
    <row r="22" spans="1:2" x14ac:dyDescent="0.45">
      <c r="B22" s="6" t="s">
        <v>70</v>
      </c>
    </row>
    <row r="23" spans="1:2" x14ac:dyDescent="0.45">
      <c r="B23" s="5" t="s">
        <v>137</v>
      </c>
    </row>
    <row r="24" spans="1:2" x14ac:dyDescent="0.45">
      <c r="B24" s="5"/>
    </row>
    <row r="25" spans="1:2" x14ac:dyDescent="0.45">
      <c r="B25" s="2" t="s">
        <v>76</v>
      </c>
    </row>
    <row r="26" spans="1:2" x14ac:dyDescent="0.45">
      <c r="B26" s="5" t="s">
        <v>79</v>
      </c>
    </row>
    <row r="27" spans="1:2" x14ac:dyDescent="0.45">
      <c r="B27" s="23">
        <v>2013</v>
      </c>
    </row>
    <row r="28" spans="1:2" x14ac:dyDescent="0.45">
      <c r="B28" s="5" t="s">
        <v>77</v>
      </c>
    </row>
    <row r="29" spans="1:2" ht="28.5" x14ac:dyDescent="0.45">
      <c r="B29" s="6" t="s">
        <v>78</v>
      </c>
    </row>
    <row r="30" spans="1:2" x14ac:dyDescent="0.45">
      <c r="B30" t="s">
        <v>134</v>
      </c>
    </row>
    <row r="32" spans="1:2" x14ac:dyDescent="0.45">
      <c r="A32" s="1" t="s">
        <v>21</v>
      </c>
    </row>
    <row r="33" spans="1:1" x14ac:dyDescent="0.45">
      <c r="A33" t="s">
        <v>22</v>
      </c>
    </row>
    <row r="34" spans="1:1" x14ac:dyDescent="0.45">
      <c r="A34" t="s">
        <v>23</v>
      </c>
    </row>
    <row r="35" spans="1:1" x14ac:dyDescent="0.45">
      <c r="A35" t="s">
        <v>24</v>
      </c>
    </row>
    <row r="36" spans="1:1" x14ac:dyDescent="0.45">
      <c r="A36" t="s">
        <v>25</v>
      </c>
    </row>
  </sheetData>
  <hyperlinks>
    <hyperlink ref="B8" r:id="rId1" xr:uid="{E2309FEF-CE67-469D-8630-5B21C81BB097}"/>
    <hyperlink ref="B15" r:id="rId2" xr:uid="{60D337DB-A9A6-4773-9A13-9787FFCF1D4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F6C9E-D3DE-4292-9AEC-DF114534BEAE}">
  <dimension ref="L19:M21"/>
  <sheetViews>
    <sheetView workbookViewId="0">
      <selection activeCell="M26" sqref="M26"/>
    </sheetView>
  </sheetViews>
  <sheetFormatPr defaultColWidth="10.6640625" defaultRowHeight="14.25" x14ac:dyDescent="0.45"/>
  <cols>
    <col min="12" max="12" width="23.265625" bestFit="1" customWidth="1"/>
    <col min="13" max="13" width="12.59765625" bestFit="1" customWidth="1"/>
  </cols>
  <sheetData>
    <row r="19" spans="12:13" x14ac:dyDescent="0.45">
      <c r="L19" s="25"/>
      <c r="M19" s="26" t="s">
        <v>116</v>
      </c>
    </row>
    <row r="20" spans="12:13" x14ac:dyDescent="0.45">
      <c r="L20" s="27" t="s">
        <v>115</v>
      </c>
      <c r="M20" s="28">
        <v>4750</v>
      </c>
    </row>
    <row r="21" spans="12:13" x14ac:dyDescent="0.45">
      <c r="L21" s="29" t="s">
        <v>117</v>
      </c>
      <c r="M21" s="30">
        <v>3800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2D068-F06A-4B54-AE43-3FC7BDA76FA1}">
  <dimension ref="A2:F36"/>
  <sheetViews>
    <sheetView workbookViewId="0">
      <selection activeCell="B5" sqref="B5"/>
    </sheetView>
  </sheetViews>
  <sheetFormatPr defaultColWidth="10.6640625" defaultRowHeight="14.25" x14ac:dyDescent="0.45"/>
  <cols>
    <col min="1" max="1" width="42" customWidth="1"/>
    <col min="6" max="6" width="12.33203125" customWidth="1"/>
  </cols>
  <sheetData>
    <row r="2" spans="1:5" s="16" customFormat="1" x14ac:dyDescent="0.45">
      <c r="A2" s="16" t="s">
        <v>74</v>
      </c>
      <c r="B2" s="16">
        <f>E36</f>
        <v>2624</v>
      </c>
    </row>
    <row r="3" spans="1:5" x14ac:dyDescent="0.45">
      <c r="A3" t="s">
        <v>75</v>
      </c>
      <c r="B3">
        <v>8760</v>
      </c>
    </row>
    <row r="4" spans="1:5" x14ac:dyDescent="0.45">
      <c r="A4" t="s">
        <v>135</v>
      </c>
      <c r="B4">
        <f>B2/B3</f>
        <v>0.29954337899543376</v>
      </c>
    </row>
    <row r="5" spans="1:5" s="18" customFormat="1" x14ac:dyDescent="0.45">
      <c r="A5" s="18" t="s">
        <v>136</v>
      </c>
      <c r="B5" s="18">
        <f>B4*10^6</f>
        <v>299543.37899543374</v>
      </c>
    </row>
    <row r="7" spans="1:5" x14ac:dyDescent="0.45">
      <c r="D7" s="1" t="s">
        <v>133</v>
      </c>
    </row>
    <row r="8" spans="1:5" x14ac:dyDescent="0.45">
      <c r="C8">
        <v>1</v>
      </c>
      <c r="D8" t="s">
        <v>80</v>
      </c>
      <c r="E8">
        <v>67</v>
      </c>
    </row>
    <row r="9" spans="1:5" x14ac:dyDescent="0.45">
      <c r="A9" s="1" t="s">
        <v>21</v>
      </c>
      <c r="C9">
        <v>2</v>
      </c>
      <c r="D9" t="s">
        <v>81</v>
      </c>
      <c r="E9">
        <v>22</v>
      </c>
    </row>
    <row r="10" spans="1:5" x14ac:dyDescent="0.45">
      <c r="A10" t="s">
        <v>111</v>
      </c>
      <c r="C10">
        <v>3</v>
      </c>
      <c r="D10" t="s">
        <v>82</v>
      </c>
      <c r="E10">
        <v>72</v>
      </c>
    </row>
    <row r="11" spans="1:5" x14ac:dyDescent="0.45">
      <c r="A11" t="s">
        <v>112</v>
      </c>
      <c r="C11">
        <v>4</v>
      </c>
      <c r="D11" t="s">
        <v>83</v>
      </c>
      <c r="E11">
        <v>50</v>
      </c>
    </row>
    <row r="12" spans="1:5" x14ac:dyDescent="0.45">
      <c r="A12" t="s">
        <v>113</v>
      </c>
      <c r="C12">
        <v>5</v>
      </c>
      <c r="D12" t="s">
        <v>84</v>
      </c>
      <c r="E12">
        <v>31</v>
      </c>
    </row>
    <row r="13" spans="1:5" x14ac:dyDescent="0.45">
      <c r="C13">
        <v>6</v>
      </c>
      <c r="D13" t="s">
        <v>85</v>
      </c>
      <c r="E13">
        <v>29</v>
      </c>
    </row>
    <row r="14" spans="1:5" x14ac:dyDescent="0.45">
      <c r="C14">
        <v>7</v>
      </c>
      <c r="D14" t="s">
        <v>86</v>
      </c>
      <c r="E14">
        <v>2</v>
      </c>
    </row>
    <row r="15" spans="1:5" x14ac:dyDescent="0.45">
      <c r="C15">
        <v>8</v>
      </c>
      <c r="D15" t="s">
        <v>87</v>
      </c>
      <c r="E15">
        <v>653</v>
      </c>
    </row>
    <row r="16" spans="1:5" x14ac:dyDescent="0.45">
      <c r="C16">
        <v>9</v>
      </c>
      <c r="D16" t="s">
        <v>88</v>
      </c>
      <c r="E16">
        <v>346</v>
      </c>
    </row>
    <row r="17" spans="3:5" x14ac:dyDescent="0.45">
      <c r="C17">
        <v>10</v>
      </c>
      <c r="D17" t="s">
        <v>89</v>
      </c>
      <c r="E17">
        <v>81</v>
      </c>
    </row>
    <row r="18" spans="3:5" x14ac:dyDescent="0.45">
      <c r="C18">
        <v>11</v>
      </c>
      <c r="D18" t="s">
        <v>90</v>
      </c>
      <c r="E18">
        <v>174</v>
      </c>
    </row>
    <row r="19" spans="3:5" x14ac:dyDescent="0.45">
      <c r="C19">
        <v>12</v>
      </c>
      <c r="D19" t="s">
        <v>91</v>
      </c>
      <c r="E19">
        <v>27</v>
      </c>
    </row>
    <row r="20" spans="3:5" x14ac:dyDescent="0.45">
      <c r="C20">
        <v>13</v>
      </c>
      <c r="D20" t="s">
        <v>92</v>
      </c>
      <c r="E20">
        <v>226</v>
      </c>
    </row>
    <row r="21" spans="3:5" x14ac:dyDescent="0.45">
      <c r="C21">
        <v>14</v>
      </c>
      <c r="D21" t="s">
        <v>93</v>
      </c>
      <c r="E21">
        <v>3</v>
      </c>
    </row>
    <row r="22" spans="3:5" x14ac:dyDescent="0.45">
      <c r="C22">
        <v>15</v>
      </c>
      <c r="D22" t="s">
        <v>94</v>
      </c>
      <c r="E22">
        <v>19</v>
      </c>
    </row>
    <row r="23" spans="3:5" x14ac:dyDescent="0.45">
      <c r="C23">
        <v>16</v>
      </c>
      <c r="D23" t="s">
        <v>95</v>
      </c>
      <c r="E23">
        <v>3</v>
      </c>
    </row>
    <row r="24" spans="3:5" x14ac:dyDescent="0.45">
      <c r="C24">
        <v>17</v>
      </c>
      <c r="D24" t="s">
        <v>96</v>
      </c>
      <c r="E24">
        <v>144</v>
      </c>
    </row>
    <row r="25" spans="3:5" x14ac:dyDescent="0.45">
      <c r="C25">
        <v>18</v>
      </c>
      <c r="D25" t="s">
        <v>97</v>
      </c>
      <c r="E25">
        <v>63</v>
      </c>
    </row>
    <row r="26" spans="3:5" x14ac:dyDescent="0.45">
      <c r="C26">
        <v>19</v>
      </c>
      <c r="D26" t="s">
        <v>98</v>
      </c>
      <c r="E26">
        <v>105</v>
      </c>
    </row>
    <row r="27" spans="3:5" x14ac:dyDescent="0.45">
      <c r="C27">
        <v>20</v>
      </c>
      <c r="D27" t="s">
        <v>99</v>
      </c>
      <c r="E27">
        <v>55</v>
      </c>
    </row>
    <row r="28" spans="3:5" x14ac:dyDescent="0.45">
      <c r="C28">
        <v>21</v>
      </c>
      <c r="D28" t="s">
        <v>100</v>
      </c>
      <c r="E28">
        <v>8</v>
      </c>
    </row>
    <row r="29" spans="3:5" x14ac:dyDescent="0.45">
      <c r="C29">
        <v>22</v>
      </c>
      <c r="D29" t="s">
        <v>101</v>
      </c>
      <c r="E29">
        <v>349</v>
      </c>
    </row>
    <row r="30" spans="3:5" x14ac:dyDescent="0.45">
      <c r="C30">
        <v>23</v>
      </c>
      <c r="D30" t="s">
        <v>102</v>
      </c>
      <c r="E30">
        <v>1</v>
      </c>
    </row>
    <row r="31" spans="3:5" x14ac:dyDescent="0.45">
      <c r="C31">
        <v>24</v>
      </c>
      <c r="D31" s="22" t="s">
        <v>103</v>
      </c>
      <c r="E31" s="22">
        <v>52</v>
      </c>
    </row>
    <row r="32" spans="3:5" x14ac:dyDescent="0.45">
      <c r="C32">
        <v>25</v>
      </c>
      <c r="D32" s="22" t="s">
        <v>104</v>
      </c>
      <c r="E32">
        <v>42</v>
      </c>
    </row>
    <row r="33" spans="3:6" s="1" customFormat="1" x14ac:dyDescent="0.45">
      <c r="C33">
        <v>26</v>
      </c>
      <c r="D33" t="s">
        <v>105</v>
      </c>
      <c r="E33" s="22">
        <v>0</v>
      </c>
      <c r="F33" s="22" t="s">
        <v>109</v>
      </c>
    </row>
    <row r="34" spans="3:6" x14ac:dyDescent="0.45">
      <c r="C34">
        <v>27</v>
      </c>
      <c r="D34" t="s">
        <v>106</v>
      </c>
      <c r="E34" s="21">
        <v>0</v>
      </c>
      <c r="F34" s="22" t="s">
        <v>109</v>
      </c>
    </row>
    <row r="35" spans="3:6" x14ac:dyDescent="0.45">
      <c r="C35">
        <v>28</v>
      </c>
      <c r="D35" t="s">
        <v>107</v>
      </c>
      <c r="E35">
        <v>0</v>
      </c>
      <c r="F35" s="22" t="s">
        <v>109</v>
      </c>
    </row>
    <row r="36" spans="3:6" s="1" customFormat="1" x14ac:dyDescent="0.45">
      <c r="D36" s="1" t="s">
        <v>110</v>
      </c>
      <c r="E36" s="1">
        <f>SUM(E8:E35)</f>
        <v>2624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96823-35FC-41DB-8135-5BF3B5CF7EF7}">
  <dimension ref="A2:C5"/>
  <sheetViews>
    <sheetView workbookViewId="0">
      <selection activeCell="B4" sqref="B4"/>
    </sheetView>
  </sheetViews>
  <sheetFormatPr defaultColWidth="10.6640625" defaultRowHeight="14.25" x14ac:dyDescent="0.45"/>
  <cols>
    <col min="1" max="1" width="45.3984375" customWidth="1"/>
    <col min="2" max="2" width="11.86328125" style="15" customWidth="1"/>
  </cols>
  <sheetData>
    <row r="2" spans="1:3" s="16" customFormat="1" x14ac:dyDescent="0.45">
      <c r="A2" s="16" t="s">
        <v>68</v>
      </c>
      <c r="B2" s="17">
        <v>657712</v>
      </c>
      <c r="C2" s="16" t="s">
        <v>71</v>
      </c>
    </row>
    <row r="3" spans="1:3" x14ac:dyDescent="0.45">
      <c r="A3" t="s">
        <v>72</v>
      </c>
      <c r="B3" s="15">
        <v>2500</v>
      </c>
      <c r="C3" t="s">
        <v>108</v>
      </c>
    </row>
    <row r="4" spans="1:3" x14ac:dyDescent="0.45">
      <c r="A4" t="s">
        <v>73</v>
      </c>
      <c r="B4" s="15">
        <f>B2/B3</f>
        <v>263.08479999999997</v>
      </c>
    </row>
    <row r="5" spans="1:3" s="18" customFormat="1" x14ac:dyDescent="0.45">
      <c r="A5" s="18" t="s">
        <v>114</v>
      </c>
      <c r="B5" s="19">
        <f>B4*1000</f>
        <v>263084.79999999999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E72C4-2CBF-4600-8679-29180486032C}">
  <dimension ref="A1:F14"/>
  <sheetViews>
    <sheetView workbookViewId="0">
      <selection activeCell="B14" sqref="B14"/>
    </sheetView>
  </sheetViews>
  <sheetFormatPr defaultColWidth="10.6640625" defaultRowHeight="14.25" x14ac:dyDescent="0.45"/>
  <cols>
    <col min="1" max="1" width="27.33203125" customWidth="1"/>
    <col min="2" max="2" width="16.796875" style="15" customWidth="1"/>
    <col min="3" max="3" width="36.86328125" bestFit="1" customWidth="1"/>
    <col min="6" max="6" width="27.796875" customWidth="1"/>
  </cols>
  <sheetData>
    <row r="1" spans="1:6" x14ac:dyDescent="0.45">
      <c r="A1" s="1" t="s">
        <v>125</v>
      </c>
      <c r="B1" s="35" t="s">
        <v>126</v>
      </c>
      <c r="C1" s="1" t="s">
        <v>1</v>
      </c>
      <c r="E1" s="1" t="s">
        <v>128</v>
      </c>
    </row>
    <row r="2" spans="1:6" x14ac:dyDescent="0.45">
      <c r="A2" t="s">
        <v>57</v>
      </c>
      <c r="B2" s="15">
        <v>1075</v>
      </c>
      <c r="C2" t="s">
        <v>129</v>
      </c>
    </row>
    <row r="3" spans="1:6" s="36" customFormat="1" x14ac:dyDescent="0.45">
      <c r="A3" s="16" t="s">
        <v>62</v>
      </c>
      <c r="B3" s="17">
        <f>B2*2.7777*10^5</f>
        <v>298602749.99999994</v>
      </c>
      <c r="C3" s="16" t="s">
        <v>127</v>
      </c>
      <c r="F3" s="37"/>
    </row>
    <row r="4" spans="1:6" s="36" customFormat="1" x14ac:dyDescent="0.45">
      <c r="A4" t="s">
        <v>60</v>
      </c>
      <c r="B4" s="15">
        <v>0.25</v>
      </c>
      <c r="C4" t="s">
        <v>130</v>
      </c>
    </row>
    <row r="5" spans="1:6" s="36" customFormat="1" x14ac:dyDescent="0.45">
      <c r="A5" t="s">
        <v>61</v>
      </c>
      <c r="B5" s="15">
        <v>0.9</v>
      </c>
      <c r="C5" t="s">
        <v>130</v>
      </c>
    </row>
    <row r="6" spans="1:6" s="38" customFormat="1" x14ac:dyDescent="0.45">
      <c r="A6" s="18" t="s">
        <v>65</v>
      </c>
      <c r="B6" s="19">
        <f>B3*B4/(8760*B5)</f>
        <v>9468.631088280059</v>
      </c>
      <c r="C6" s="18"/>
    </row>
    <row r="7" spans="1:6" s="36" customFormat="1" x14ac:dyDescent="0.45">
      <c r="A7"/>
      <c r="B7" s="15"/>
      <c r="C7"/>
    </row>
    <row r="8" spans="1:6" s="36" customFormat="1" x14ac:dyDescent="0.45">
      <c r="A8"/>
      <c r="B8" s="15"/>
      <c r="C8"/>
    </row>
    <row r="9" spans="1:6" s="36" customFormat="1" x14ac:dyDescent="0.45">
      <c r="A9" s="1" t="s">
        <v>125</v>
      </c>
      <c r="B9" s="35" t="s">
        <v>126</v>
      </c>
      <c r="C9" s="1" t="s">
        <v>1</v>
      </c>
    </row>
    <row r="10" spans="1:6" s="36" customFormat="1" x14ac:dyDescent="0.45">
      <c r="A10" t="s">
        <v>63</v>
      </c>
      <c r="B10" s="15">
        <v>17056</v>
      </c>
      <c r="C10" t="s">
        <v>129</v>
      </c>
    </row>
    <row r="11" spans="1:6" s="36" customFormat="1" x14ac:dyDescent="0.45">
      <c r="A11" s="16" t="s">
        <v>64</v>
      </c>
      <c r="B11" s="17">
        <f>B10*2.7777*10^5</f>
        <v>4737645120</v>
      </c>
      <c r="C11" s="16" t="s">
        <v>127</v>
      </c>
    </row>
    <row r="12" spans="1:6" s="36" customFormat="1" x14ac:dyDescent="0.45">
      <c r="A12" t="s">
        <v>60</v>
      </c>
      <c r="B12" s="15">
        <v>0.25</v>
      </c>
      <c r="C12" t="s">
        <v>130</v>
      </c>
    </row>
    <row r="13" spans="1:6" s="36" customFormat="1" x14ac:dyDescent="0.45">
      <c r="A13" t="s">
        <v>61</v>
      </c>
      <c r="B13" s="15">
        <v>0.5</v>
      </c>
      <c r="C13" t="s">
        <v>130</v>
      </c>
    </row>
    <row r="14" spans="1:6" s="38" customFormat="1" x14ac:dyDescent="0.45">
      <c r="A14" s="18" t="s">
        <v>66</v>
      </c>
      <c r="B14" s="19">
        <f>B11*B12/(8760*B13)</f>
        <v>270413.53424657532</v>
      </c>
      <c r="C14" s="18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54020-6FA3-47BB-8B13-90F674898F15}">
  <dimension ref="A1:I44"/>
  <sheetViews>
    <sheetView workbookViewId="0">
      <selection activeCell="G40" sqref="G40"/>
    </sheetView>
  </sheetViews>
  <sheetFormatPr defaultColWidth="10.6640625" defaultRowHeight="14.25" x14ac:dyDescent="0.45"/>
  <cols>
    <col min="1" max="1" width="38.73046875" bestFit="1" customWidth="1"/>
    <col min="2" max="2" width="17.6640625" customWidth="1"/>
    <col min="3" max="3" width="17.19921875" customWidth="1"/>
    <col min="4" max="4" width="18.53125" customWidth="1"/>
    <col min="7" max="7" width="56.9296875" customWidth="1"/>
    <col min="9" max="9" width="13.6640625" bestFit="1" customWidth="1"/>
  </cols>
  <sheetData>
    <row r="1" spans="1:9" x14ac:dyDescent="0.45">
      <c r="A1" s="1" t="s">
        <v>118</v>
      </c>
      <c r="G1" s="1" t="s">
        <v>121</v>
      </c>
    </row>
    <row r="2" spans="1:9" ht="15.75" x14ac:dyDescent="0.45">
      <c r="A2" s="8" t="s">
        <v>33</v>
      </c>
      <c r="B2" s="8" t="s">
        <v>0</v>
      </c>
      <c r="C2" s="9" t="s">
        <v>34</v>
      </c>
      <c r="D2" s="9" t="s">
        <v>35</v>
      </c>
      <c r="I2" t="s">
        <v>122</v>
      </c>
    </row>
    <row r="3" spans="1:9" x14ac:dyDescent="0.45">
      <c r="A3" s="10" t="s">
        <v>36</v>
      </c>
      <c r="C3" s="11">
        <v>170</v>
      </c>
      <c r="D3" s="12">
        <v>10127</v>
      </c>
      <c r="I3">
        <v>141</v>
      </c>
    </row>
    <row r="4" spans="1:9" x14ac:dyDescent="0.45">
      <c r="A4" s="10" t="s">
        <v>36</v>
      </c>
      <c r="C4" s="11">
        <v>300</v>
      </c>
      <c r="D4" s="12">
        <v>17871</v>
      </c>
      <c r="I4">
        <v>72</v>
      </c>
    </row>
    <row r="5" spans="1:9" x14ac:dyDescent="0.45">
      <c r="A5" s="10" t="s">
        <v>37</v>
      </c>
      <c r="B5" s="10" t="s">
        <v>32</v>
      </c>
      <c r="C5" s="11">
        <v>170</v>
      </c>
      <c r="D5" s="11">
        <v>83</v>
      </c>
      <c r="I5">
        <v>55</v>
      </c>
    </row>
    <row r="6" spans="1:9" x14ac:dyDescent="0.45">
      <c r="A6" s="10" t="s">
        <v>38</v>
      </c>
      <c r="B6" s="10" t="s">
        <v>32</v>
      </c>
      <c r="C6" s="11">
        <v>170</v>
      </c>
      <c r="D6" s="11">
        <v>56</v>
      </c>
      <c r="I6">
        <v>96</v>
      </c>
    </row>
    <row r="7" spans="1:9" x14ac:dyDescent="0.45">
      <c r="A7" s="10" t="s">
        <v>39</v>
      </c>
      <c r="B7" s="10" t="s">
        <v>32</v>
      </c>
      <c r="C7" s="11">
        <v>170</v>
      </c>
      <c r="D7" s="11">
        <v>56</v>
      </c>
      <c r="I7">
        <v>187</v>
      </c>
    </row>
    <row r="8" spans="1:9" x14ac:dyDescent="0.45">
      <c r="A8" s="10" t="s">
        <v>40</v>
      </c>
      <c r="B8" s="10" t="s">
        <v>32</v>
      </c>
      <c r="C8" s="11">
        <v>170</v>
      </c>
      <c r="D8" s="11">
        <v>87</v>
      </c>
      <c r="I8">
        <v>893</v>
      </c>
    </row>
    <row r="9" spans="1:9" x14ac:dyDescent="0.45">
      <c r="A9" s="10" t="s">
        <v>41</v>
      </c>
      <c r="B9" s="10" t="s">
        <v>32</v>
      </c>
      <c r="C9" s="11">
        <v>170</v>
      </c>
      <c r="D9" s="11">
        <v>108</v>
      </c>
      <c r="I9">
        <v>761</v>
      </c>
    </row>
    <row r="10" spans="1:9" x14ac:dyDescent="0.45">
      <c r="A10" s="10" t="s">
        <v>42</v>
      </c>
      <c r="B10" s="10" t="s">
        <v>32</v>
      </c>
      <c r="C10" s="11">
        <v>170</v>
      </c>
      <c r="D10" s="11">
        <v>108</v>
      </c>
      <c r="I10">
        <v>299</v>
      </c>
    </row>
    <row r="11" spans="1:9" x14ac:dyDescent="0.45">
      <c r="A11" s="10" t="s">
        <v>43</v>
      </c>
      <c r="B11" s="10" t="s">
        <v>32</v>
      </c>
      <c r="C11" s="11">
        <v>170</v>
      </c>
      <c r="D11" s="11">
        <v>108</v>
      </c>
      <c r="I11">
        <v>314</v>
      </c>
    </row>
    <row r="12" spans="1:9" x14ac:dyDescent="0.45">
      <c r="A12" s="10" t="s">
        <v>44</v>
      </c>
      <c r="B12" s="10" t="s">
        <v>32</v>
      </c>
      <c r="C12" s="11">
        <v>170</v>
      </c>
      <c r="D12" s="11">
        <v>37</v>
      </c>
      <c r="I12">
        <v>2</v>
      </c>
    </row>
    <row r="13" spans="1:9" x14ac:dyDescent="0.45">
      <c r="A13" s="10" t="s">
        <v>45</v>
      </c>
      <c r="B13" s="10" t="s">
        <v>32</v>
      </c>
      <c r="C13" s="11">
        <v>170</v>
      </c>
      <c r="D13" s="11">
        <v>25</v>
      </c>
      <c r="I13">
        <v>886</v>
      </c>
    </row>
    <row r="14" spans="1:9" x14ac:dyDescent="0.45">
      <c r="A14" s="10" t="s">
        <v>46</v>
      </c>
      <c r="B14" s="10" t="s">
        <v>32</v>
      </c>
      <c r="C14" s="11">
        <v>170</v>
      </c>
      <c r="D14" s="11">
        <v>25</v>
      </c>
      <c r="I14">
        <v>99</v>
      </c>
    </row>
    <row r="15" spans="1:9" x14ac:dyDescent="0.45">
      <c r="A15" s="10" t="s">
        <v>47</v>
      </c>
      <c r="B15" s="10" t="s">
        <v>32</v>
      </c>
      <c r="C15" s="11">
        <v>170</v>
      </c>
      <c r="D15" s="11">
        <v>287</v>
      </c>
      <c r="I15">
        <v>147</v>
      </c>
    </row>
    <row r="16" spans="1:9" x14ac:dyDescent="0.45">
      <c r="A16" s="10" t="s">
        <v>48</v>
      </c>
      <c r="B16" s="10" t="s">
        <v>32</v>
      </c>
      <c r="C16" s="11">
        <v>170</v>
      </c>
      <c r="D16" s="11">
        <v>66</v>
      </c>
      <c r="I16">
        <v>120</v>
      </c>
    </row>
    <row r="17" spans="1:9" x14ac:dyDescent="0.45">
      <c r="A17" s="10" t="s">
        <v>49</v>
      </c>
      <c r="B17" s="10" t="s">
        <v>32</v>
      </c>
      <c r="C17" s="11">
        <v>170</v>
      </c>
      <c r="D17" s="11">
        <v>66</v>
      </c>
      <c r="I17">
        <v>223</v>
      </c>
    </row>
    <row r="18" spans="1:9" x14ac:dyDescent="0.45">
      <c r="A18" s="10" t="s">
        <v>50</v>
      </c>
      <c r="B18" s="10" t="s">
        <v>32</v>
      </c>
      <c r="C18" s="11">
        <v>170</v>
      </c>
      <c r="D18" s="11">
        <v>66</v>
      </c>
      <c r="I18">
        <v>988</v>
      </c>
    </row>
    <row r="19" spans="1:9" x14ac:dyDescent="0.45">
      <c r="A19" s="10" t="s">
        <v>51</v>
      </c>
      <c r="B19" s="10" t="s">
        <v>52</v>
      </c>
      <c r="C19" s="11">
        <v>170</v>
      </c>
      <c r="D19" s="11">
        <v>598</v>
      </c>
      <c r="I19">
        <v>152</v>
      </c>
    </row>
    <row r="20" spans="1:9" x14ac:dyDescent="0.45">
      <c r="A20" s="10" t="s">
        <v>53</v>
      </c>
      <c r="B20" s="10" t="s">
        <v>54</v>
      </c>
      <c r="C20" s="11">
        <v>170</v>
      </c>
      <c r="D20" s="12">
        <v>7867</v>
      </c>
      <c r="I20">
        <v>135</v>
      </c>
    </row>
    <row r="21" spans="1:9" x14ac:dyDescent="0.45">
      <c r="A21" s="10" t="s">
        <v>55</v>
      </c>
      <c r="B21" s="10" t="s">
        <v>52</v>
      </c>
      <c r="C21" s="11">
        <v>170</v>
      </c>
      <c r="D21" s="11">
        <v>26</v>
      </c>
      <c r="I21">
        <v>104</v>
      </c>
    </row>
    <row r="22" spans="1:9" x14ac:dyDescent="0.45">
      <c r="A22" s="10" t="s">
        <v>56</v>
      </c>
      <c r="B22" s="10" t="s">
        <v>54</v>
      </c>
      <c r="C22" s="11">
        <v>170</v>
      </c>
      <c r="D22" s="11">
        <v>458</v>
      </c>
      <c r="I22">
        <v>1644</v>
      </c>
    </row>
    <row r="23" spans="1:9" x14ac:dyDescent="0.45">
      <c r="A23" s="10" t="s">
        <v>37</v>
      </c>
      <c r="B23" s="10" t="s">
        <v>32</v>
      </c>
      <c r="C23" s="11">
        <v>300</v>
      </c>
      <c r="D23" s="13">
        <v>147</v>
      </c>
      <c r="I23">
        <v>1317</v>
      </c>
    </row>
    <row r="24" spans="1:9" x14ac:dyDescent="0.45">
      <c r="A24" s="10" t="s">
        <v>38</v>
      </c>
      <c r="B24" s="10" t="s">
        <v>32</v>
      </c>
      <c r="C24" s="11">
        <v>300</v>
      </c>
      <c r="D24" s="13">
        <v>98</v>
      </c>
      <c r="I24">
        <v>184</v>
      </c>
    </row>
    <row r="25" spans="1:9" x14ac:dyDescent="0.45">
      <c r="A25" s="10" t="s">
        <v>39</v>
      </c>
      <c r="B25" s="10" t="s">
        <v>32</v>
      </c>
      <c r="C25" s="11">
        <v>300</v>
      </c>
      <c r="D25" s="13">
        <v>98</v>
      </c>
      <c r="I25">
        <v>227</v>
      </c>
    </row>
    <row r="26" spans="1:9" x14ac:dyDescent="0.45">
      <c r="A26" s="10" t="s">
        <v>40</v>
      </c>
      <c r="B26" s="10" t="s">
        <v>32</v>
      </c>
      <c r="C26" s="11">
        <v>300</v>
      </c>
      <c r="D26" s="13">
        <v>154</v>
      </c>
      <c r="I26">
        <v>693</v>
      </c>
    </row>
    <row r="27" spans="1:9" x14ac:dyDescent="0.45">
      <c r="A27" s="10" t="s">
        <v>41</v>
      </c>
      <c r="B27" s="10" t="s">
        <v>32</v>
      </c>
      <c r="C27" s="11">
        <v>300</v>
      </c>
      <c r="D27" s="13">
        <v>191</v>
      </c>
    </row>
    <row r="28" spans="1:9" x14ac:dyDescent="0.45">
      <c r="A28" s="10" t="s">
        <v>42</v>
      </c>
      <c r="B28" s="10" t="s">
        <v>32</v>
      </c>
      <c r="C28" s="11">
        <v>300</v>
      </c>
      <c r="D28" s="13">
        <v>191</v>
      </c>
    </row>
    <row r="29" spans="1:9" x14ac:dyDescent="0.45">
      <c r="A29" s="10" t="s">
        <v>43</v>
      </c>
      <c r="B29" s="10" t="s">
        <v>32</v>
      </c>
      <c r="C29" s="11">
        <v>300</v>
      </c>
      <c r="D29" s="13">
        <v>191</v>
      </c>
    </row>
    <row r="30" spans="1:9" x14ac:dyDescent="0.45">
      <c r="A30" s="10" t="s">
        <v>44</v>
      </c>
      <c r="B30" s="10" t="s">
        <v>32</v>
      </c>
      <c r="C30" s="11">
        <v>300</v>
      </c>
      <c r="D30" s="13">
        <v>65</v>
      </c>
    </row>
    <row r="31" spans="1:9" x14ac:dyDescent="0.45">
      <c r="A31" s="10" t="s">
        <v>45</v>
      </c>
      <c r="B31" s="10" t="s">
        <v>32</v>
      </c>
      <c r="C31" s="11">
        <v>300</v>
      </c>
      <c r="D31" s="13">
        <v>43</v>
      </c>
    </row>
    <row r="32" spans="1:9" x14ac:dyDescent="0.45">
      <c r="A32" s="10" t="s">
        <v>46</v>
      </c>
      <c r="B32" s="10" t="s">
        <v>32</v>
      </c>
      <c r="C32" s="11">
        <v>300</v>
      </c>
      <c r="D32" s="13">
        <v>43</v>
      </c>
    </row>
    <row r="33" spans="1:5" x14ac:dyDescent="0.45">
      <c r="A33" s="10" t="s">
        <v>47</v>
      </c>
      <c r="B33" s="10" t="s">
        <v>32</v>
      </c>
      <c r="C33" s="11">
        <v>300</v>
      </c>
      <c r="D33" s="13">
        <v>506</v>
      </c>
    </row>
    <row r="34" spans="1:5" x14ac:dyDescent="0.45">
      <c r="A34" s="10" t="s">
        <v>48</v>
      </c>
      <c r="B34" s="10" t="s">
        <v>32</v>
      </c>
      <c r="C34" s="11">
        <v>300</v>
      </c>
      <c r="D34" s="13">
        <v>117</v>
      </c>
    </row>
    <row r="35" spans="1:5" x14ac:dyDescent="0.45">
      <c r="A35" s="10" t="s">
        <v>49</v>
      </c>
      <c r="B35" s="10" t="s">
        <v>32</v>
      </c>
      <c r="C35" s="11">
        <v>300</v>
      </c>
      <c r="D35" s="13">
        <v>117</v>
      </c>
    </row>
    <row r="36" spans="1:5" x14ac:dyDescent="0.45">
      <c r="A36" s="10" t="s">
        <v>50</v>
      </c>
      <c r="B36" s="10" t="s">
        <v>32</v>
      </c>
      <c r="C36" s="11">
        <v>300</v>
      </c>
      <c r="D36" s="13">
        <v>117</v>
      </c>
    </row>
    <row r="37" spans="1:5" x14ac:dyDescent="0.45">
      <c r="A37" s="10" t="s">
        <v>51</v>
      </c>
      <c r="B37" s="10" t="s">
        <v>52</v>
      </c>
      <c r="C37" s="11">
        <v>300</v>
      </c>
      <c r="D37" s="14">
        <v>1055</v>
      </c>
    </row>
    <row r="38" spans="1:5" x14ac:dyDescent="0.45">
      <c r="A38" s="10" t="s">
        <v>53</v>
      </c>
      <c r="B38" s="10" t="s">
        <v>54</v>
      </c>
      <c r="C38" s="11">
        <v>300</v>
      </c>
      <c r="D38" s="14">
        <v>13883</v>
      </c>
    </row>
    <row r="39" spans="1:5" x14ac:dyDescent="0.45">
      <c r="A39" s="10" t="s">
        <v>55</v>
      </c>
      <c r="B39" s="10" t="s">
        <v>52</v>
      </c>
      <c r="C39" s="11">
        <v>300</v>
      </c>
      <c r="D39" s="13">
        <v>45</v>
      </c>
    </row>
    <row r="40" spans="1:5" x14ac:dyDescent="0.45">
      <c r="A40" s="10" t="s">
        <v>56</v>
      </c>
      <c r="B40" s="10" t="s">
        <v>54</v>
      </c>
      <c r="C40" s="11">
        <v>300</v>
      </c>
      <c r="D40" s="13">
        <v>808</v>
      </c>
    </row>
    <row r="43" spans="1:5" x14ac:dyDescent="0.45">
      <c r="C43" s="31" t="s">
        <v>123</v>
      </c>
      <c r="D43" s="32">
        <f>SUM(D19,D21,D37,D39)</f>
        <v>1724</v>
      </c>
    </row>
    <row r="44" spans="1:5" x14ac:dyDescent="0.45">
      <c r="C44" s="33" t="s">
        <v>124</v>
      </c>
      <c r="D44" s="34">
        <f>SUM(I3:I26)</f>
        <v>9739</v>
      </c>
      <c r="E44" s="24"/>
    </row>
  </sheetData>
  <pageMargins left="0.7" right="0.7" top="0.78740157499999996" bottom="0.78740157499999996" header="0.3" footer="0.3"/>
  <pageSetup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2A31-905C-4351-BB31-88E96B575403}">
  <sheetPr>
    <tabColor theme="3"/>
  </sheetPr>
  <dimension ref="A1:B17"/>
  <sheetViews>
    <sheetView workbookViewId="0"/>
  </sheetViews>
  <sheetFormatPr defaultColWidth="10.6640625" defaultRowHeight="14.25" x14ac:dyDescent="0.45"/>
  <cols>
    <col min="1" max="1" width="19.19921875" customWidth="1"/>
    <col min="2" max="2" width="24.1328125" style="4" customWidth="1"/>
  </cols>
  <sheetData>
    <row r="1" spans="1:2" x14ac:dyDescent="0.45">
      <c r="A1" s="1" t="s">
        <v>8</v>
      </c>
      <c r="B1" s="20" t="s">
        <v>9</v>
      </c>
    </row>
    <row r="2" spans="1:2" x14ac:dyDescent="0.45">
      <c r="A2" t="s">
        <v>15</v>
      </c>
      <c r="B2" s="4">
        <f>9*10^12</f>
        <v>9000000000000</v>
      </c>
    </row>
    <row r="3" spans="1:2" x14ac:dyDescent="0.45">
      <c r="A3" t="s">
        <v>10</v>
      </c>
      <c r="B3" s="4">
        <f>9*10^12</f>
        <v>9000000000000</v>
      </c>
    </row>
    <row r="4" spans="1:2" x14ac:dyDescent="0.45">
      <c r="A4" t="s">
        <v>7</v>
      </c>
      <c r="B4" s="4">
        <f>9*10^12</f>
        <v>9000000000000</v>
      </c>
    </row>
    <row r="5" spans="1:2" x14ac:dyDescent="0.45">
      <c r="A5" t="s">
        <v>2</v>
      </c>
      <c r="B5" s="4">
        <f>Data_Hydro!B5</f>
        <v>263084.79999999999</v>
      </c>
    </row>
    <row r="6" spans="1:2" x14ac:dyDescent="0.45">
      <c r="A6" t="s">
        <v>16</v>
      </c>
      <c r="B6" s="4">
        <f>Data_Wind!M20*1000</f>
        <v>4750000</v>
      </c>
    </row>
    <row r="7" spans="1:2" x14ac:dyDescent="0.45">
      <c r="A7" t="s">
        <v>4</v>
      </c>
      <c r="B7" s="4">
        <f>'Data Solar'!D44*1000</f>
        <v>9739000</v>
      </c>
    </row>
    <row r="8" spans="1:2" x14ac:dyDescent="0.45">
      <c r="A8" t="s">
        <v>5</v>
      </c>
      <c r="B8" s="4">
        <f>'Data Solar'!D43*1000</f>
        <v>1724000</v>
      </c>
    </row>
    <row r="9" spans="1:2" x14ac:dyDescent="0.45">
      <c r="A9" t="s">
        <v>3</v>
      </c>
      <c r="B9" s="4">
        <f>Data_Waste_and_Biomass!B14</f>
        <v>270413.53424657532</v>
      </c>
    </row>
    <row r="10" spans="1:2" x14ac:dyDescent="0.45">
      <c r="A10" t="s">
        <v>11</v>
      </c>
      <c r="B10" s="4">
        <f>Data_Geothermal!B5</f>
        <v>299543.37899543374</v>
      </c>
    </row>
    <row r="11" spans="1:2" x14ac:dyDescent="0.45">
      <c r="A11" t="s">
        <v>12</v>
      </c>
      <c r="B11" s="4">
        <f>9*10^12</f>
        <v>9000000000000</v>
      </c>
    </row>
    <row r="12" spans="1:2" x14ac:dyDescent="0.45">
      <c r="A12" t="s">
        <v>13</v>
      </c>
      <c r="B12" s="4">
        <f>9*10^12</f>
        <v>9000000000000</v>
      </c>
    </row>
    <row r="13" spans="1:2" x14ac:dyDescent="0.45">
      <c r="A13" t="s">
        <v>14</v>
      </c>
      <c r="B13" s="4">
        <f>B2</f>
        <v>9000000000000</v>
      </c>
    </row>
    <row r="14" spans="1:2" x14ac:dyDescent="0.45">
      <c r="A14" t="s">
        <v>17</v>
      </c>
      <c r="B14" s="4">
        <f>Data_Wind!M21*1000</f>
        <v>3800000</v>
      </c>
    </row>
    <row r="15" spans="1:2" x14ac:dyDescent="0.45">
      <c r="A15" t="s">
        <v>18</v>
      </c>
      <c r="B15" s="4">
        <f>B11</f>
        <v>9000000000000</v>
      </c>
    </row>
    <row r="16" spans="1:2" x14ac:dyDescent="0.45">
      <c r="A16" t="s">
        <v>19</v>
      </c>
      <c r="B16" s="4">
        <f>B11</f>
        <v>9000000000000</v>
      </c>
    </row>
    <row r="17" spans="1:2" x14ac:dyDescent="0.45">
      <c r="A17" t="s">
        <v>20</v>
      </c>
      <c r="B17" s="4">
        <f>Data_Waste_and_Biomass!B6</f>
        <v>9468.631088280059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Data_Wind</vt:lpstr>
      <vt:lpstr>Data_Geothermal</vt:lpstr>
      <vt:lpstr>Data_Hydro</vt:lpstr>
      <vt:lpstr>Data_Waste_and_Biomass</vt:lpstr>
      <vt:lpstr>Data Solar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Minshu Deng</cp:lastModifiedBy>
  <dcterms:created xsi:type="dcterms:W3CDTF">2015-01-16T02:18:43Z</dcterms:created>
  <dcterms:modified xsi:type="dcterms:W3CDTF">2020-12-05T01:31:12Z</dcterms:modified>
</cp:coreProperties>
</file>