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Rachel Goldstein\Dropbox (Energy Innovation)\Desktop\Vensim files from GitHub\EPS EU\InputData\elec\BCpUC\"/>
    </mc:Choice>
  </mc:AlternateContent>
  <xr:revisionPtr revIDLastSave="0" documentId="13_ncr:1_{A179C98E-837E-4AC8-AA7D-8619E599729F}" xr6:coauthVersionLast="47" xr6:coauthVersionMax="47" xr10:uidLastSave="{00000000-0000-0000-0000-000000000000}"/>
  <bookViews>
    <workbookView xWindow="7605" yWindow="1500" windowWidth="23430" windowHeight="15060" tabRatio="839" activeTab="5" xr2:uid="{00000000-000D-0000-FFFF-FFFF00000000}"/>
  </bookViews>
  <sheets>
    <sheet name="About" sheetId="2" r:id="rId1"/>
    <sheet name="NREL ATB" sheetId="8" r:id="rId2"/>
    <sheet name="Balance of System Calculations" sheetId="5" r:id="rId3"/>
    <sheet name="Calibration Check" sheetId="7" r:id="rId4"/>
    <sheet name="BCpUC" sheetId="3" r:id="rId5"/>
    <sheet name="BBoSCpUC" sheetId="4" r:id="rId6"/>
  </sheets>
  <definedNames>
    <definedName name="cpi_2020_to_2012">About!$A$51</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3" l="1"/>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F20" i="8"/>
  <c r="G2" i="4"/>
  <c r="B9" i="3" s="1"/>
  <c r="B3" i="3"/>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B2" i="7"/>
  <c r="C10" i="7" l="1"/>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B10" i="7"/>
  <c r="D23" i="5"/>
  <c r="D22" i="5"/>
  <c r="D24" i="5" l="1"/>
  <c r="D25" i="5" s="1"/>
  <c r="D26" i="5" s="1"/>
  <c r="I2" i="4" s="1"/>
  <c r="B11" i="3" s="1"/>
  <c r="T2" i="4" l="1"/>
  <c r="B22" i="3" s="1"/>
  <c r="Y2" i="4"/>
  <c r="B27" i="3" s="1"/>
  <c r="C2" i="4"/>
  <c r="B5" i="3" s="1"/>
  <c r="AB2" i="4"/>
  <c r="B30" i="3" s="1"/>
  <c r="J2" i="4"/>
  <c r="B12" i="3" s="1"/>
  <c r="W2" i="4"/>
  <c r="B25" i="3" s="1"/>
  <c r="S2" i="4"/>
  <c r="B21" i="3" s="1"/>
  <c r="E2" i="4"/>
  <c r="B7" i="3" s="1"/>
  <c r="Z2" i="4"/>
  <c r="B28" i="3" s="1"/>
  <c r="AA2" i="4"/>
  <c r="B29" i="3" s="1"/>
  <c r="M2" i="4"/>
  <c r="B15" i="3" s="1"/>
  <c r="K2" i="4"/>
  <c r="B13" i="3" s="1"/>
  <c r="X2" i="4"/>
  <c r="B26" i="3" s="1"/>
  <c r="U2" i="4"/>
  <c r="B23" i="3" s="1"/>
  <c r="F2" i="4"/>
  <c r="B8" i="3" s="1"/>
  <c r="O2" i="4"/>
  <c r="B17" i="3" s="1"/>
  <c r="P2" i="4"/>
  <c r="B18" i="3" s="1"/>
  <c r="AC2" i="4"/>
  <c r="B31" i="3" s="1"/>
  <c r="N2" i="4"/>
  <c r="B16" i="3" s="1"/>
  <c r="Q2" i="4"/>
  <c r="B19" i="3" s="1"/>
  <c r="D2" i="4"/>
  <c r="B6" i="3" s="1"/>
  <c r="H2" i="4"/>
  <c r="B10" i="3" s="1"/>
  <c r="V2" i="4"/>
  <c r="B24" i="3" s="1"/>
  <c r="B2" i="4"/>
  <c r="B4" i="3" s="1"/>
  <c r="L2" i="4"/>
  <c r="B14" i="3" s="1"/>
  <c r="AD2" i="4"/>
  <c r="B32" i="3" s="1"/>
  <c r="R2" i="4"/>
  <c r="B20" i="3" s="1"/>
</calcChain>
</file>

<file path=xl/sharedStrings.xml><?xml version="1.0" encoding="utf-8"?>
<sst xmlns="http://schemas.openxmlformats.org/spreadsheetml/2006/main" count="117" uniqueCount="100">
  <si>
    <t>Year</t>
  </si>
  <si>
    <t>$/kWh</t>
  </si>
  <si>
    <t>Sources:</t>
  </si>
  <si>
    <t>Battery cost projections per kWh</t>
  </si>
  <si>
    <t>Rocky Mountain Institute</t>
  </si>
  <si>
    <t>The Economics of Grid Defection</t>
  </si>
  <si>
    <t>Page 61, First Table, "Li-ion Battery Capital Cost"</t>
  </si>
  <si>
    <t>http://www.rmi.org/electricity_grid_defection</t>
  </si>
  <si>
    <t>2010 Battery Costs per kW</t>
  </si>
  <si>
    <t>Sandia National Laboratory</t>
  </si>
  <si>
    <t>DOE/EPRI 2013 Electricity Storage Handbook in Collaboration with NRECA</t>
  </si>
  <si>
    <t>http://www.sandia.gov/ess/publications/SAND2013-5131.pdf</t>
  </si>
  <si>
    <t>Page B-45, Table B-28</t>
  </si>
  <si>
    <t>Battery Cost ($/MW)</t>
  </si>
  <si>
    <t>Note:</t>
  </si>
  <si>
    <t>See "cpi.xlsx" in the InputData folder for source information.</t>
  </si>
  <si>
    <t>BCpUC Battery Cost per Unit Capacity</t>
  </si>
  <si>
    <t>Used to calculate battery storage deployment. Only the first year of this time series</t>
  </si>
  <si>
    <t xml:space="preserve">input variable is used, and the remaining years are handled via endogenous </t>
  </si>
  <si>
    <t>learning.</t>
  </si>
  <si>
    <t>BCpUC Battery Balance of System Cost per Unit Capacity</t>
  </si>
  <si>
    <t>Unit: $/MW</t>
  </si>
  <si>
    <t>Balance of System</t>
  </si>
  <si>
    <t>Table 3. Detailed Cost Breakdown for a 60-MW U.S. Li-ion Standalone Storage System with Durations of 0.5–4 Hours</t>
  </si>
  <si>
    <t>60-MW, 4-hour Duration, 240-MWh</t>
  </si>
  <si>
    <t>60-MW, 2-hour Duration, 120-MWh</t>
  </si>
  <si>
    <t>60-MW, 1-hour Duration, 60-MWh</t>
  </si>
  <si>
    <t>60-MW, 0.5-hour Duration, 30-MWh</t>
  </si>
  <si>
    <t>Li-ion battery</t>
  </si>
  <si>
    <t>Battery central inverter</t>
  </si>
  <si>
    <t>Structural BOS</t>
  </si>
  <si>
    <t>Electrical BOS</t>
  </si>
  <si>
    <t>EPC overhead</t>
  </si>
  <si>
    <t>Sales tax</t>
  </si>
  <si>
    <t>∑ EPC cost</t>
  </si>
  <si>
    <t>Land acquisition</t>
  </si>
  <si>
    <t>Permitting fee</t>
  </si>
  <si>
    <t>Interconnection fee</t>
  </si>
  <si>
    <t>Contingency</t>
  </si>
  <si>
    <t>Developer overhead</t>
  </si>
  <si>
    <t>EPC/developer net profit</t>
  </si>
  <si>
    <t>∑ Developer cost</t>
  </si>
  <si>
    <t>Total Cost ($)</t>
  </si>
  <si>
    <t>$/W</t>
  </si>
  <si>
    <t>Total Cost</t>
  </si>
  <si>
    <t>Model Component</t>
  </si>
  <si>
    <t>Installation labor &amp; equipment</t>
  </si>
  <si>
    <t>Balance of System Costs</t>
  </si>
  <si>
    <t>https://www.nrel.gov/docs/fy19osti/71714.pdf</t>
  </si>
  <si>
    <t>Page 12, Table 3</t>
  </si>
  <si>
    <t>National Renewable Energy Laboratory</t>
  </si>
  <si>
    <t>2018 U.S. Utility-Scale Photovoltaics Plus-Energy Storage System Costs Benchmark</t>
  </si>
  <si>
    <t>Only the battery cost is affected by endogenous learning.  The "Balance of System"</t>
  </si>
  <si>
    <t>costs are read directly from this variable and are not modified via endogenous learning</t>
  </si>
  <si>
    <t>inside the simulator.</t>
  </si>
  <si>
    <t>We use the largest (4-hour duration) for our estimate.</t>
  </si>
  <si>
    <t>Balance of System (excl. sales tax)</t>
  </si>
  <si>
    <t>Sales tax on balance of system elements</t>
  </si>
  <si>
    <t>The "balance of system" should include all costs the utility must pay to purchase and</t>
  </si>
  <si>
    <t>install the battery system, apart from the batteries themselves (and apart from sales</t>
  </si>
  <si>
    <t>tax on the batteries).  This includes the inverter, labor, etc.</t>
  </si>
  <si>
    <t>Currency Adjustment</t>
  </si>
  <si>
    <t>2010 to 2012 USD</t>
  </si>
  <si>
    <t>We adjust currency using the following conversion factors:</t>
  </si>
  <si>
    <t>2018 $/W</t>
  </si>
  <si>
    <t>2018 $/MW</t>
  </si>
  <si>
    <t>2018 to 2012 USD</t>
  </si>
  <si>
    <t>2012 $/MW</t>
  </si>
  <si>
    <t>For the U.S. model, we assume the balance of system costs remain constant throughout the model run.</t>
  </si>
  <si>
    <t>Techno-Economic Cost and Performance Parameters</t>
  </si>
  <si>
    <t>CAPEX ($/kW)</t>
  </si>
  <si>
    <t>Capital Costs</t>
  </si>
  <si>
    <t>Annual Technology Baseline</t>
  </si>
  <si>
    <t>https://atb.nrel.gov/</t>
  </si>
  <si>
    <t>Utility-Scale Battery Storage tab, CAPEX, Moderate scenario</t>
  </si>
  <si>
    <t>ATB Total Battery Cost ($/MW)</t>
  </si>
  <si>
    <t>EPS Total Battery Cost ($/MW)</t>
  </si>
  <si>
    <t>Time (Time)</t>
  </si>
  <si>
    <t>Battery Cost per Unit Capacity : MostRecentRun</t>
  </si>
  <si>
    <t>Difference</t>
  </si>
  <si>
    <t>*The graph below shows battery prices in the EPS vs. the ATB if we assume the balance of system costs holds constant through 2050. We use the difference between these prices and the actual ATB prices to adjust the balance of system costs through 2050 so that we are calibrated to NREL.</t>
  </si>
  <si>
    <t>2020 to 2012 USD</t>
  </si>
  <si>
    <t>2019 to 2012 USD</t>
  </si>
  <si>
    <t>For  15-year life (values in 2020$):</t>
  </si>
  <si>
    <t>Utility-Scale Battery Storage - 2Hr - Advanced</t>
  </si>
  <si>
    <t>Utility-Scale Battery Storage - 2Hr - Moderate</t>
  </si>
  <si>
    <t>Utility-Scale Battery Storage - 2Hr - Conservative</t>
  </si>
  <si>
    <t>Utility-Scale Battery Storage - 4Hr - Advanced</t>
  </si>
  <si>
    <t>Utility-Scale Battery Storage - 4Hr - Moderate</t>
  </si>
  <si>
    <t>Utility-Scale Battery Storage - 4Hr - Conservative</t>
  </si>
  <si>
    <t>Utility-Scale Battery Storage - 6Hr - Advanced</t>
  </si>
  <si>
    <t>Utility-Scale Battery Storage - 6Hr - Moderate</t>
  </si>
  <si>
    <t>Utility-Scale Battery Storage - 6Hr - Conservative</t>
  </si>
  <si>
    <t>Utility-Scale Battery Storage - 8Hr - Advanced</t>
  </si>
  <si>
    <t>Utility-Scale Battery Storage - 8Hr - Moderate</t>
  </si>
  <si>
    <t>Utility-Scale Battery Storage - 8Hr - Conservative</t>
  </si>
  <si>
    <t>Utility-Scale Battery Storage - 10Hr - Advanced</t>
  </si>
  <si>
    <t>Utility-Scale Battery Storage - 10Hr - Moderate</t>
  </si>
  <si>
    <t>Utility-Scale Battery Storage - 10Hr - Conservative</t>
  </si>
  <si>
    <t>Values in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</si>
</sst>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000000"/>
      </bottom>
      <diagonal/>
    </border>
    <border>
      <left/>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top style="thin">
        <color rgb="FF000000"/>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
    <xf numFmtId="0" fontId="0" fillId="0" borderId="0"/>
    <xf numFmtId="0" fontId="2" fillId="0" borderId="0" applyNumberFormat="0" applyFill="0" applyBorder="0" applyAlignment="0" applyProtection="0"/>
    <xf numFmtId="0" fontId="3" fillId="0" borderId="0" applyNumberFormat="0" applyProtection="0">
      <alignment horizontal="left"/>
    </xf>
    <xf numFmtId="0" fontId="4" fillId="0" borderId="0" applyNumberFormat="0" applyFill="0" applyBorder="0" applyAlignment="0" applyProtection="0"/>
    <xf numFmtId="0" fontId="5" fillId="0" borderId="1" applyNumberFormat="0" applyProtection="0">
      <alignment wrapText="1"/>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cellStyleXfs>
  <cellXfs count="43">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left"/>
    </xf>
    <xf numFmtId="1" fontId="0" fillId="0" borderId="0" xfId="0" applyNumberFormat="1"/>
    <xf numFmtId="0" fontId="1" fillId="0" borderId="0" xfId="0" applyFont="1" applyAlignment="1">
      <alignment horizontal="right"/>
    </xf>
    <xf numFmtId="164" fontId="7" fillId="0" borderId="6" xfId="0" applyNumberFormat="1" applyFont="1" applyBorder="1" applyAlignment="1">
      <alignment horizontal="left" vertical="center" wrapText="1"/>
    </xf>
    <xf numFmtId="165" fontId="7" fillId="0" borderId="6" xfId="0" applyNumberFormat="1" applyFont="1" applyBorder="1" applyAlignment="1">
      <alignment horizontal="left" vertical="center" wrapText="1"/>
    </xf>
    <xf numFmtId="164" fontId="7" fillId="0" borderId="0" xfId="0" applyNumberFormat="1" applyFont="1" applyAlignment="1">
      <alignment horizontal="left" vertical="top" wrapText="1"/>
    </xf>
    <xf numFmtId="166" fontId="7" fillId="0" borderId="7" xfId="0" applyNumberFormat="1" applyFont="1" applyBorder="1" applyAlignment="1">
      <alignment horizontal="left" vertical="top" wrapText="1"/>
    </xf>
    <xf numFmtId="166" fontId="7" fillId="0" borderId="9" xfId="0" applyNumberFormat="1" applyFont="1" applyBorder="1" applyAlignment="1">
      <alignment horizontal="left" vertical="center" wrapText="1"/>
    </xf>
    <xf numFmtId="165" fontId="7" fillId="0" borderId="0" xfId="0" applyNumberFormat="1" applyFont="1" applyAlignment="1">
      <alignment horizontal="left" vertical="top" wrapText="1"/>
    </xf>
    <xf numFmtId="164" fontId="7" fillId="0" borderId="10" xfId="0" applyNumberFormat="1" applyFont="1" applyBorder="1" applyAlignment="1">
      <alignment horizontal="left" vertical="top" wrapText="1"/>
    </xf>
    <xf numFmtId="164" fontId="7" fillId="0" borderId="12" xfId="0" applyNumberFormat="1" applyFont="1" applyBorder="1" applyAlignment="1">
      <alignment horizontal="left" vertical="center" wrapText="1"/>
    </xf>
    <xf numFmtId="0" fontId="0" fillId="0" borderId="7" xfId="0" applyBorder="1"/>
    <xf numFmtId="0" fontId="7" fillId="0" borderId="7" xfId="0" applyFont="1" applyBorder="1" applyAlignment="1">
      <alignment horizontal="left" vertical="top" wrapText="1"/>
    </xf>
    <xf numFmtId="0" fontId="7" fillId="0" borderId="9" xfId="0" applyFont="1" applyBorder="1" applyAlignment="1">
      <alignment horizontal="left" vertical="center" wrapText="1"/>
    </xf>
    <xf numFmtId="0" fontId="1" fillId="0" borderId="13" xfId="0" applyFont="1" applyBorder="1"/>
    <xf numFmtId="0" fontId="6" fillId="0" borderId="14" xfId="0" applyFont="1" applyBorder="1" applyAlignment="1">
      <alignment horizontal="left" vertical="top"/>
    </xf>
    <xf numFmtId="0" fontId="1" fillId="0" borderId="14" xfId="0" applyFont="1" applyBorder="1"/>
    <xf numFmtId="0" fontId="1" fillId="0" borderId="15" xfId="0" applyFont="1" applyBorder="1"/>
    <xf numFmtId="0" fontId="6" fillId="3" borderId="8" xfId="0" applyFont="1" applyFill="1" applyBorder="1" applyAlignment="1">
      <alignment horizontal="left" vertical="top" wrapText="1"/>
    </xf>
    <xf numFmtId="164" fontId="6" fillId="3" borderId="5" xfId="0" applyNumberFormat="1" applyFont="1" applyFill="1" applyBorder="1" applyAlignment="1">
      <alignment horizontal="left" vertical="top" wrapText="1"/>
    </xf>
    <xf numFmtId="165" fontId="6" fillId="3" borderId="5" xfId="0" applyNumberFormat="1" applyFont="1" applyFill="1" applyBorder="1" applyAlignment="1">
      <alignment horizontal="left" vertical="top" wrapText="1"/>
    </xf>
    <xf numFmtId="166" fontId="6" fillId="3" borderId="8" xfId="0" applyNumberFormat="1" applyFont="1" applyFill="1" applyBorder="1" applyAlignment="1">
      <alignment horizontal="left" vertical="top" wrapText="1"/>
    </xf>
    <xf numFmtId="164" fontId="6" fillId="3" borderId="11" xfId="0" applyNumberFormat="1" applyFont="1" applyFill="1" applyBorder="1" applyAlignment="1">
      <alignment horizontal="left" vertical="top" wrapText="1"/>
    </xf>
    <xf numFmtId="0" fontId="7" fillId="3" borderId="13" xfId="0" applyFont="1" applyFill="1" applyBorder="1" applyAlignment="1">
      <alignment horizontal="left" vertical="top" wrapText="1"/>
    </xf>
    <xf numFmtId="164" fontId="7" fillId="3" borderId="14" xfId="0" applyNumberFormat="1" applyFont="1" applyFill="1" applyBorder="1" applyAlignment="1">
      <alignment horizontal="left" vertical="top" wrapText="1"/>
    </xf>
    <xf numFmtId="165" fontId="7" fillId="3" borderId="14" xfId="0" applyNumberFormat="1" applyFont="1" applyFill="1" applyBorder="1" applyAlignment="1">
      <alignment horizontal="left" vertical="top" wrapText="1"/>
    </xf>
    <xf numFmtId="166" fontId="7" fillId="3" borderId="13" xfId="0" applyNumberFormat="1" applyFont="1" applyFill="1" applyBorder="1" applyAlignment="1">
      <alignment horizontal="left" vertical="top" wrapText="1"/>
    </xf>
    <xf numFmtId="164" fontId="7" fillId="3" borderId="15" xfId="0" applyNumberFormat="1" applyFont="1" applyFill="1" applyBorder="1" applyAlignment="1">
      <alignment horizontal="left" vertical="top" wrapText="1"/>
    </xf>
    <xf numFmtId="0" fontId="1" fillId="4" borderId="0" xfId="0" applyFont="1" applyFill="1"/>
    <xf numFmtId="0" fontId="0" fillId="4" borderId="0" xfId="0" applyFill="1"/>
    <xf numFmtId="0" fontId="7" fillId="0" borderId="0" xfId="0" applyFont="1" applyAlignment="1">
      <alignment horizontal="left" vertical="top"/>
    </xf>
    <xf numFmtId="166" fontId="0" fillId="0" borderId="0" xfId="0" applyNumberFormat="1"/>
    <xf numFmtId="2" fontId="0" fillId="0" borderId="0" xfId="0" applyNumberFormat="1"/>
    <xf numFmtId="0" fontId="0" fillId="0" borderId="0" xfId="0" applyAlignment="1">
      <alignment horizontal="right"/>
    </xf>
    <xf numFmtId="167" fontId="0" fillId="0" borderId="0" xfId="0" applyNumberFormat="1"/>
    <xf numFmtId="11" fontId="0" fillId="0" borderId="0" xfId="0" applyNumberFormat="1"/>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cellXfs>
  <cellStyles count="8">
    <cellStyle name="Body: normal cell" xfId="5" xr:uid="{00000000-0005-0000-0000-000000000000}"/>
    <cellStyle name="Font: Calibri, 9pt regular" xfId="3" xr:uid="{00000000-0005-0000-0000-000001000000}"/>
    <cellStyle name="Footnotes: top row" xfId="7" xr:uid="{00000000-0005-0000-0000-000002000000}"/>
    <cellStyle name="Header: bottom row" xfId="4" xr:uid="{00000000-0005-0000-0000-000003000000}"/>
    <cellStyle name="Hyperlink" xfId="1" builtinId="8"/>
    <cellStyle name="Normal" xfId="0" builtinId="0"/>
    <cellStyle name="Parent row" xfId="6" xr:uid="{00000000-0005-0000-0000-000006000000}"/>
    <cellStyle name="Table title" xfId="2" xr:uid="{00000000-0005-0000-0000-000007000000}"/>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ATB</c:v>
          </c:tx>
          <c:spPr>
            <a:ln w="19050" cap="rnd">
              <a:noFill/>
              <a:round/>
            </a:ln>
            <a:effectLst/>
          </c:spPr>
          <c:marker>
            <c:symbol val="circle"/>
            <c:size val="5"/>
            <c:spPr>
              <a:solidFill>
                <a:schemeClr val="accent1"/>
              </a:solidFill>
              <a:ln w="9525">
                <a:solidFill>
                  <a:schemeClr val="accent1"/>
                </a:solidFill>
              </a:ln>
              <a:effectLst/>
            </c:spPr>
          </c:marker>
          <c:xVal>
            <c:numRef>
              <c:f>'Calibration Check'!$B$1:$AF$1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Check'!$B$2:$AF$2</c:f>
              <c:numCache>
                <c:formatCode>0</c:formatCode>
                <c:ptCount val="31"/>
                <c:pt idx="0">
                  <c:v>1532248.1081623549</c:v>
                </c:pt>
                <c:pt idx="1">
                  <c:v>1308893.8049916977</c:v>
                </c:pt>
                <c:pt idx="2">
                  <c:v>1216064.4571199461</c:v>
                </c:pt>
                <c:pt idx="3">
                  <c:v>1113952.1744610195</c:v>
                </c:pt>
                <c:pt idx="4">
                  <c:v>1035047.2287700304</c:v>
                </c:pt>
                <c:pt idx="5">
                  <c:v>979349.62004697951</c:v>
                </c:pt>
                <c:pt idx="6">
                  <c:v>937576.4135046911</c:v>
                </c:pt>
                <c:pt idx="7">
                  <c:v>900444.67435599049</c:v>
                </c:pt>
                <c:pt idx="8">
                  <c:v>858671.4678137023</c:v>
                </c:pt>
                <c:pt idx="9">
                  <c:v>826181.19605858938</c:v>
                </c:pt>
                <c:pt idx="10">
                  <c:v>793690.92430347623</c:v>
                </c:pt>
                <c:pt idx="11">
                  <c:v>784164.31247813825</c:v>
                </c:pt>
                <c:pt idx="12">
                  <c:v>774243.17592434341</c:v>
                </c:pt>
                <c:pt idx="13">
                  <c:v>764322.03937055124</c:v>
                </c:pt>
                <c:pt idx="14">
                  <c:v>754400.90281675896</c:v>
                </c:pt>
                <c:pt idx="15">
                  <c:v>744479.76626296411</c:v>
                </c:pt>
                <c:pt idx="16">
                  <c:v>734558.6297091709</c:v>
                </c:pt>
                <c:pt idx="17">
                  <c:v>724637.49315537617</c:v>
                </c:pt>
                <c:pt idx="18">
                  <c:v>714716.35660158389</c:v>
                </c:pt>
                <c:pt idx="19">
                  <c:v>704795.2200477916</c:v>
                </c:pt>
                <c:pt idx="20">
                  <c:v>694874.08349399676</c:v>
                </c:pt>
                <c:pt idx="21">
                  <c:v>684952.94694020366</c:v>
                </c:pt>
                <c:pt idx="22">
                  <c:v>675031.81038640882</c:v>
                </c:pt>
                <c:pt idx="23">
                  <c:v>665110.67383261654</c:v>
                </c:pt>
                <c:pt idx="24">
                  <c:v>655189.53727882437</c:v>
                </c:pt>
                <c:pt idx="25">
                  <c:v>645268.40072502941</c:v>
                </c:pt>
                <c:pt idx="26">
                  <c:v>635347.26417123643</c:v>
                </c:pt>
                <c:pt idx="27">
                  <c:v>625426.12761744158</c:v>
                </c:pt>
                <c:pt idx="28">
                  <c:v>615504.9910636493</c:v>
                </c:pt>
                <c:pt idx="29">
                  <c:v>605583.85450985702</c:v>
                </c:pt>
                <c:pt idx="30">
                  <c:v>595662.71795606229</c:v>
                </c:pt>
              </c:numCache>
            </c:numRef>
          </c:yVal>
          <c:smooth val="0"/>
          <c:extLst>
            <c:ext xmlns:c16="http://schemas.microsoft.com/office/drawing/2014/chart" uri="{C3380CC4-5D6E-409C-BE32-E72D297353CC}">
              <c16:uniqueId val="{00000000-010F-4894-AC96-4D2756F137F1}"/>
            </c:ext>
          </c:extLst>
        </c:ser>
        <c:ser>
          <c:idx val="1"/>
          <c:order val="1"/>
          <c:tx>
            <c:v>EPS</c:v>
          </c:tx>
          <c:spPr>
            <a:ln w="25400" cap="rnd">
              <a:noFill/>
              <a:round/>
            </a:ln>
            <a:effectLst/>
          </c:spPr>
          <c:marker>
            <c:symbol val="circle"/>
            <c:size val="5"/>
            <c:spPr>
              <a:solidFill>
                <a:schemeClr val="accent2"/>
              </a:solidFill>
              <a:ln w="9525">
                <a:solidFill>
                  <a:schemeClr val="accent2"/>
                </a:solidFill>
              </a:ln>
              <a:effectLst/>
            </c:spPr>
          </c:marker>
          <c:xVal>
            <c:numRef>
              <c:f>'Calibration Check'!$B$7:$AF$7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'Calibration Check'!$B$8:$AF$8</c:f>
              <c:numCache>
                <c:formatCode>0.00E+00</c:formatCode>
                <c:ptCount val="31"/>
                <c:pt idx="0">
                  <c:v>1363280</c:v>
                </c:pt>
                <c:pt idx="1">
                  <c:v>1289620</c:v>
                </c:pt>
                <c:pt idx="2">
                  <c:v>1204800</c:v>
                </c:pt>
                <c:pt idx="3">
                  <c:v>1118370</c:v>
                </c:pt>
                <c:pt idx="4" formatCode="General">
                  <c:v>1034310</c:v>
                </c:pt>
                <c:pt idx="5" formatCode="General">
                  <c:v>950870</c:v>
                </c:pt>
                <c:pt idx="6" formatCode="General">
                  <c:v>915644</c:v>
                </c:pt>
                <c:pt idx="7" formatCode="General">
                  <c:v>881418</c:v>
                </c:pt>
                <c:pt idx="8" formatCode="General">
                  <c:v>847675</c:v>
                </c:pt>
                <c:pt idx="9" formatCode="General">
                  <c:v>814325</c:v>
                </c:pt>
                <c:pt idx="10" formatCode="General">
                  <c:v>780830</c:v>
                </c:pt>
                <c:pt idx="11" formatCode="General">
                  <c:v>771835</c:v>
                </c:pt>
                <c:pt idx="12" formatCode="General">
                  <c:v>762554</c:v>
                </c:pt>
                <c:pt idx="13" formatCode="General">
                  <c:v>753242</c:v>
                </c:pt>
                <c:pt idx="14" formatCode="General">
                  <c:v>743847</c:v>
                </c:pt>
                <c:pt idx="15" formatCode="General">
                  <c:v>734454</c:v>
                </c:pt>
                <c:pt idx="16" formatCode="General">
                  <c:v>724928</c:v>
                </c:pt>
                <c:pt idx="17" formatCode="General">
                  <c:v>715358</c:v>
                </c:pt>
                <c:pt idx="18" formatCode="General">
                  <c:v>705761</c:v>
                </c:pt>
                <c:pt idx="19" formatCode="General">
                  <c:v>696128</c:v>
                </c:pt>
                <c:pt idx="20" formatCode="General">
                  <c:v>686485</c:v>
                </c:pt>
                <c:pt idx="21" formatCode="General">
                  <c:v>676817</c:v>
                </c:pt>
                <c:pt idx="22" formatCode="General">
                  <c:v>667137</c:v>
                </c:pt>
                <c:pt idx="23" formatCode="General">
                  <c:v>657434</c:v>
                </c:pt>
                <c:pt idx="24" formatCode="General">
                  <c:v>647729</c:v>
                </c:pt>
                <c:pt idx="25" formatCode="General">
                  <c:v>638018</c:v>
                </c:pt>
                <c:pt idx="26" formatCode="General">
                  <c:v>628298</c:v>
                </c:pt>
                <c:pt idx="27" formatCode="General">
                  <c:v>618572</c:v>
                </c:pt>
                <c:pt idx="28" formatCode="General">
                  <c:v>608842</c:v>
                </c:pt>
                <c:pt idx="29" formatCode="General">
                  <c:v>599100</c:v>
                </c:pt>
                <c:pt idx="30" formatCode="General">
                  <c:v>589363</c:v>
                </c:pt>
              </c:numCache>
            </c:numRef>
          </c:yVal>
          <c:smooth val="0"/>
          <c:extLst>
            <c:ext xmlns:c16="http://schemas.microsoft.com/office/drawing/2014/chart" uri="{C3380CC4-5D6E-409C-BE32-E72D297353CC}">
              <c16:uniqueId val="{00000002-010F-4894-AC96-4D2756F137F1}"/>
            </c:ext>
          </c:extLst>
        </c:ser>
        <c:dLbls>
          <c:showLegendKey val="0"/>
          <c:showVal val="0"/>
          <c:showCatName val="0"/>
          <c:showSerName val="0"/>
          <c:showPercent val="0"/>
          <c:showBubbleSize val="0"/>
        </c:dLbls>
        <c:axId val="1099882032"/>
        <c:axId val="1099884112"/>
      </c:scatterChart>
      <c:valAx>
        <c:axId val="109988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4112"/>
        <c:crosses val="autoZero"/>
        <c:crossBetween val="midCat"/>
      </c:valAx>
      <c:valAx>
        <c:axId val="1099884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88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650875</xdr:colOff>
      <xdr:row>14</xdr:row>
      <xdr:rowOff>152400</xdr:rowOff>
    </xdr:from>
    <xdr:to>
      <xdr:col>7</xdr:col>
      <xdr:colOff>339725</xdr:colOff>
      <xdr:row>29</xdr:row>
      <xdr:rowOff>133350</xdr:rowOff>
    </xdr:to>
    <xdr:graphicFrame macro="">
      <xdr:nvGraphicFramePr>
        <xdr:cNvPr id="2" name="Chart 1">
          <a:extLst>
            <a:ext uri="{FF2B5EF4-FFF2-40B4-BE49-F238E27FC236}">
              <a16:creationId xmlns:a16="http://schemas.microsoft.com/office/drawing/2014/main" id="{66F8437B-E8B6-4D38-846F-314A7BAF8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rel.gov/docs/fy19osti/71714.pdf" TargetMode="External"/><Relationship Id="rId2" Type="http://schemas.openxmlformats.org/officeDocument/2006/relationships/hyperlink" Target="http://www.sandia.gov/ess/publications/SAND2013-5131.pdf" TargetMode="External"/><Relationship Id="rId1" Type="http://schemas.openxmlformats.org/officeDocument/2006/relationships/hyperlink" Target="http://www.rmi.org/electricity_grid_def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2"/>
  <sheetViews>
    <sheetView workbookViewId="0">
      <selection activeCell="E20" sqref="E20"/>
    </sheetView>
  </sheetViews>
  <sheetFormatPr defaultRowHeight="15" x14ac:dyDescent="0.25"/>
  <cols>
    <col min="2" max="2" width="67.140625" customWidth="1"/>
  </cols>
  <sheetData>
    <row r="1" spans="1:2" x14ac:dyDescent="0.25">
      <c r="A1" s="1" t="s">
        <v>16</v>
      </c>
    </row>
    <row r="2" spans="1:2" x14ac:dyDescent="0.25">
      <c r="A2" s="1" t="s">
        <v>20</v>
      </c>
    </row>
    <row r="4" spans="1:2" x14ac:dyDescent="0.25">
      <c r="A4" s="1" t="s">
        <v>2</v>
      </c>
      <c r="B4" s="2" t="s">
        <v>3</v>
      </c>
    </row>
    <row r="5" spans="1:2" x14ac:dyDescent="0.25">
      <c r="B5" t="s">
        <v>4</v>
      </c>
    </row>
    <row r="6" spans="1:2" x14ac:dyDescent="0.25">
      <c r="B6" s="4">
        <v>2014</v>
      </c>
    </row>
    <row r="7" spans="1:2" x14ac:dyDescent="0.25">
      <c r="B7" t="s">
        <v>5</v>
      </c>
    </row>
    <row r="8" spans="1:2" x14ac:dyDescent="0.25">
      <c r="B8" s="3" t="s">
        <v>7</v>
      </c>
    </row>
    <row r="9" spans="1:2" x14ac:dyDescent="0.25">
      <c r="B9" t="s">
        <v>6</v>
      </c>
    </row>
    <row r="11" spans="1:2" x14ac:dyDescent="0.25">
      <c r="B11" s="2" t="s">
        <v>8</v>
      </c>
    </row>
    <row r="12" spans="1:2" x14ac:dyDescent="0.25">
      <c r="B12" t="s">
        <v>9</v>
      </c>
    </row>
    <row r="13" spans="1:2" x14ac:dyDescent="0.25">
      <c r="B13" s="4">
        <v>2013</v>
      </c>
    </row>
    <row r="14" spans="1:2" x14ac:dyDescent="0.25">
      <c r="B14" t="s">
        <v>10</v>
      </c>
    </row>
    <row r="15" spans="1:2" x14ac:dyDescent="0.25">
      <c r="B15" s="3" t="s">
        <v>11</v>
      </c>
    </row>
    <row r="16" spans="1:2" x14ac:dyDescent="0.25">
      <c r="B16" t="s">
        <v>12</v>
      </c>
    </row>
    <row r="18" spans="1:2" x14ac:dyDescent="0.25">
      <c r="B18" s="2" t="s">
        <v>71</v>
      </c>
    </row>
    <row r="19" spans="1:2" x14ac:dyDescent="0.25">
      <c r="B19" t="s">
        <v>50</v>
      </c>
    </row>
    <row r="20" spans="1:2" x14ac:dyDescent="0.25">
      <c r="B20" s="4">
        <v>2022</v>
      </c>
    </row>
    <row r="21" spans="1:2" x14ac:dyDescent="0.25">
      <c r="B21" t="s">
        <v>72</v>
      </c>
    </row>
    <row r="22" spans="1:2" x14ac:dyDescent="0.25">
      <c r="B22" s="3" t="s">
        <v>73</v>
      </c>
    </row>
    <row r="23" spans="1:2" x14ac:dyDescent="0.25">
      <c r="B23" t="s">
        <v>74</v>
      </c>
    </row>
    <row r="25" spans="1:2" x14ac:dyDescent="0.25">
      <c r="B25" s="2" t="s">
        <v>47</v>
      </c>
    </row>
    <row r="26" spans="1:2" x14ac:dyDescent="0.25">
      <c r="B26" t="s">
        <v>50</v>
      </c>
    </row>
    <row r="27" spans="1:2" x14ac:dyDescent="0.25">
      <c r="B27" s="4">
        <v>2018</v>
      </c>
    </row>
    <row r="28" spans="1:2" x14ac:dyDescent="0.25">
      <c r="B28" t="s">
        <v>51</v>
      </c>
    </row>
    <row r="29" spans="1:2" x14ac:dyDescent="0.25">
      <c r="B29" s="3" t="s">
        <v>48</v>
      </c>
    </row>
    <row r="30" spans="1:2" x14ac:dyDescent="0.25">
      <c r="B30" t="s">
        <v>49</v>
      </c>
    </row>
    <row r="32" spans="1:2" x14ac:dyDescent="0.25">
      <c r="A32" s="1" t="s">
        <v>14</v>
      </c>
    </row>
    <row r="33" spans="1:2" x14ac:dyDescent="0.25">
      <c r="A33" t="s">
        <v>17</v>
      </c>
    </row>
    <row r="34" spans="1:2" x14ac:dyDescent="0.25">
      <c r="A34" t="s">
        <v>18</v>
      </c>
    </row>
    <row r="35" spans="1:2" x14ac:dyDescent="0.25">
      <c r="A35" t="s">
        <v>19</v>
      </c>
    </row>
    <row r="37" spans="1:2" x14ac:dyDescent="0.25">
      <c r="A37" s="1" t="s">
        <v>22</v>
      </c>
    </row>
    <row r="38" spans="1:2" x14ac:dyDescent="0.25">
      <c r="A38" t="s">
        <v>58</v>
      </c>
    </row>
    <row r="39" spans="1:2" x14ac:dyDescent="0.25">
      <c r="A39" t="s">
        <v>59</v>
      </c>
    </row>
    <row r="40" spans="1:2" x14ac:dyDescent="0.25">
      <c r="A40" t="s">
        <v>60</v>
      </c>
    </row>
    <row r="42" spans="1:2" x14ac:dyDescent="0.25">
      <c r="A42" t="s">
        <v>52</v>
      </c>
    </row>
    <row r="43" spans="1:2" x14ac:dyDescent="0.25">
      <c r="A43" t="s">
        <v>53</v>
      </c>
    </row>
    <row r="44" spans="1:2" x14ac:dyDescent="0.25">
      <c r="A44" t="s">
        <v>54</v>
      </c>
    </row>
    <row r="46" spans="1:2" x14ac:dyDescent="0.25">
      <c r="A46" s="1" t="s">
        <v>61</v>
      </c>
    </row>
    <row r="47" spans="1:2" x14ac:dyDescent="0.25">
      <c r="A47" t="s">
        <v>63</v>
      </c>
    </row>
    <row r="48" spans="1:2" x14ac:dyDescent="0.25">
      <c r="A48">
        <v>1.0549999999999999</v>
      </c>
      <c r="B48" t="s">
        <v>62</v>
      </c>
    </row>
    <row r="49" spans="1:2" x14ac:dyDescent="0.25">
      <c r="A49" s="38">
        <v>0.9143273584567535</v>
      </c>
      <c r="B49" t="s">
        <v>66</v>
      </c>
    </row>
    <row r="50" spans="1:2" x14ac:dyDescent="0.25">
      <c r="A50" s="38">
        <v>0.89805481563188172</v>
      </c>
      <c r="B50" t="s">
        <v>82</v>
      </c>
    </row>
    <row r="51" spans="1:2" x14ac:dyDescent="0.25">
      <c r="A51" s="38">
        <v>0.88711067149387013</v>
      </c>
      <c r="B51" t="s">
        <v>81</v>
      </c>
    </row>
    <row r="52" spans="1:2" x14ac:dyDescent="0.25">
      <c r="A52" t="s">
        <v>15</v>
      </c>
    </row>
  </sheetData>
  <hyperlinks>
    <hyperlink ref="B8" r:id="rId1" xr:uid="{00000000-0004-0000-0000-000000000000}"/>
    <hyperlink ref="B15" r:id="rId2" xr:uid="{00000000-0004-0000-0000-000001000000}"/>
    <hyperlink ref="B29" r:id="rId3" xr:uid="{CA93FE29-A0A0-406A-B94C-DC5006AB8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60E0-DC8F-4FFB-9748-D4950767514E}">
  <dimension ref="B1:AJ20"/>
  <sheetViews>
    <sheetView workbookViewId="0">
      <selection activeCell="A7" sqref="A7:XFD7"/>
    </sheetView>
  </sheetViews>
  <sheetFormatPr defaultColWidth="8.7109375" defaultRowHeight="15" x14ac:dyDescent="0.25"/>
  <cols>
    <col min="1" max="3" width="8.7109375" customWidth="1"/>
    <col min="4" max="4" width="12.28515625" customWidth="1"/>
    <col min="5" max="5" width="42.28515625" customWidth="1"/>
  </cols>
  <sheetData>
    <row r="1" spans="2:36" x14ac:dyDescent="0.25">
      <c r="D1" t="s">
        <v>83</v>
      </c>
    </row>
    <row r="2" spans="2:36" x14ac:dyDescent="0.25">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2:36" ht="15" customHeight="1" x14ac:dyDescent="0.25">
      <c r="B3" t="s">
        <v>69</v>
      </c>
      <c r="D3" t="s">
        <v>70</v>
      </c>
      <c r="E3" t="s">
        <v>84</v>
      </c>
      <c r="F3">
        <v>988.32170015695567</v>
      </c>
      <c r="G3">
        <v>856.8481750565353</v>
      </c>
      <c r="H3">
        <v>788.57467955479979</v>
      </c>
      <c r="I3">
        <v>720.30118405306416</v>
      </c>
      <c r="J3">
        <v>652.02768855132865</v>
      </c>
      <c r="K3">
        <v>583.75419304959314</v>
      </c>
      <c r="L3">
        <v>545.98186291109016</v>
      </c>
      <c r="M3">
        <v>508.20953277258707</v>
      </c>
      <c r="N3">
        <v>470.43720263408403</v>
      </c>
      <c r="O3">
        <v>432.66487249558094</v>
      </c>
      <c r="P3">
        <v>394.89254235707773</v>
      </c>
      <c r="Q3">
        <v>389.95638557761424</v>
      </c>
      <c r="R3">
        <v>385.02022879815075</v>
      </c>
      <c r="S3">
        <v>380.08407201868727</v>
      </c>
      <c r="T3">
        <v>375.14791523922389</v>
      </c>
      <c r="U3">
        <v>370.2117584597604</v>
      </c>
      <c r="V3">
        <v>365.27560168029686</v>
      </c>
      <c r="W3">
        <v>360.33944490083337</v>
      </c>
      <c r="X3">
        <v>355.40328812136988</v>
      </c>
      <c r="Y3">
        <v>350.46713134190639</v>
      </c>
      <c r="Z3">
        <v>345.53097456244291</v>
      </c>
      <c r="AA3">
        <v>340.59481778297936</v>
      </c>
      <c r="AB3">
        <v>335.65866100351593</v>
      </c>
      <c r="AC3">
        <v>330.7225042240525</v>
      </c>
      <c r="AD3">
        <v>325.78634744458901</v>
      </c>
      <c r="AE3">
        <v>320.85019066512552</v>
      </c>
      <c r="AF3">
        <v>315.91403388566204</v>
      </c>
      <c r="AG3">
        <v>310.97787710619855</v>
      </c>
      <c r="AH3">
        <v>306.041720326735</v>
      </c>
      <c r="AI3">
        <v>301.10556354727157</v>
      </c>
      <c r="AJ3">
        <v>296.16940676780831</v>
      </c>
    </row>
    <row r="4" spans="2:36" x14ac:dyDescent="0.25">
      <c r="E4" t="s">
        <v>85</v>
      </c>
      <c r="F4">
        <v>988.32170015695567</v>
      </c>
      <c r="G4">
        <v>856.8481750565353</v>
      </c>
      <c r="H4">
        <v>806.67453919034574</v>
      </c>
      <c r="I4">
        <v>746.03666804273098</v>
      </c>
      <c r="J4">
        <v>707.66876245953199</v>
      </c>
      <c r="K4">
        <v>672.11770924501207</v>
      </c>
      <c r="L4">
        <v>652.26300895262989</v>
      </c>
      <c r="M4">
        <v>633.74980366181308</v>
      </c>
      <c r="N4">
        <v>610.0044807302836</v>
      </c>
      <c r="O4">
        <v>596.72339308017945</v>
      </c>
      <c r="P4">
        <v>579.55168279092788</v>
      </c>
      <c r="Q4">
        <v>572.65475118952281</v>
      </c>
      <c r="R4">
        <v>565.41035515463568</v>
      </c>
      <c r="S4">
        <v>558.16595911974969</v>
      </c>
      <c r="T4">
        <v>550.92156308486369</v>
      </c>
      <c r="U4">
        <v>543.67716704997667</v>
      </c>
      <c r="V4">
        <v>536.43277101508966</v>
      </c>
      <c r="W4">
        <v>529.18837498020252</v>
      </c>
      <c r="X4">
        <v>521.94397894531664</v>
      </c>
      <c r="Y4">
        <v>514.69958291043076</v>
      </c>
      <c r="Z4">
        <v>507.45518687554357</v>
      </c>
      <c r="AA4">
        <v>500.21079084065667</v>
      </c>
      <c r="AB4">
        <v>492.96639480576965</v>
      </c>
      <c r="AC4">
        <v>485.7219987708836</v>
      </c>
      <c r="AD4">
        <v>478.47760273599766</v>
      </c>
      <c r="AE4">
        <v>471.23320670111053</v>
      </c>
      <c r="AF4">
        <v>463.98881066622369</v>
      </c>
      <c r="AG4">
        <v>456.74441463133655</v>
      </c>
      <c r="AH4">
        <v>449.50001859645067</v>
      </c>
      <c r="AI4">
        <v>442.25562256156468</v>
      </c>
      <c r="AJ4">
        <v>435.10849209265666</v>
      </c>
    </row>
    <row r="5" spans="2:36" x14ac:dyDescent="0.25">
      <c r="E5" t="s">
        <v>86</v>
      </c>
      <c r="F5">
        <v>988.32170015695567</v>
      </c>
      <c r="G5">
        <v>856.8481750565353</v>
      </c>
      <c r="H5">
        <v>833.15429211196977</v>
      </c>
      <c r="I5">
        <v>809.46040916740424</v>
      </c>
      <c r="J5">
        <v>785.76652622283871</v>
      </c>
      <c r="K5">
        <v>762.07264327827295</v>
      </c>
      <c r="L5">
        <v>745.98261053660099</v>
      </c>
      <c r="M5">
        <v>729.89257779492891</v>
      </c>
      <c r="N5">
        <v>713.80254505325695</v>
      </c>
      <c r="O5">
        <v>697.71251231158487</v>
      </c>
      <c r="P5">
        <v>681.62247956991291</v>
      </c>
      <c r="Q5">
        <v>681.62247956991291</v>
      </c>
      <c r="R5">
        <v>681.62247956991291</v>
      </c>
      <c r="S5">
        <v>681.62247956991291</v>
      </c>
      <c r="T5">
        <v>681.62247956991291</v>
      </c>
      <c r="U5">
        <v>681.62247956991291</v>
      </c>
      <c r="V5">
        <v>681.62247956991291</v>
      </c>
      <c r="W5">
        <v>681.62247956991291</v>
      </c>
      <c r="X5">
        <v>681.62247956991291</v>
      </c>
      <c r="Y5">
        <v>681.62247956991291</v>
      </c>
      <c r="Z5">
        <v>681.62247956991291</v>
      </c>
      <c r="AA5">
        <v>681.62247956991291</v>
      </c>
      <c r="AB5">
        <v>681.62247956991291</v>
      </c>
      <c r="AC5">
        <v>681.62247956991291</v>
      </c>
      <c r="AD5">
        <v>681.62247956991291</v>
      </c>
      <c r="AE5">
        <v>681.62247956991291</v>
      </c>
      <c r="AF5">
        <v>681.62247956991291</v>
      </c>
      <c r="AG5">
        <v>681.62247956991291</v>
      </c>
      <c r="AH5">
        <v>681.62247956991291</v>
      </c>
      <c r="AI5">
        <v>681.62247956991291</v>
      </c>
      <c r="AJ5">
        <v>681.62247956991291</v>
      </c>
    </row>
    <row r="6" spans="2:36" x14ac:dyDescent="0.25">
      <c r="E6" t="s">
        <v>87</v>
      </c>
      <c r="F6">
        <v>1727.2344448095646</v>
      </c>
      <c r="G6">
        <v>1475.4571746809856</v>
      </c>
      <c r="H6">
        <v>1357.8930347189216</v>
      </c>
      <c r="I6">
        <v>1240.3288947568574</v>
      </c>
      <c r="J6">
        <v>1122.7647547947934</v>
      </c>
      <c r="K6">
        <v>1005.2006148327295</v>
      </c>
      <c r="L6">
        <v>940.15822210825877</v>
      </c>
      <c r="M6">
        <v>875.11582938378808</v>
      </c>
      <c r="N6">
        <v>810.07343665931739</v>
      </c>
      <c r="O6">
        <v>745.03104393484671</v>
      </c>
      <c r="P6">
        <v>679.98865121037579</v>
      </c>
      <c r="Q6">
        <v>671.48879307024606</v>
      </c>
      <c r="R6">
        <v>662.98893493011633</v>
      </c>
      <c r="S6">
        <v>654.4890767899866</v>
      </c>
      <c r="T6">
        <v>645.98921864985698</v>
      </c>
      <c r="U6">
        <v>637.48936050972725</v>
      </c>
      <c r="V6">
        <v>628.98950236959752</v>
      </c>
      <c r="W6">
        <v>620.48964422946779</v>
      </c>
      <c r="X6">
        <v>611.98978608933805</v>
      </c>
      <c r="Y6">
        <v>603.48992794920832</v>
      </c>
      <c r="Z6">
        <v>594.99006980907859</v>
      </c>
      <c r="AA6">
        <v>586.49021166894886</v>
      </c>
      <c r="AB6">
        <v>577.99035352881913</v>
      </c>
      <c r="AC6">
        <v>569.49049538868951</v>
      </c>
      <c r="AD6">
        <v>560.99063724855978</v>
      </c>
      <c r="AE6">
        <v>552.49077910843005</v>
      </c>
      <c r="AF6">
        <v>543.99092096830032</v>
      </c>
      <c r="AG6">
        <v>535.49106282817058</v>
      </c>
      <c r="AH6">
        <v>526.99120468804085</v>
      </c>
      <c r="AI6">
        <v>518.49134654791112</v>
      </c>
      <c r="AJ6">
        <v>509.99148840778184</v>
      </c>
    </row>
    <row r="7" spans="2:36" x14ac:dyDescent="0.25">
      <c r="E7" t="s">
        <v>88</v>
      </c>
      <c r="F7">
        <v>1727.2344448095646</v>
      </c>
      <c r="G7">
        <v>1475.4571746809856</v>
      </c>
      <c r="H7">
        <v>1370.8148218667313</v>
      </c>
      <c r="I7">
        <v>1255.7082337710517</v>
      </c>
      <c r="J7">
        <v>1166.7622338789354</v>
      </c>
      <c r="K7">
        <v>1103.976822190383</v>
      </c>
      <c r="L7">
        <v>1056.8877634239684</v>
      </c>
      <c r="M7">
        <v>1015.0308222982667</v>
      </c>
      <c r="N7">
        <v>967.9417635318523</v>
      </c>
      <c r="O7">
        <v>931.31694004686335</v>
      </c>
      <c r="P7">
        <v>894.69211656187429</v>
      </c>
      <c r="Q7">
        <v>883.95319510431204</v>
      </c>
      <c r="R7">
        <v>872.76954364728704</v>
      </c>
      <c r="S7">
        <v>861.58589219026499</v>
      </c>
      <c r="T7">
        <v>850.40224073324293</v>
      </c>
      <c r="U7">
        <v>839.21858927621793</v>
      </c>
      <c r="V7">
        <v>828.03493781919485</v>
      </c>
      <c r="W7">
        <v>816.85128636216984</v>
      </c>
      <c r="X7">
        <v>805.66763490514779</v>
      </c>
      <c r="Y7">
        <v>794.48398344812574</v>
      </c>
      <c r="Z7">
        <v>783.30033199110073</v>
      </c>
      <c r="AA7">
        <v>772.11668053407766</v>
      </c>
      <c r="AB7">
        <v>760.93302907705277</v>
      </c>
      <c r="AC7">
        <v>749.7493776200306</v>
      </c>
      <c r="AD7">
        <v>738.56572616300855</v>
      </c>
      <c r="AE7">
        <v>727.38207470598354</v>
      </c>
      <c r="AF7">
        <v>716.19842324896058</v>
      </c>
      <c r="AG7">
        <v>705.01477179193557</v>
      </c>
      <c r="AH7">
        <v>693.83112033491352</v>
      </c>
      <c r="AI7">
        <v>682.64746887789147</v>
      </c>
      <c r="AJ7">
        <v>671.46381742086646</v>
      </c>
    </row>
    <row r="8" spans="2:36" x14ac:dyDescent="0.25">
      <c r="E8" t="s">
        <v>89</v>
      </c>
      <c r="F8">
        <v>1727.2344448095646</v>
      </c>
      <c r="G8">
        <v>1475.4571746809856</v>
      </c>
      <c r="H8">
        <v>1434.6572866677982</v>
      </c>
      <c r="I8">
        <v>1393.8573986546107</v>
      </c>
      <c r="J8">
        <v>1353.0575106414233</v>
      </c>
      <c r="K8">
        <v>1312.2576226282356</v>
      </c>
      <c r="L8">
        <v>1284.5512506703499</v>
      </c>
      <c r="M8">
        <v>1256.8448787124642</v>
      </c>
      <c r="N8">
        <v>1229.1385067545784</v>
      </c>
      <c r="O8">
        <v>1201.4321347966927</v>
      </c>
      <c r="P8">
        <v>1173.7257628388072</v>
      </c>
      <c r="Q8">
        <v>1173.7257628388072</v>
      </c>
      <c r="R8">
        <v>1173.7257628388072</v>
      </c>
      <c r="S8">
        <v>1173.7257628388072</v>
      </c>
      <c r="T8">
        <v>1173.7257628388072</v>
      </c>
      <c r="U8">
        <v>1173.7257628388072</v>
      </c>
      <c r="V8">
        <v>1173.7257628388072</v>
      </c>
      <c r="W8">
        <v>1173.7257628388072</v>
      </c>
      <c r="X8">
        <v>1173.7257628388072</v>
      </c>
      <c r="Y8">
        <v>1173.7257628388072</v>
      </c>
      <c r="Z8">
        <v>1173.7257628388072</v>
      </c>
      <c r="AA8">
        <v>1173.7257628388072</v>
      </c>
      <c r="AB8">
        <v>1173.7257628388072</v>
      </c>
      <c r="AC8">
        <v>1173.7257628388072</v>
      </c>
      <c r="AD8">
        <v>1173.7257628388072</v>
      </c>
      <c r="AE8">
        <v>1173.7257628388072</v>
      </c>
      <c r="AF8">
        <v>1173.7257628388072</v>
      </c>
      <c r="AG8">
        <v>1173.7257628388072</v>
      </c>
      <c r="AH8">
        <v>1173.7257628388072</v>
      </c>
      <c r="AI8">
        <v>1173.7257628388072</v>
      </c>
      <c r="AJ8">
        <v>1173.7257628388072</v>
      </c>
    </row>
    <row r="9" spans="2:36" x14ac:dyDescent="0.25">
      <c r="E9" t="s">
        <v>90</v>
      </c>
      <c r="F9">
        <v>2466.1471894621736</v>
      </c>
      <c r="G9">
        <v>2094.0661743054361</v>
      </c>
      <c r="H9">
        <v>1927.2113898830435</v>
      </c>
      <c r="I9">
        <v>1760.3566054606506</v>
      </c>
      <c r="J9">
        <v>1593.5018210382582</v>
      </c>
      <c r="K9">
        <v>1426.6470366158658</v>
      </c>
      <c r="L9">
        <v>1334.3345813054275</v>
      </c>
      <c r="M9">
        <v>1242.022125994989</v>
      </c>
      <c r="N9">
        <v>1149.7096706845509</v>
      </c>
      <c r="O9">
        <v>1057.3972153741124</v>
      </c>
      <c r="P9">
        <v>965.0847600636738</v>
      </c>
      <c r="Q9">
        <v>953.02120056287788</v>
      </c>
      <c r="R9">
        <v>940.95764106208196</v>
      </c>
      <c r="S9">
        <v>928.89408156128593</v>
      </c>
      <c r="T9">
        <v>916.83052206049001</v>
      </c>
      <c r="U9">
        <v>904.76696255969409</v>
      </c>
      <c r="V9">
        <v>892.70340305889818</v>
      </c>
      <c r="W9">
        <v>880.63984355810214</v>
      </c>
      <c r="X9">
        <v>868.57628405730622</v>
      </c>
      <c r="Y9">
        <v>856.51272455651031</v>
      </c>
      <c r="Z9">
        <v>844.44916505571427</v>
      </c>
      <c r="AA9">
        <v>832.38560555491836</v>
      </c>
      <c r="AB9">
        <v>820.32204605412244</v>
      </c>
      <c r="AC9">
        <v>808.25848655332652</v>
      </c>
      <c r="AD9">
        <v>796.19492705253049</v>
      </c>
      <c r="AE9">
        <v>784.13136755173457</v>
      </c>
      <c r="AF9">
        <v>772.06780805093865</v>
      </c>
      <c r="AG9">
        <v>760.00424855014262</v>
      </c>
      <c r="AH9">
        <v>747.9406890493467</v>
      </c>
      <c r="AI9">
        <v>735.87712954855078</v>
      </c>
      <c r="AJ9">
        <v>723.81357004775543</v>
      </c>
    </row>
    <row r="10" spans="2:36" x14ac:dyDescent="0.25">
      <c r="E10" t="s">
        <v>91</v>
      </c>
      <c r="F10">
        <v>2466.1471894621736</v>
      </c>
      <c r="G10">
        <v>2094.0661743054361</v>
      </c>
      <c r="H10">
        <v>1934.9551045431169</v>
      </c>
      <c r="I10">
        <v>1765.3797994993724</v>
      </c>
      <c r="J10">
        <v>1625.8557052983388</v>
      </c>
      <c r="K10">
        <v>1535.835935135754</v>
      </c>
      <c r="L10">
        <v>1461.5125178953072</v>
      </c>
      <c r="M10">
        <v>1396.3118409347203</v>
      </c>
      <c r="N10">
        <v>1325.8790463334212</v>
      </c>
      <c r="O10">
        <v>1265.9104870135473</v>
      </c>
      <c r="P10">
        <v>1209.8325503328206</v>
      </c>
      <c r="Q10">
        <v>1195.2516390191013</v>
      </c>
      <c r="R10">
        <v>1180.1287321399386</v>
      </c>
      <c r="S10">
        <v>1165.0058252607803</v>
      </c>
      <c r="T10">
        <v>1149.8829183816219</v>
      </c>
      <c r="U10">
        <v>1134.7600115024593</v>
      </c>
      <c r="V10">
        <v>1119.6371046233</v>
      </c>
      <c r="W10">
        <v>1104.5141977441372</v>
      </c>
      <c r="X10">
        <v>1089.3912908649791</v>
      </c>
      <c r="Y10">
        <v>1074.2683839858207</v>
      </c>
      <c r="Z10">
        <v>1059.1454771066578</v>
      </c>
      <c r="AA10">
        <v>1044.0225702274988</v>
      </c>
      <c r="AB10">
        <v>1028.8996633483359</v>
      </c>
      <c r="AC10">
        <v>1013.7767564691776</v>
      </c>
      <c r="AD10">
        <v>998.65384959001938</v>
      </c>
      <c r="AE10">
        <v>983.53094271085649</v>
      </c>
      <c r="AF10">
        <v>968.40803583169736</v>
      </c>
      <c r="AG10">
        <v>953.28512895253448</v>
      </c>
      <c r="AH10">
        <v>938.16222207337637</v>
      </c>
      <c r="AI10">
        <v>923.03931519421826</v>
      </c>
      <c r="AJ10">
        <v>907.81914274907626</v>
      </c>
    </row>
    <row r="11" spans="2:36" x14ac:dyDescent="0.25">
      <c r="E11" t="s">
        <v>92</v>
      </c>
      <c r="F11">
        <v>2466.1471894621736</v>
      </c>
      <c r="G11">
        <v>2094.0661743054361</v>
      </c>
      <c r="H11">
        <v>2036.1602812236265</v>
      </c>
      <c r="I11">
        <v>1978.2543881418171</v>
      </c>
      <c r="J11">
        <v>1920.3484950600077</v>
      </c>
      <c r="K11">
        <v>1862.4426019781981</v>
      </c>
      <c r="L11">
        <v>1823.1198908040988</v>
      </c>
      <c r="M11">
        <v>1783.7971796299994</v>
      </c>
      <c r="N11">
        <v>1744.4744684558998</v>
      </c>
      <c r="O11">
        <v>1705.1517572818007</v>
      </c>
      <c r="P11">
        <v>1665.8290461077013</v>
      </c>
      <c r="Q11">
        <v>1665.8290461077013</v>
      </c>
      <c r="R11">
        <v>1665.8290461077013</v>
      </c>
      <c r="S11">
        <v>1665.8290461077013</v>
      </c>
      <c r="T11">
        <v>1665.8290461077013</v>
      </c>
      <c r="U11">
        <v>1665.8290461077013</v>
      </c>
      <c r="V11">
        <v>1665.8290461077013</v>
      </c>
      <c r="W11">
        <v>1665.8290461077013</v>
      </c>
      <c r="X11">
        <v>1665.8290461077013</v>
      </c>
      <c r="Y11">
        <v>1665.8290461077013</v>
      </c>
      <c r="Z11">
        <v>1665.8290461077013</v>
      </c>
      <c r="AA11">
        <v>1665.8290461077013</v>
      </c>
      <c r="AB11">
        <v>1665.8290461077013</v>
      </c>
      <c r="AC11">
        <v>1665.8290461077013</v>
      </c>
      <c r="AD11">
        <v>1665.8290461077013</v>
      </c>
      <c r="AE11">
        <v>1665.8290461077013</v>
      </c>
      <c r="AF11">
        <v>1665.8290461077013</v>
      </c>
      <c r="AG11">
        <v>1665.8290461077013</v>
      </c>
      <c r="AH11">
        <v>1665.8290461077013</v>
      </c>
      <c r="AI11">
        <v>1665.8290461077013</v>
      </c>
      <c r="AJ11">
        <v>1665.8290461077013</v>
      </c>
    </row>
    <row r="12" spans="2:36" x14ac:dyDescent="0.25">
      <c r="E12" t="s">
        <v>93</v>
      </c>
      <c r="F12">
        <v>3205.0599341147827</v>
      </c>
      <c r="G12">
        <v>2712.6751739298861</v>
      </c>
      <c r="H12">
        <v>2496.5297450471653</v>
      </c>
      <c r="I12">
        <v>2280.3843161644436</v>
      </c>
      <c r="J12">
        <v>2064.2388872817228</v>
      </c>
      <c r="K12">
        <v>1848.093458399002</v>
      </c>
      <c r="L12">
        <v>1728.510940502596</v>
      </c>
      <c r="M12">
        <v>1608.92842260619</v>
      </c>
      <c r="N12">
        <v>1489.345904709784</v>
      </c>
      <c r="O12">
        <v>1369.7633868133782</v>
      </c>
      <c r="P12">
        <v>1250.180868916972</v>
      </c>
      <c r="Q12">
        <v>1234.5536080555098</v>
      </c>
      <c r="R12">
        <v>1218.9263471940476</v>
      </c>
      <c r="S12">
        <v>1203.2990863325854</v>
      </c>
      <c r="T12">
        <v>1187.6718254711232</v>
      </c>
      <c r="U12">
        <v>1172.0445646096609</v>
      </c>
      <c r="V12">
        <v>1156.4173037481987</v>
      </c>
      <c r="W12">
        <v>1140.7900428867365</v>
      </c>
      <c r="X12">
        <v>1125.1627820252743</v>
      </c>
      <c r="Y12">
        <v>1109.5355211638121</v>
      </c>
      <c r="Z12">
        <v>1093.9082603023498</v>
      </c>
      <c r="AA12">
        <v>1078.2809994408879</v>
      </c>
      <c r="AB12">
        <v>1062.6537385794256</v>
      </c>
      <c r="AC12">
        <v>1047.0264777179634</v>
      </c>
      <c r="AD12">
        <v>1031.3992168565014</v>
      </c>
      <c r="AE12">
        <v>1015.7719559950391</v>
      </c>
      <c r="AF12">
        <v>1000.1446951335769</v>
      </c>
      <c r="AG12">
        <v>984.51743427211477</v>
      </c>
      <c r="AH12">
        <v>968.89017341065255</v>
      </c>
      <c r="AI12">
        <v>953.26291254919033</v>
      </c>
      <c r="AJ12">
        <v>937.63565168772891</v>
      </c>
    </row>
    <row r="13" spans="2:36" x14ac:dyDescent="0.25">
      <c r="E13" t="s">
        <v>94</v>
      </c>
      <c r="F13">
        <v>3205.0599341147827</v>
      </c>
      <c r="G13">
        <v>2712.6751739298861</v>
      </c>
      <c r="H13">
        <v>2499.0953872195023</v>
      </c>
      <c r="I13">
        <v>2275.0513652276932</v>
      </c>
      <c r="J13">
        <v>2084.9491767177424</v>
      </c>
      <c r="K13">
        <v>1967.6950480811249</v>
      </c>
      <c r="L13">
        <v>1866.1372723666454</v>
      </c>
      <c r="M13">
        <v>1777.5928595711739</v>
      </c>
      <c r="N13">
        <v>1683.8163291349897</v>
      </c>
      <c r="O13">
        <v>1600.504033980231</v>
      </c>
      <c r="P13">
        <v>1524.972984103767</v>
      </c>
      <c r="Q13">
        <v>1506.5500829338907</v>
      </c>
      <c r="R13">
        <v>1487.48792063259</v>
      </c>
      <c r="S13">
        <v>1468.4257583312956</v>
      </c>
      <c r="T13">
        <v>1449.3635960300012</v>
      </c>
      <c r="U13">
        <v>1430.3014337287004</v>
      </c>
      <c r="V13">
        <v>1411.2392714274051</v>
      </c>
      <c r="W13">
        <v>1392.1771091261044</v>
      </c>
      <c r="X13">
        <v>1373.11494682481</v>
      </c>
      <c r="Y13">
        <v>1354.0527845235158</v>
      </c>
      <c r="Z13">
        <v>1334.9906222222151</v>
      </c>
      <c r="AA13">
        <v>1315.9284599209195</v>
      </c>
      <c r="AB13">
        <v>1296.866297619619</v>
      </c>
      <c r="AC13">
        <v>1277.8041353183246</v>
      </c>
      <c r="AD13">
        <v>1258.7419730170304</v>
      </c>
      <c r="AE13">
        <v>1239.6798107157297</v>
      </c>
      <c r="AF13">
        <v>1220.6176484144344</v>
      </c>
      <c r="AG13">
        <v>1201.5554861131336</v>
      </c>
      <c r="AH13">
        <v>1182.4933238118392</v>
      </c>
      <c r="AI13">
        <v>1163.4311615105451</v>
      </c>
      <c r="AJ13">
        <v>1144.1744680772861</v>
      </c>
    </row>
    <row r="14" spans="2:36" x14ac:dyDescent="0.25">
      <c r="E14" t="s">
        <v>95</v>
      </c>
      <c r="F14">
        <v>3205.0599341147827</v>
      </c>
      <c r="G14">
        <v>2712.6751739298861</v>
      </c>
      <c r="H14">
        <v>2637.663275779455</v>
      </c>
      <c r="I14">
        <v>2562.651377629024</v>
      </c>
      <c r="J14">
        <v>2487.6394794785924</v>
      </c>
      <c r="K14">
        <v>2412.6275813281609</v>
      </c>
      <c r="L14">
        <v>2361.6885309378476</v>
      </c>
      <c r="M14">
        <v>2310.7494805475344</v>
      </c>
      <c r="N14">
        <v>2259.8104301572212</v>
      </c>
      <c r="O14">
        <v>2208.8713797669084</v>
      </c>
      <c r="P14">
        <v>2157.9323293765956</v>
      </c>
      <c r="Q14">
        <v>2157.9323293765956</v>
      </c>
      <c r="R14">
        <v>2157.9323293765956</v>
      </c>
      <c r="S14">
        <v>2157.9323293765956</v>
      </c>
      <c r="T14">
        <v>2157.9323293765956</v>
      </c>
      <c r="U14">
        <v>2157.9323293765956</v>
      </c>
      <c r="V14">
        <v>2157.9323293765956</v>
      </c>
      <c r="W14">
        <v>2157.9323293765956</v>
      </c>
      <c r="X14">
        <v>2157.9323293765956</v>
      </c>
      <c r="Y14">
        <v>2157.9323293765956</v>
      </c>
      <c r="Z14">
        <v>2157.9323293765956</v>
      </c>
      <c r="AA14">
        <v>2157.9323293765956</v>
      </c>
      <c r="AB14">
        <v>2157.9323293765956</v>
      </c>
      <c r="AC14">
        <v>2157.9323293765956</v>
      </c>
      <c r="AD14">
        <v>2157.9323293765956</v>
      </c>
      <c r="AE14">
        <v>2157.9323293765956</v>
      </c>
      <c r="AF14">
        <v>2157.9323293765956</v>
      </c>
      <c r="AG14">
        <v>2157.9323293765956</v>
      </c>
      <c r="AH14">
        <v>2157.9323293765956</v>
      </c>
      <c r="AI14">
        <v>2157.9323293765956</v>
      </c>
      <c r="AJ14">
        <v>2157.9323293765956</v>
      </c>
    </row>
    <row r="15" spans="2:36" x14ac:dyDescent="0.25">
      <c r="E15" t="s">
        <v>96</v>
      </c>
      <c r="F15">
        <v>3943.9726787673917</v>
      </c>
      <c r="G15">
        <v>3331.284173554337</v>
      </c>
      <c r="H15">
        <v>3065.8481002112871</v>
      </c>
      <c r="I15">
        <v>2800.4120268682373</v>
      </c>
      <c r="J15">
        <v>2534.9759535251874</v>
      </c>
      <c r="K15">
        <v>2269.5398801821384</v>
      </c>
      <c r="L15">
        <v>2122.6872996997645</v>
      </c>
      <c r="M15">
        <v>1975.834719217391</v>
      </c>
      <c r="N15">
        <v>1828.9821387350175</v>
      </c>
      <c r="O15">
        <v>1682.1295582526441</v>
      </c>
      <c r="P15">
        <v>1535.2769777702702</v>
      </c>
      <c r="Q15">
        <v>1516.0860155481414</v>
      </c>
      <c r="R15">
        <v>1496.8950533260131</v>
      </c>
      <c r="S15">
        <v>1477.7040911038848</v>
      </c>
      <c r="T15">
        <v>1458.5131288817563</v>
      </c>
      <c r="U15">
        <v>1439.3221666596278</v>
      </c>
      <c r="V15">
        <v>1420.1312044374995</v>
      </c>
      <c r="W15">
        <v>1400.9402422153712</v>
      </c>
      <c r="X15">
        <v>1381.7492799932425</v>
      </c>
      <c r="Y15">
        <v>1362.5583177711142</v>
      </c>
      <c r="Z15">
        <v>1343.3673555489854</v>
      </c>
      <c r="AA15">
        <v>1324.1763933268571</v>
      </c>
      <c r="AB15">
        <v>1304.9854311047288</v>
      </c>
      <c r="AC15">
        <v>1285.7944688826005</v>
      </c>
      <c r="AD15">
        <v>1266.6035066604722</v>
      </c>
      <c r="AE15">
        <v>1247.4125444383435</v>
      </c>
      <c r="AF15">
        <v>1228.2215822162152</v>
      </c>
      <c r="AG15">
        <v>1209.0306199940867</v>
      </c>
      <c r="AH15">
        <v>1189.8396577719582</v>
      </c>
      <c r="AI15">
        <v>1170.6486955498299</v>
      </c>
      <c r="AJ15">
        <v>1151.4577333277025</v>
      </c>
    </row>
    <row r="16" spans="2:36" x14ac:dyDescent="0.25">
      <c r="E16" t="s">
        <v>97</v>
      </c>
      <c r="F16">
        <v>3943.9726787673917</v>
      </c>
      <c r="G16">
        <v>3331.284173554337</v>
      </c>
      <c r="H16">
        <v>3063.2356698958883</v>
      </c>
      <c r="I16">
        <v>2784.7229309560139</v>
      </c>
      <c r="J16">
        <v>2544.042648137146</v>
      </c>
      <c r="K16">
        <v>2399.5541610264954</v>
      </c>
      <c r="L16">
        <v>2270.7620268379842</v>
      </c>
      <c r="M16">
        <v>2158.8738782076275</v>
      </c>
      <c r="N16">
        <v>2041.7536119365586</v>
      </c>
      <c r="O16">
        <v>1935.0975809469148</v>
      </c>
      <c r="P16">
        <v>1840.1134178747134</v>
      </c>
      <c r="Q16">
        <v>1817.8485268486797</v>
      </c>
      <c r="R16">
        <v>1794.8471091252413</v>
      </c>
      <c r="S16">
        <v>1771.8456914018109</v>
      </c>
      <c r="T16">
        <v>1748.8442736783804</v>
      </c>
      <c r="U16">
        <v>1725.8428559549416</v>
      </c>
      <c r="V16">
        <v>1702.8414382315104</v>
      </c>
      <c r="W16">
        <v>1679.8400205080716</v>
      </c>
      <c r="X16">
        <v>1656.8386027846414</v>
      </c>
      <c r="Y16">
        <v>1633.8371850612109</v>
      </c>
      <c r="Z16">
        <v>1610.8357673377723</v>
      </c>
      <c r="AA16">
        <v>1587.8343496143407</v>
      </c>
      <c r="AB16">
        <v>1564.832931890902</v>
      </c>
      <c r="AC16">
        <v>1541.8315141674716</v>
      </c>
      <c r="AD16">
        <v>1518.8300964440414</v>
      </c>
      <c r="AE16">
        <v>1495.8286787206025</v>
      </c>
      <c r="AF16">
        <v>1472.8272609971712</v>
      </c>
      <c r="AG16">
        <v>1449.8258432737325</v>
      </c>
      <c r="AH16">
        <v>1426.8244255503021</v>
      </c>
      <c r="AI16">
        <v>1403.8230078268716</v>
      </c>
      <c r="AJ16">
        <v>1380.5297934054961</v>
      </c>
    </row>
    <row r="17" spans="4:36" x14ac:dyDescent="0.25">
      <c r="E17" t="s">
        <v>98</v>
      </c>
      <c r="F17">
        <v>3943.9726787673917</v>
      </c>
      <c r="G17">
        <v>3331.284173554337</v>
      </c>
      <c r="H17">
        <v>3239.1662703352836</v>
      </c>
      <c r="I17">
        <v>3147.0483671162301</v>
      </c>
      <c r="J17">
        <v>3054.9304638971771</v>
      </c>
      <c r="K17">
        <v>2962.8125606781236</v>
      </c>
      <c r="L17">
        <v>2900.2571710715965</v>
      </c>
      <c r="M17">
        <v>2837.7017814650699</v>
      </c>
      <c r="N17">
        <v>2775.1463918585432</v>
      </c>
      <c r="O17">
        <v>2712.5910022520161</v>
      </c>
      <c r="P17">
        <v>2650.0356126454899</v>
      </c>
      <c r="Q17">
        <v>2650.0356126454899</v>
      </c>
      <c r="R17">
        <v>2650.0356126454899</v>
      </c>
      <c r="S17">
        <v>2650.0356126454899</v>
      </c>
      <c r="T17">
        <v>2650.0356126454899</v>
      </c>
      <c r="U17">
        <v>2650.0356126454899</v>
      </c>
      <c r="V17">
        <v>2650.0356126454899</v>
      </c>
      <c r="W17">
        <v>2650.0356126454899</v>
      </c>
      <c r="X17">
        <v>2650.0356126454899</v>
      </c>
      <c r="Y17">
        <v>2650.0356126454899</v>
      </c>
      <c r="Z17">
        <v>2650.0356126454899</v>
      </c>
      <c r="AA17">
        <v>2650.0356126454899</v>
      </c>
      <c r="AB17">
        <v>2650.0356126454899</v>
      </c>
      <c r="AC17">
        <v>2650.0356126454899</v>
      </c>
      <c r="AD17">
        <v>2650.0356126454899</v>
      </c>
      <c r="AE17">
        <v>2650.0356126454899</v>
      </c>
      <c r="AF17">
        <v>2650.0356126454899</v>
      </c>
      <c r="AG17">
        <v>2650.0356126454899</v>
      </c>
      <c r="AH17">
        <v>2650.0356126454899</v>
      </c>
      <c r="AI17">
        <v>2650.0356126454899</v>
      </c>
      <c r="AJ17">
        <v>2650.0356126454899</v>
      </c>
    </row>
    <row r="19" spans="4:36" x14ac:dyDescent="0.25">
      <c r="D19" t="s">
        <v>99</v>
      </c>
      <c r="F19">
        <v>2020</v>
      </c>
      <c r="G19">
        <v>2021</v>
      </c>
      <c r="H19">
        <v>2022</v>
      </c>
      <c r="I19">
        <v>2023</v>
      </c>
      <c r="J19">
        <v>2024</v>
      </c>
      <c r="K19">
        <v>2025</v>
      </c>
      <c r="L19">
        <v>2026</v>
      </c>
      <c r="M19">
        <v>2027</v>
      </c>
      <c r="N19">
        <v>2028</v>
      </c>
      <c r="O19">
        <v>2029</v>
      </c>
      <c r="P19">
        <v>2030</v>
      </c>
      <c r="Q19">
        <v>2031</v>
      </c>
      <c r="R19">
        <v>2032</v>
      </c>
      <c r="S19">
        <v>2033</v>
      </c>
      <c r="T19">
        <v>2034</v>
      </c>
      <c r="U19">
        <v>2035</v>
      </c>
      <c r="V19">
        <v>2036</v>
      </c>
      <c r="W19">
        <v>2037</v>
      </c>
      <c r="X19">
        <v>2038</v>
      </c>
      <c r="Y19">
        <v>2039</v>
      </c>
      <c r="Z19">
        <v>2040</v>
      </c>
      <c r="AA19">
        <v>2041</v>
      </c>
      <c r="AB19">
        <v>2042</v>
      </c>
      <c r="AC19">
        <v>2043</v>
      </c>
      <c r="AD19">
        <v>2044</v>
      </c>
      <c r="AE19">
        <v>2045</v>
      </c>
      <c r="AF19">
        <v>2046</v>
      </c>
      <c r="AG19">
        <v>2047</v>
      </c>
      <c r="AH19">
        <v>2048</v>
      </c>
      <c r="AI19">
        <v>2049</v>
      </c>
      <c r="AJ19">
        <v>2050</v>
      </c>
    </row>
    <row r="20" spans="4:36" x14ac:dyDescent="0.25">
      <c r="E20" t="s">
        <v>88</v>
      </c>
      <c r="F20">
        <f t="shared" ref="F20:AJ20" si="0">F7*cpi_2020_to_2012</f>
        <v>1532.2481081623548</v>
      </c>
      <c r="G20">
        <f t="shared" si="0"/>
        <v>1308.8938049916976</v>
      </c>
      <c r="H20">
        <f t="shared" si="0"/>
        <v>1216.0644571199459</v>
      </c>
      <c r="I20">
        <f t="shared" si="0"/>
        <v>1113.9521744610192</v>
      </c>
      <c r="J20">
        <f t="shared" si="0"/>
        <v>1035.0472287700304</v>
      </c>
      <c r="K20">
        <f t="shared" si="0"/>
        <v>979.34962004697957</v>
      </c>
      <c r="L20">
        <f t="shared" si="0"/>
        <v>937.57641350469112</v>
      </c>
      <c r="M20">
        <f t="shared" si="0"/>
        <v>900.44467435599051</v>
      </c>
      <c r="N20">
        <f t="shared" si="0"/>
        <v>858.67146781370229</v>
      </c>
      <c r="O20">
        <f t="shared" si="0"/>
        <v>826.18119605858931</v>
      </c>
      <c r="P20">
        <f t="shared" si="0"/>
        <v>793.69092430347621</v>
      </c>
      <c r="Q20">
        <f t="shared" si="0"/>
        <v>784.1643124781383</v>
      </c>
      <c r="R20">
        <f t="shared" si="0"/>
        <v>774.2431759243434</v>
      </c>
      <c r="S20">
        <f t="shared" si="0"/>
        <v>764.32203937055112</v>
      </c>
      <c r="T20">
        <f t="shared" si="0"/>
        <v>754.40090281675896</v>
      </c>
      <c r="U20">
        <f t="shared" si="0"/>
        <v>744.47976626296406</v>
      </c>
      <c r="V20">
        <f t="shared" si="0"/>
        <v>734.55862970917099</v>
      </c>
      <c r="W20">
        <f t="shared" si="0"/>
        <v>724.63749315537609</v>
      </c>
      <c r="X20">
        <f t="shared" si="0"/>
        <v>714.71635660158381</v>
      </c>
      <c r="Y20">
        <f t="shared" si="0"/>
        <v>704.79522004779164</v>
      </c>
      <c r="Z20">
        <f t="shared" si="0"/>
        <v>694.87408349399675</v>
      </c>
      <c r="AA20">
        <f t="shared" si="0"/>
        <v>684.95294694020367</v>
      </c>
      <c r="AB20">
        <f t="shared" si="0"/>
        <v>675.03181038640889</v>
      </c>
      <c r="AC20">
        <f t="shared" si="0"/>
        <v>665.1106738326165</v>
      </c>
      <c r="AD20">
        <f t="shared" si="0"/>
        <v>655.18953727882433</v>
      </c>
      <c r="AE20">
        <f t="shared" si="0"/>
        <v>645.26840072502944</v>
      </c>
      <c r="AF20">
        <f t="shared" si="0"/>
        <v>635.34726417123647</v>
      </c>
      <c r="AG20">
        <f t="shared" si="0"/>
        <v>625.42612761744158</v>
      </c>
      <c r="AH20">
        <f t="shared" si="0"/>
        <v>615.5049910636493</v>
      </c>
      <c r="AI20">
        <f t="shared" si="0"/>
        <v>605.58385450985713</v>
      </c>
      <c r="AJ20">
        <f t="shared" si="0"/>
        <v>595.66271795606224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4B27C-0BFA-4D35-874E-EA84BA74EBE0}">
  <dimension ref="A1:M28"/>
  <sheetViews>
    <sheetView workbookViewId="0">
      <selection activeCell="D26" sqref="D26"/>
    </sheetView>
  </sheetViews>
  <sheetFormatPr defaultColWidth="9.140625" defaultRowHeight="15" x14ac:dyDescent="0.25"/>
  <cols>
    <col min="1" max="1" width="32.5703125" customWidth="1"/>
    <col min="2" max="13" width="11.28515625" customWidth="1"/>
  </cols>
  <sheetData>
    <row r="1" spans="1:13" x14ac:dyDescent="0.25">
      <c r="A1" s="32" t="s">
        <v>23</v>
      </c>
      <c r="B1" s="33"/>
      <c r="C1" s="33"/>
      <c r="D1" s="33"/>
      <c r="E1" s="33"/>
      <c r="F1" s="33"/>
      <c r="G1" s="33"/>
      <c r="H1" s="33"/>
      <c r="I1" s="33"/>
      <c r="J1" s="33"/>
      <c r="K1" s="33"/>
      <c r="L1" s="33"/>
      <c r="M1" s="33"/>
    </row>
    <row r="2" spans="1:13" x14ac:dyDescent="0.25">
      <c r="A2" s="15"/>
      <c r="B2" s="40" t="s">
        <v>24</v>
      </c>
      <c r="C2" s="41"/>
      <c r="D2" s="42"/>
      <c r="E2" s="40" t="s">
        <v>25</v>
      </c>
      <c r="F2" s="41"/>
      <c r="G2" s="42"/>
      <c r="H2" s="40" t="s">
        <v>26</v>
      </c>
      <c r="I2" s="41"/>
      <c r="J2" s="42"/>
      <c r="K2" s="40" t="s">
        <v>27</v>
      </c>
      <c r="L2" s="41"/>
      <c r="M2" s="42"/>
    </row>
    <row r="3" spans="1:13" x14ac:dyDescent="0.25">
      <c r="A3" s="18" t="s">
        <v>45</v>
      </c>
      <c r="B3" s="19" t="s">
        <v>42</v>
      </c>
      <c r="C3" s="20" t="s">
        <v>1</v>
      </c>
      <c r="D3" s="18" t="s">
        <v>43</v>
      </c>
      <c r="E3" s="21" t="s">
        <v>44</v>
      </c>
      <c r="F3" s="20" t="s">
        <v>1</v>
      </c>
      <c r="G3" s="18" t="s">
        <v>43</v>
      </c>
      <c r="H3" s="21" t="s">
        <v>44</v>
      </c>
      <c r="I3" s="20" t="s">
        <v>1</v>
      </c>
      <c r="J3" s="18" t="s">
        <v>43</v>
      </c>
      <c r="K3" s="21" t="s">
        <v>44</v>
      </c>
      <c r="L3" s="20" t="s">
        <v>1</v>
      </c>
      <c r="M3" s="18" t="s">
        <v>43</v>
      </c>
    </row>
    <row r="4" spans="1:13" x14ac:dyDescent="0.25">
      <c r="A4" s="16" t="s">
        <v>28</v>
      </c>
      <c r="B4" s="9">
        <v>50160000</v>
      </c>
      <c r="C4" s="12">
        <v>209</v>
      </c>
      <c r="D4" s="10">
        <v>0.84</v>
      </c>
      <c r="E4" s="13">
        <v>25080000</v>
      </c>
      <c r="F4" s="12">
        <v>209</v>
      </c>
      <c r="G4" s="10">
        <v>0.42</v>
      </c>
      <c r="H4" s="13">
        <v>12540000</v>
      </c>
      <c r="I4" s="12">
        <v>209</v>
      </c>
      <c r="J4" s="10">
        <v>0.21</v>
      </c>
      <c r="K4" s="13">
        <v>6270000</v>
      </c>
      <c r="L4" s="12">
        <v>209</v>
      </c>
      <c r="M4" s="10">
        <v>0.1</v>
      </c>
    </row>
    <row r="5" spans="1:13" x14ac:dyDescent="0.25">
      <c r="A5" s="16" t="s">
        <v>29</v>
      </c>
      <c r="B5" s="9">
        <v>4200000</v>
      </c>
      <c r="C5" s="12">
        <v>18</v>
      </c>
      <c r="D5" s="10">
        <v>7.0000000000000007E-2</v>
      </c>
      <c r="E5" s="13">
        <v>4200000</v>
      </c>
      <c r="F5" s="12">
        <v>35</v>
      </c>
      <c r="G5" s="10">
        <v>7.0000000000000007E-2</v>
      </c>
      <c r="H5" s="13">
        <v>4200000</v>
      </c>
      <c r="I5" s="12">
        <v>70</v>
      </c>
      <c r="J5" s="10">
        <v>7.0000000000000007E-2</v>
      </c>
      <c r="K5" s="13">
        <v>4200000</v>
      </c>
      <c r="L5" s="12">
        <v>140</v>
      </c>
      <c r="M5" s="10">
        <v>7.0000000000000007E-2</v>
      </c>
    </row>
    <row r="6" spans="1:13" x14ac:dyDescent="0.25">
      <c r="A6" s="16" t="s">
        <v>30</v>
      </c>
      <c r="B6" s="9">
        <v>3121131</v>
      </c>
      <c r="C6" s="12">
        <v>13</v>
      </c>
      <c r="D6" s="10">
        <v>0.05</v>
      </c>
      <c r="E6" s="13">
        <v>1813452</v>
      </c>
      <c r="F6" s="12">
        <v>15</v>
      </c>
      <c r="G6" s="10">
        <v>0.03</v>
      </c>
      <c r="H6" s="13">
        <v>1159612</v>
      </c>
      <c r="I6" s="12">
        <v>19</v>
      </c>
      <c r="J6" s="10">
        <v>0.02</v>
      </c>
      <c r="K6" s="13">
        <v>832692</v>
      </c>
      <c r="L6" s="12">
        <v>28</v>
      </c>
      <c r="M6" s="10">
        <v>0.01</v>
      </c>
    </row>
    <row r="7" spans="1:13" x14ac:dyDescent="0.25">
      <c r="A7" s="16" t="s">
        <v>31</v>
      </c>
      <c r="B7" s="9">
        <v>8602825</v>
      </c>
      <c r="C7" s="12">
        <v>36</v>
      </c>
      <c r="D7" s="10">
        <v>0.14000000000000001</v>
      </c>
      <c r="E7" s="13">
        <v>6119167</v>
      </c>
      <c r="F7" s="12">
        <v>51</v>
      </c>
      <c r="G7" s="10">
        <v>0.1</v>
      </c>
      <c r="H7" s="13">
        <v>4877337</v>
      </c>
      <c r="I7" s="12">
        <v>81</v>
      </c>
      <c r="J7" s="10">
        <v>0.08</v>
      </c>
      <c r="K7" s="13">
        <v>4256423</v>
      </c>
      <c r="L7" s="12">
        <v>142</v>
      </c>
      <c r="M7" s="10">
        <v>7.0000000000000007E-2</v>
      </c>
    </row>
    <row r="8" spans="1:13" x14ac:dyDescent="0.25">
      <c r="A8" s="16" t="s">
        <v>46</v>
      </c>
      <c r="B8" s="9">
        <v>5479149</v>
      </c>
      <c r="C8" s="12">
        <v>23</v>
      </c>
      <c r="D8" s="10">
        <v>0.09</v>
      </c>
      <c r="E8" s="13">
        <v>4322275</v>
      </c>
      <c r="F8" s="12">
        <v>36</v>
      </c>
      <c r="G8" s="10">
        <v>7.0000000000000007E-2</v>
      </c>
      <c r="H8" s="13">
        <v>3743838</v>
      </c>
      <c r="I8" s="12">
        <v>62</v>
      </c>
      <c r="J8" s="10">
        <v>0.06</v>
      </c>
      <c r="K8" s="13">
        <v>3454619</v>
      </c>
      <c r="L8" s="12">
        <v>115</v>
      </c>
      <c r="M8" s="10">
        <v>0.06</v>
      </c>
    </row>
    <row r="9" spans="1:13" x14ac:dyDescent="0.25">
      <c r="A9" s="16" t="s">
        <v>32</v>
      </c>
      <c r="B9" s="9">
        <v>2775545</v>
      </c>
      <c r="C9" s="12">
        <v>12</v>
      </c>
      <c r="D9" s="10">
        <v>0.05</v>
      </c>
      <c r="E9" s="13">
        <v>1948565</v>
      </c>
      <c r="F9" s="12">
        <v>16</v>
      </c>
      <c r="G9" s="10">
        <v>0.03</v>
      </c>
      <c r="H9" s="13">
        <v>1535075</v>
      </c>
      <c r="I9" s="12">
        <v>26</v>
      </c>
      <c r="J9" s="10">
        <v>0.03</v>
      </c>
      <c r="K9" s="13">
        <v>1328330</v>
      </c>
      <c r="L9" s="12">
        <v>44</v>
      </c>
      <c r="M9" s="10">
        <v>0.02</v>
      </c>
    </row>
    <row r="10" spans="1:13" x14ac:dyDescent="0.25">
      <c r="A10" s="16" t="s">
        <v>33</v>
      </c>
      <c r="B10" s="9">
        <v>5293460</v>
      </c>
      <c r="C10" s="12">
        <v>22</v>
      </c>
      <c r="D10" s="10">
        <v>0.09</v>
      </c>
      <c r="E10" s="13">
        <v>3083292</v>
      </c>
      <c r="F10" s="12">
        <v>26</v>
      </c>
      <c r="G10" s="10">
        <v>0.05</v>
      </c>
      <c r="H10" s="13">
        <v>1978209</v>
      </c>
      <c r="I10" s="12">
        <v>33</v>
      </c>
      <c r="J10" s="10">
        <v>0.03</v>
      </c>
      <c r="K10" s="13">
        <v>1425667</v>
      </c>
      <c r="L10" s="12">
        <v>48</v>
      </c>
      <c r="M10" s="10">
        <v>0.02</v>
      </c>
    </row>
    <row r="11" spans="1:13" x14ac:dyDescent="0.25">
      <c r="A11" s="22" t="s">
        <v>34</v>
      </c>
      <c r="B11" s="23">
        <v>79632110</v>
      </c>
      <c r="C11" s="24">
        <v>332</v>
      </c>
      <c r="D11" s="25">
        <v>1.33</v>
      </c>
      <c r="E11" s="26">
        <v>46566751</v>
      </c>
      <c r="F11" s="24">
        <v>388</v>
      </c>
      <c r="G11" s="25">
        <v>0.78</v>
      </c>
      <c r="H11" s="26">
        <v>30034071</v>
      </c>
      <c r="I11" s="24">
        <v>501</v>
      </c>
      <c r="J11" s="25">
        <v>0.5</v>
      </c>
      <c r="K11" s="26">
        <v>21767732</v>
      </c>
      <c r="L11" s="24">
        <v>726</v>
      </c>
      <c r="M11" s="25">
        <v>0.36</v>
      </c>
    </row>
    <row r="12" spans="1:13" x14ac:dyDescent="0.25">
      <c r="A12" s="17" t="s">
        <v>35</v>
      </c>
      <c r="B12" s="7">
        <v>250000</v>
      </c>
      <c r="C12" s="8">
        <v>1</v>
      </c>
      <c r="D12" s="11">
        <v>0</v>
      </c>
      <c r="E12" s="14">
        <v>250000</v>
      </c>
      <c r="F12" s="8">
        <v>2</v>
      </c>
      <c r="G12" s="11">
        <v>0</v>
      </c>
      <c r="H12" s="14">
        <v>250000</v>
      </c>
      <c r="I12" s="8">
        <v>4</v>
      </c>
      <c r="J12" s="11">
        <v>0</v>
      </c>
      <c r="K12" s="14">
        <v>250000</v>
      </c>
      <c r="L12" s="8">
        <v>8</v>
      </c>
      <c r="M12" s="11">
        <v>0</v>
      </c>
    </row>
    <row r="13" spans="1:13" x14ac:dyDescent="0.25">
      <c r="A13" s="16" t="s">
        <v>36</v>
      </c>
      <c r="B13" s="9">
        <v>295289</v>
      </c>
      <c r="C13" s="12">
        <v>1</v>
      </c>
      <c r="D13" s="10">
        <v>0</v>
      </c>
      <c r="E13" s="13">
        <v>295289</v>
      </c>
      <c r="F13" s="12">
        <v>2</v>
      </c>
      <c r="G13" s="10">
        <v>0</v>
      </c>
      <c r="H13" s="13">
        <v>295289</v>
      </c>
      <c r="I13" s="12">
        <v>5</v>
      </c>
      <c r="J13" s="10">
        <v>0</v>
      </c>
      <c r="K13" s="13">
        <v>295289</v>
      </c>
      <c r="L13" s="12">
        <v>10</v>
      </c>
      <c r="M13" s="10">
        <v>0</v>
      </c>
    </row>
    <row r="14" spans="1:13" x14ac:dyDescent="0.25">
      <c r="A14" s="16" t="s">
        <v>37</v>
      </c>
      <c r="B14" s="9">
        <v>1802363</v>
      </c>
      <c r="C14" s="12">
        <v>8</v>
      </c>
      <c r="D14" s="10">
        <v>0.03</v>
      </c>
      <c r="E14" s="13">
        <v>1802363</v>
      </c>
      <c r="F14" s="12">
        <v>15</v>
      </c>
      <c r="G14" s="10">
        <v>0.03</v>
      </c>
      <c r="H14" s="13">
        <v>1802363</v>
      </c>
      <c r="I14" s="12">
        <v>30</v>
      </c>
      <c r="J14" s="10">
        <v>0.03</v>
      </c>
      <c r="K14" s="13">
        <v>1802363</v>
      </c>
      <c r="L14" s="12">
        <v>60</v>
      </c>
      <c r="M14" s="10">
        <v>0.03</v>
      </c>
    </row>
    <row r="15" spans="1:13" x14ac:dyDescent="0.25">
      <c r="A15" s="16" t="s">
        <v>38</v>
      </c>
      <c r="B15" s="9">
        <v>2477135</v>
      </c>
      <c r="C15" s="12">
        <v>10</v>
      </c>
      <c r="D15" s="10">
        <v>0.04</v>
      </c>
      <c r="E15" s="13">
        <v>1476303</v>
      </c>
      <c r="F15" s="12">
        <v>12</v>
      </c>
      <c r="G15" s="10">
        <v>0.02</v>
      </c>
      <c r="H15" s="13">
        <v>975887</v>
      </c>
      <c r="I15" s="12">
        <v>16</v>
      </c>
      <c r="J15" s="10">
        <v>0.02</v>
      </c>
      <c r="K15" s="13">
        <v>725679</v>
      </c>
      <c r="L15" s="12">
        <v>24</v>
      </c>
      <c r="M15" s="10">
        <v>0.01</v>
      </c>
    </row>
    <row r="16" spans="1:13" x14ac:dyDescent="0.25">
      <c r="A16" s="16" t="s">
        <v>39</v>
      </c>
      <c r="B16" s="9">
        <v>2477135</v>
      </c>
      <c r="C16" s="12">
        <v>10</v>
      </c>
      <c r="D16" s="10">
        <v>0.04</v>
      </c>
      <c r="E16" s="13">
        <v>1476303</v>
      </c>
      <c r="F16" s="12">
        <v>12</v>
      </c>
      <c r="G16" s="10">
        <v>0.02</v>
      </c>
      <c r="H16" s="13">
        <v>975887</v>
      </c>
      <c r="I16" s="12">
        <v>16</v>
      </c>
      <c r="J16" s="10">
        <v>0.02</v>
      </c>
      <c r="K16" s="13">
        <v>725679</v>
      </c>
      <c r="L16" s="12">
        <v>24</v>
      </c>
      <c r="M16" s="10">
        <v>0.01</v>
      </c>
    </row>
    <row r="17" spans="1:13" x14ac:dyDescent="0.25">
      <c r="A17" s="16" t="s">
        <v>40</v>
      </c>
      <c r="B17" s="9">
        <v>4346702</v>
      </c>
      <c r="C17" s="12">
        <v>18</v>
      </c>
      <c r="D17" s="10">
        <v>7.0000000000000007E-2</v>
      </c>
      <c r="E17" s="13">
        <v>2593350</v>
      </c>
      <c r="F17" s="12">
        <v>22</v>
      </c>
      <c r="G17" s="10">
        <v>0.04</v>
      </c>
      <c r="H17" s="13">
        <v>1716675</v>
      </c>
      <c r="I17" s="12">
        <v>29</v>
      </c>
      <c r="J17" s="10">
        <v>0.03</v>
      </c>
      <c r="K17" s="13">
        <v>1278337</v>
      </c>
      <c r="L17" s="12">
        <v>43</v>
      </c>
      <c r="M17" s="10">
        <v>0.02</v>
      </c>
    </row>
    <row r="18" spans="1:13" x14ac:dyDescent="0.25">
      <c r="A18" s="27" t="s">
        <v>41</v>
      </c>
      <c r="B18" s="28">
        <v>11648623</v>
      </c>
      <c r="C18" s="29">
        <v>49</v>
      </c>
      <c r="D18" s="30">
        <v>0.19</v>
      </c>
      <c r="E18" s="31">
        <v>7893608</v>
      </c>
      <c r="F18" s="29">
        <v>66</v>
      </c>
      <c r="G18" s="30">
        <v>0.13</v>
      </c>
      <c r="H18" s="31">
        <v>6016101</v>
      </c>
      <c r="I18" s="29">
        <v>100</v>
      </c>
      <c r="J18" s="30">
        <v>0.1</v>
      </c>
      <c r="K18" s="31">
        <v>5077347</v>
      </c>
      <c r="L18" s="29">
        <v>169</v>
      </c>
      <c r="M18" s="30">
        <v>0.08</v>
      </c>
    </row>
    <row r="20" spans="1:13" x14ac:dyDescent="0.25">
      <c r="A20" s="34" t="s">
        <v>55</v>
      </c>
    </row>
    <row r="22" spans="1:13" x14ac:dyDescent="0.25">
      <c r="A22" t="s">
        <v>56</v>
      </c>
      <c r="D22" s="35">
        <f>SUM(D5:D9,D12:D17)</f>
        <v>0.57999999999999985</v>
      </c>
      <c r="E22" s="37" t="s">
        <v>64</v>
      </c>
    </row>
    <row r="23" spans="1:13" x14ac:dyDescent="0.25">
      <c r="A23" t="s">
        <v>57</v>
      </c>
      <c r="D23" s="36">
        <f>D10*SUM(D5:D7)/SUM(D4:D7)</f>
        <v>2.1272727272727273E-2</v>
      </c>
      <c r="E23" s="37" t="s">
        <v>64</v>
      </c>
    </row>
    <row r="24" spans="1:13" x14ac:dyDescent="0.25">
      <c r="A24" t="s">
        <v>22</v>
      </c>
      <c r="D24" s="35">
        <f>SUM(D22:D23)</f>
        <v>0.60127272727272707</v>
      </c>
      <c r="E24" s="37" t="s">
        <v>64</v>
      </c>
    </row>
    <row r="25" spans="1:13" x14ac:dyDescent="0.25">
      <c r="A25" t="s">
        <v>22</v>
      </c>
      <c r="D25" s="5">
        <f>D24*10^6</f>
        <v>601272.72727272706</v>
      </c>
      <c r="E25" s="37" t="s">
        <v>65</v>
      </c>
    </row>
    <row r="26" spans="1:13" x14ac:dyDescent="0.25">
      <c r="A26" t="s">
        <v>22</v>
      </c>
      <c r="D26" s="5">
        <f>D25*About!A49</f>
        <v>549760.10443936056</v>
      </c>
      <c r="E26" s="37" t="s">
        <v>67</v>
      </c>
    </row>
    <row r="28" spans="1:13" x14ac:dyDescent="0.25">
      <c r="A28" t="s">
        <v>68</v>
      </c>
    </row>
  </sheetData>
  <mergeCells count="4">
    <mergeCell ref="B2:D2"/>
    <mergeCell ref="E2:G2"/>
    <mergeCell ref="H2:J2"/>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E36-DC46-4D60-A6E9-EF18E53E01C6}">
  <dimension ref="A1:AF12"/>
  <sheetViews>
    <sheetView workbookViewId="0">
      <selection activeCell="B10" sqref="B10"/>
    </sheetView>
  </sheetViews>
  <sheetFormatPr defaultRowHeight="15" x14ac:dyDescent="0.25"/>
  <cols>
    <col min="1" max="1" width="27.85546875" customWidth="1"/>
    <col min="2" max="2" width="26.28515625" customWidth="1"/>
    <col min="3" max="6" width="15.140625" bestFit="1" customWidth="1"/>
    <col min="7" max="9" width="14.140625" bestFit="1" customWidth="1"/>
    <col min="10" max="10" width="12" bestFit="1" customWidth="1"/>
    <col min="11" max="11" width="13.42578125" bestFit="1" customWidth="1"/>
    <col min="12" max="13" width="14.42578125" bestFit="1" customWidth="1"/>
    <col min="14" max="15" width="13.42578125" bestFit="1" customWidth="1"/>
    <col min="16" max="18" width="12.42578125" bestFit="1" customWidth="1"/>
    <col min="19" max="21" width="13.42578125" bestFit="1" customWidth="1"/>
    <col min="22" max="32" width="14.42578125" bestFit="1" customWidth="1"/>
  </cols>
  <sheetData>
    <row r="1" spans="1:32" x14ac:dyDescent="0.25">
      <c r="A1" s="6" t="s">
        <v>0</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s="6" t="s">
        <v>75</v>
      </c>
      <c r="B2" s="5">
        <f>INDEX('NREL ATB'!$7:$7,MATCH(B1,'NREL ATB'!$2:$2,0))*1000*cpi_2020_to_2012</f>
        <v>1532248.1081623549</v>
      </c>
      <c r="C2" s="5">
        <f>INDEX('NREL ATB'!$7:$7,MATCH(C1,'NREL ATB'!$2:$2,0))*1000*cpi_2020_to_2012</f>
        <v>1308893.8049916977</v>
      </c>
      <c r="D2" s="5">
        <f>INDEX('NREL ATB'!$7:$7,MATCH(D1,'NREL ATB'!$2:$2,0))*1000*cpi_2020_to_2012</f>
        <v>1216064.4571199461</v>
      </c>
      <c r="E2" s="5">
        <f>INDEX('NREL ATB'!$7:$7,MATCH(E1,'NREL ATB'!$2:$2,0))*1000*cpi_2020_to_2012</f>
        <v>1113952.1744610195</v>
      </c>
      <c r="F2" s="5">
        <f>INDEX('NREL ATB'!$7:$7,MATCH(F1,'NREL ATB'!$2:$2,0))*1000*cpi_2020_to_2012</f>
        <v>1035047.2287700304</v>
      </c>
      <c r="G2" s="5">
        <f>INDEX('NREL ATB'!$7:$7,MATCH(G1,'NREL ATB'!$2:$2,0))*1000*cpi_2020_to_2012</f>
        <v>979349.62004697951</v>
      </c>
      <c r="H2" s="5">
        <f>INDEX('NREL ATB'!$7:$7,MATCH(H1,'NREL ATB'!$2:$2,0))*1000*cpi_2020_to_2012</f>
        <v>937576.4135046911</v>
      </c>
      <c r="I2" s="5">
        <f>INDEX('NREL ATB'!$7:$7,MATCH(I1,'NREL ATB'!$2:$2,0))*1000*cpi_2020_to_2012</f>
        <v>900444.67435599049</v>
      </c>
      <c r="J2" s="5">
        <f>INDEX('NREL ATB'!$7:$7,MATCH(J1,'NREL ATB'!$2:$2,0))*1000*cpi_2020_to_2012</f>
        <v>858671.4678137023</v>
      </c>
      <c r="K2" s="5">
        <f>INDEX('NREL ATB'!$7:$7,MATCH(K1,'NREL ATB'!$2:$2,0))*1000*cpi_2020_to_2012</f>
        <v>826181.19605858938</v>
      </c>
      <c r="L2" s="5">
        <f>INDEX('NREL ATB'!$7:$7,MATCH(L1,'NREL ATB'!$2:$2,0))*1000*cpi_2020_to_2012</f>
        <v>793690.92430347623</v>
      </c>
      <c r="M2" s="5">
        <f>INDEX('NREL ATB'!$7:$7,MATCH(M1,'NREL ATB'!$2:$2,0))*1000*cpi_2020_to_2012</f>
        <v>784164.31247813825</v>
      </c>
      <c r="N2" s="5">
        <f>INDEX('NREL ATB'!$7:$7,MATCH(N1,'NREL ATB'!$2:$2,0))*1000*cpi_2020_to_2012</f>
        <v>774243.17592434341</v>
      </c>
      <c r="O2" s="5">
        <f>INDEX('NREL ATB'!$7:$7,MATCH(O1,'NREL ATB'!$2:$2,0))*1000*cpi_2020_to_2012</f>
        <v>764322.03937055124</v>
      </c>
      <c r="P2" s="5">
        <f>INDEX('NREL ATB'!$7:$7,MATCH(P1,'NREL ATB'!$2:$2,0))*1000*cpi_2020_to_2012</f>
        <v>754400.90281675896</v>
      </c>
      <c r="Q2" s="5">
        <f>INDEX('NREL ATB'!$7:$7,MATCH(Q1,'NREL ATB'!$2:$2,0))*1000*cpi_2020_to_2012</f>
        <v>744479.76626296411</v>
      </c>
      <c r="R2" s="5">
        <f>INDEX('NREL ATB'!$7:$7,MATCH(R1,'NREL ATB'!$2:$2,0))*1000*cpi_2020_to_2012</f>
        <v>734558.6297091709</v>
      </c>
      <c r="S2" s="5">
        <f>INDEX('NREL ATB'!$7:$7,MATCH(S1,'NREL ATB'!$2:$2,0))*1000*cpi_2020_to_2012</f>
        <v>724637.49315537617</v>
      </c>
      <c r="T2" s="5">
        <f>INDEX('NREL ATB'!$7:$7,MATCH(T1,'NREL ATB'!$2:$2,0))*1000*cpi_2020_to_2012</f>
        <v>714716.35660158389</v>
      </c>
      <c r="U2" s="5">
        <f>INDEX('NREL ATB'!$7:$7,MATCH(U1,'NREL ATB'!$2:$2,0))*1000*cpi_2020_to_2012</f>
        <v>704795.2200477916</v>
      </c>
      <c r="V2" s="5">
        <f>INDEX('NREL ATB'!$7:$7,MATCH(V1,'NREL ATB'!$2:$2,0))*1000*cpi_2020_to_2012</f>
        <v>694874.08349399676</v>
      </c>
      <c r="W2" s="5">
        <f>INDEX('NREL ATB'!$7:$7,MATCH(W1,'NREL ATB'!$2:$2,0))*1000*cpi_2020_to_2012</f>
        <v>684952.94694020366</v>
      </c>
      <c r="X2" s="5">
        <f>INDEX('NREL ATB'!$7:$7,MATCH(X1,'NREL ATB'!$2:$2,0))*1000*cpi_2020_to_2012</f>
        <v>675031.81038640882</v>
      </c>
      <c r="Y2" s="5">
        <f>INDEX('NREL ATB'!$7:$7,MATCH(Y1,'NREL ATB'!$2:$2,0))*1000*cpi_2020_to_2012</f>
        <v>665110.67383261654</v>
      </c>
      <c r="Z2" s="5">
        <f>INDEX('NREL ATB'!$7:$7,MATCH(Z1,'NREL ATB'!$2:$2,0))*1000*cpi_2020_to_2012</f>
        <v>655189.53727882437</v>
      </c>
      <c r="AA2" s="5">
        <f>INDEX('NREL ATB'!$7:$7,MATCH(AA1,'NREL ATB'!$2:$2,0))*1000*cpi_2020_to_2012</f>
        <v>645268.40072502941</v>
      </c>
      <c r="AB2" s="5">
        <f>INDEX('NREL ATB'!$7:$7,MATCH(AB1,'NREL ATB'!$2:$2,0))*1000*cpi_2020_to_2012</f>
        <v>635347.26417123643</v>
      </c>
      <c r="AC2" s="5">
        <f>INDEX('NREL ATB'!$7:$7,MATCH(AC1,'NREL ATB'!$2:$2,0))*1000*cpi_2020_to_2012</f>
        <v>625426.12761744158</v>
      </c>
      <c r="AD2" s="5">
        <f>INDEX('NREL ATB'!$7:$7,MATCH(AD1,'NREL ATB'!$2:$2,0))*1000*cpi_2020_to_2012</f>
        <v>615504.9910636493</v>
      </c>
      <c r="AE2" s="5">
        <f>INDEX('NREL ATB'!$7:$7,MATCH(AE1,'NREL ATB'!$2:$2,0))*1000*cpi_2020_to_2012</f>
        <v>605583.85450985702</v>
      </c>
      <c r="AF2" s="5">
        <f>INDEX('NREL ATB'!$7:$7,MATCH(AF1,'NREL ATB'!$2:$2,0))*1000*cpi_2020_to_2012</f>
        <v>595662.71795606229</v>
      </c>
    </row>
    <row r="3" spans="1:32" x14ac:dyDescent="0.25">
      <c r="B3" s="5"/>
    </row>
    <row r="5" spans="1:32" x14ac:dyDescent="0.25">
      <c r="A5" s="6" t="s">
        <v>76</v>
      </c>
    </row>
    <row r="7" spans="1:32" x14ac:dyDescent="0.25">
      <c r="A7" t="s">
        <v>77</v>
      </c>
      <c r="B7">
        <v>2020</v>
      </c>
      <c r="C7">
        <v>2021</v>
      </c>
      <c r="D7">
        <v>2022</v>
      </c>
      <c r="E7">
        <v>2023</v>
      </c>
      <c r="F7">
        <v>2024</v>
      </c>
      <c r="G7">
        <v>2025</v>
      </c>
      <c r="H7">
        <v>2026</v>
      </c>
      <c r="I7">
        <v>2027</v>
      </c>
      <c r="J7">
        <v>2028</v>
      </c>
      <c r="K7">
        <v>2029</v>
      </c>
      <c r="L7">
        <v>2030</v>
      </c>
      <c r="M7">
        <v>2031</v>
      </c>
      <c r="N7">
        <v>2032</v>
      </c>
      <c r="O7">
        <v>2033</v>
      </c>
      <c r="P7">
        <v>2034</v>
      </c>
      <c r="Q7">
        <v>2035</v>
      </c>
      <c r="R7">
        <v>2036</v>
      </c>
      <c r="S7">
        <v>2037</v>
      </c>
      <c r="T7">
        <v>2038</v>
      </c>
      <c r="U7">
        <v>2039</v>
      </c>
      <c r="V7">
        <v>2040</v>
      </c>
      <c r="W7">
        <v>2041</v>
      </c>
      <c r="X7">
        <v>2042</v>
      </c>
      <c r="Y7">
        <v>2043</v>
      </c>
      <c r="Z7">
        <v>2044</v>
      </c>
      <c r="AA7">
        <v>2045</v>
      </c>
      <c r="AB7">
        <v>2046</v>
      </c>
      <c r="AC7">
        <v>2047</v>
      </c>
      <c r="AD7">
        <v>2048</v>
      </c>
      <c r="AE7">
        <v>2049</v>
      </c>
      <c r="AF7">
        <v>2050</v>
      </c>
    </row>
    <row r="8" spans="1:32" x14ac:dyDescent="0.25">
      <c r="A8" t="s">
        <v>78</v>
      </c>
      <c r="B8" s="39">
        <v>1363280</v>
      </c>
      <c r="C8" s="39">
        <v>1289620</v>
      </c>
      <c r="D8" s="39">
        <v>1204800</v>
      </c>
      <c r="E8" s="39">
        <v>1118370</v>
      </c>
      <c r="F8">
        <v>1034310</v>
      </c>
      <c r="G8">
        <v>950870</v>
      </c>
      <c r="H8">
        <v>915644</v>
      </c>
      <c r="I8">
        <v>881418</v>
      </c>
      <c r="J8">
        <v>847675</v>
      </c>
      <c r="K8">
        <v>814325</v>
      </c>
      <c r="L8">
        <v>780830</v>
      </c>
      <c r="M8">
        <v>771835</v>
      </c>
      <c r="N8">
        <v>762554</v>
      </c>
      <c r="O8">
        <v>753242</v>
      </c>
      <c r="P8">
        <v>743847</v>
      </c>
      <c r="Q8">
        <v>734454</v>
      </c>
      <c r="R8">
        <v>724928</v>
      </c>
      <c r="S8">
        <v>715358</v>
      </c>
      <c r="T8">
        <v>705761</v>
      </c>
      <c r="U8">
        <v>696128</v>
      </c>
      <c r="V8">
        <v>686485</v>
      </c>
      <c r="W8">
        <v>676817</v>
      </c>
      <c r="X8">
        <v>667137</v>
      </c>
      <c r="Y8">
        <v>657434</v>
      </c>
      <c r="Z8">
        <v>647729</v>
      </c>
      <c r="AA8">
        <v>638018</v>
      </c>
      <c r="AB8">
        <v>628298</v>
      </c>
      <c r="AC8">
        <v>618572</v>
      </c>
      <c r="AD8">
        <v>608842</v>
      </c>
      <c r="AE8">
        <v>599100</v>
      </c>
      <c r="AF8">
        <v>589363</v>
      </c>
    </row>
    <row r="10" spans="1:32" x14ac:dyDescent="0.25">
      <c r="A10" t="s">
        <v>79</v>
      </c>
      <c r="B10" s="5">
        <f>B2-B8</f>
        <v>168968.10816235491</v>
      </c>
      <c r="C10" s="5">
        <f t="shared" ref="C10:AF10" si="0">C2-C8</f>
        <v>19273.80499169766</v>
      </c>
      <c r="D10" s="5">
        <f t="shared" si="0"/>
        <v>11264.457119946135</v>
      </c>
      <c r="E10" s="5">
        <f t="shared" si="0"/>
        <v>-4417.8255389805418</v>
      </c>
      <c r="F10" s="5">
        <f t="shared" si="0"/>
        <v>737.22877003042959</v>
      </c>
      <c r="G10" s="5">
        <f t="shared" si="0"/>
        <v>28479.620046979515</v>
      </c>
      <c r="H10" s="5">
        <f t="shared" si="0"/>
        <v>21932.413504691096</v>
      </c>
      <c r="I10" s="5">
        <f t="shared" si="0"/>
        <v>19026.674355990486</v>
      </c>
      <c r="J10" s="5">
        <f t="shared" si="0"/>
        <v>10996.4678137023</v>
      </c>
      <c r="K10" s="5">
        <f t="shared" si="0"/>
        <v>11856.196058589383</v>
      </c>
      <c r="L10" s="5">
        <f t="shared" si="0"/>
        <v>12860.924303476233</v>
      </c>
      <c r="M10" s="5">
        <f t="shared" si="0"/>
        <v>12329.31247813825</v>
      </c>
      <c r="N10" s="5">
        <f t="shared" si="0"/>
        <v>11689.175924343406</v>
      </c>
      <c r="O10" s="5">
        <f t="shared" si="0"/>
        <v>11080.03937055124</v>
      </c>
      <c r="P10" s="5">
        <f t="shared" si="0"/>
        <v>10553.902816758957</v>
      </c>
      <c r="Q10" s="5">
        <f t="shared" si="0"/>
        <v>10025.766262964113</v>
      </c>
      <c r="R10" s="5">
        <f t="shared" si="0"/>
        <v>9630.6297091708984</v>
      </c>
      <c r="S10" s="5">
        <f t="shared" si="0"/>
        <v>9279.4931553761708</v>
      </c>
      <c r="T10" s="5">
        <f t="shared" si="0"/>
        <v>8955.3566015838878</v>
      </c>
      <c r="U10" s="5">
        <f t="shared" si="0"/>
        <v>8667.2200477916049</v>
      </c>
      <c r="V10" s="5">
        <f t="shared" si="0"/>
        <v>8389.0834939967608</v>
      </c>
      <c r="W10" s="5">
        <f t="shared" si="0"/>
        <v>8135.946940203663</v>
      </c>
      <c r="X10" s="5">
        <f t="shared" si="0"/>
        <v>7894.8103864088189</v>
      </c>
      <c r="Y10" s="5">
        <f t="shared" si="0"/>
        <v>7676.6738326165359</v>
      </c>
      <c r="Z10" s="5">
        <f t="shared" si="0"/>
        <v>7460.5372788243694</v>
      </c>
      <c r="AA10" s="5">
        <f t="shared" si="0"/>
        <v>7250.4007250294089</v>
      </c>
      <c r="AB10" s="5">
        <f t="shared" si="0"/>
        <v>7049.2641712364275</v>
      </c>
      <c r="AC10" s="5">
        <f t="shared" si="0"/>
        <v>6854.1276174415834</v>
      </c>
      <c r="AD10" s="5">
        <f t="shared" si="0"/>
        <v>6662.9910636493005</v>
      </c>
      <c r="AE10" s="5">
        <f t="shared" si="0"/>
        <v>6483.8545098570175</v>
      </c>
      <c r="AF10" s="5">
        <f t="shared" si="0"/>
        <v>6299.7179560622899</v>
      </c>
    </row>
    <row r="12" spans="1:32" x14ac:dyDescent="0.25">
      <c r="A12" t="s">
        <v>80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99"/>
  </sheetPr>
  <dimension ref="A1:G32"/>
  <sheetViews>
    <sheetView workbookViewId="0">
      <selection activeCell="B18" sqref="B18"/>
    </sheetView>
  </sheetViews>
  <sheetFormatPr defaultRowHeight="15" x14ac:dyDescent="0.25"/>
  <cols>
    <col min="1" max="1" width="11.140625" customWidth="1"/>
    <col min="2" max="2" width="21.42578125" customWidth="1"/>
    <col min="4" max="4" width="9.85546875" bestFit="1" customWidth="1"/>
  </cols>
  <sheetData>
    <row r="1" spans="1:7" x14ac:dyDescent="0.25">
      <c r="A1" s="6" t="s">
        <v>0</v>
      </c>
      <c r="B1" s="6" t="s">
        <v>13</v>
      </c>
    </row>
    <row r="2" spans="1:7" x14ac:dyDescent="0.25">
      <c r="A2">
        <v>2020</v>
      </c>
      <c r="B2" s="5" t="e">
        <f>INDEX('NREL ATB'!$20:$20,MATCH(BCpUC!A2,'NREL ATB'!$2:$2,0))*1000-INDEX(BBoSCpUC!$2:$2,MATCH(A2,BBoSCpUC!$1:$1,0))</f>
        <v>#N/A</v>
      </c>
      <c r="E2" s="5"/>
    </row>
    <row r="3" spans="1:7" x14ac:dyDescent="0.25">
      <c r="A3">
        <v>2021</v>
      </c>
      <c r="B3" s="5" t="e">
        <f>INDEX('NREL ATB'!$20:$20,MATCH(BCpUC!A3,'NREL ATB'!$2:$2,0))*1000-INDEX(BBoSCpUC!$2:$2,MATCH(A3,BBoSCpUC!$1:$1,0))</f>
        <v>#N/A</v>
      </c>
      <c r="G3" s="5"/>
    </row>
    <row r="4" spans="1:7" x14ac:dyDescent="0.25">
      <c r="A4">
        <v>2022</v>
      </c>
      <c r="B4" s="5">
        <f>INDEX('NREL ATB'!$20:$20,MATCH(BCpUC!A4,'NREL ATB'!$2:$2,0))*1000-INDEX(BBoSCpUC!$2:$2,MATCH(A4,BBoSCpUC!$1:$1,0))</f>
        <v>655039.89556063921</v>
      </c>
    </row>
    <row r="5" spans="1:7" x14ac:dyDescent="0.25">
      <c r="A5">
        <v>2023</v>
      </c>
      <c r="B5" s="5">
        <f>INDEX('NREL ATB'!$20:$20,MATCH(BCpUC!A5,'NREL ATB'!$2:$2,0))*1000-INDEX(BBoSCpUC!$2:$2,MATCH(A5,BBoSCpUC!$1:$1,0))</f>
        <v>568609.89556063921</v>
      </c>
    </row>
    <row r="6" spans="1:7" x14ac:dyDescent="0.25">
      <c r="A6">
        <v>2024</v>
      </c>
      <c r="B6" s="5">
        <f>INDEX('NREL ATB'!$20:$20,MATCH(BCpUC!A6,'NREL ATB'!$2:$2,0))*1000-INDEX(BBoSCpUC!$2:$2,MATCH(A6,BBoSCpUC!$1:$1,0))</f>
        <v>484549.89556063944</v>
      </c>
    </row>
    <row r="7" spans="1:7" x14ac:dyDescent="0.25">
      <c r="A7">
        <v>2025</v>
      </c>
      <c r="B7" s="5">
        <f>INDEX('NREL ATB'!$20:$20,MATCH(BCpUC!A7,'NREL ATB'!$2:$2,0))*1000-INDEX(BBoSCpUC!$2:$2,MATCH(A7,BBoSCpUC!$1:$1,0))</f>
        <v>401109.89556063944</v>
      </c>
    </row>
    <row r="8" spans="1:7" x14ac:dyDescent="0.25">
      <c r="A8">
        <v>2026</v>
      </c>
      <c r="B8" s="5">
        <f>INDEX('NREL ATB'!$20:$20,MATCH(BCpUC!A8,'NREL ATB'!$2:$2,0))*1000-INDEX(BBoSCpUC!$2:$2,MATCH(A8,BBoSCpUC!$1:$1,0))</f>
        <v>365883.89556063944</v>
      </c>
    </row>
    <row r="9" spans="1:7" x14ac:dyDescent="0.25">
      <c r="A9">
        <v>2027</v>
      </c>
      <c r="B9" s="5">
        <f>INDEX('NREL ATB'!$20:$20,MATCH(BCpUC!A9,'NREL ATB'!$2:$2,0))*1000-INDEX(BBoSCpUC!$2:$2,MATCH(A9,BBoSCpUC!$1:$1,0))</f>
        <v>331657.89556063944</v>
      </c>
    </row>
    <row r="10" spans="1:7" x14ac:dyDescent="0.25">
      <c r="A10">
        <v>2028</v>
      </c>
      <c r="B10" s="5">
        <f>INDEX('NREL ATB'!$20:$20,MATCH(BCpUC!A10,'NREL ATB'!$2:$2,0))*1000-INDEX(BBoSCpUC!$2:$2,MATCH(A10,BBoSCpUC!$1:$1,0))</f>
        <v>297914.89556063944</v>
      </c>
    </row>
    <row r="11" spans="1:7" x14ac:dyDescent="0.25">
      <c r="A11">
        <v>2029</v>
      </c>
      <c r="B11" s="5">
        <f>INDEX('NREL ATB'!$20:$20,MATCH(BCpUC!A11,'NREL ATB'!$2:$2,0))*1000-INDEX(BBoSCpUC!$2:$2,MATCH(A11,BBoSCpUC!$1:$1,0))</f>
        <v>264564.89556063933</v>
      </c>
    </row>
    <row r="12" spans="1:7" x14ac:dyDescent="0.25">
      <c r="A12">
        <v>2030</v>
      </c>
      <c r="B12" s="5">
        <f>INDEX('NREL ATB'!$20:$20,MATCH(BCpUC!A12,'NREL ATB'!$2:$2,0))*1000-INDEX(BBoSCpUC!$2:$2,MATCH(A12,BBoSCpUC!$1:$1,0))</f>
        <v>231069.89556063944</v>
      </c>
    </row>
    <row r="13" spans="1:7" x14ac:dyDescent="0.25">
      <c r="A13">
        <v>2031</v>
      </c>
      <c r="B13" s="5">
        <f>INDEX('NREL ATB'!$20:$20,MATCH(BCpUC!A13,'NREL ATB'!$2:$2,0))*1000-INDEX(BBoSCpUC!$2:$2,MATCH(A13,BBoSCpUC!$1:$1,0))</f>
        <v>222074.89556063944</v>
      </c>
    </row>
    <row r="14" spans="1:7" x14ac:dyDescent="0.25">
      <c r="A14">
        <v>2032</v>
      </c>
      <c r="B14" s="5">
        <f>INDEX('NREL ATB'!$20:$20,MATCH(BCpUC!A14,'NREL ATB'!$2:$2,0))*1000-INDEX(BBoSCpUC!$2:$2,MATCH(A14,BBoSCpUC!$1:$1,0))</f>
        <v>212793.89556063944</v>
      </c>
    </row>
    <row r="15" spans="1:7" x14ac:dyDescent="0.25">
      <c r="A15">
        <v>2033</v>
      </c>
      <c r="B15" s="5">
        <f>INDEX('NREL ATB'!$20:$20,MATCH(BCpUC!A15,'NREL ATB'!$2:$2,0))*1000-INDEX(BBoSCpUC!$2:$2,MATCH(A15,BBoSCpUC!$1:$1,0))</f>
        <v>203481.89556063933</v>
      </c>
    </row>
    <row r="16" spans="1:7" x14ac:dyDescent="0.25">
      <c r="A16">
        <v>2034</v>
      </c>
      <c r="B16" s="5">
        <f>INDEX('NREL ATB'!$20:$20,MATCH(BCpUC!A16,'NREL ATB'!$2:$2,0))*1000-INDEX(BBoSCpUC!$2:$2,MATCH(A16,BBoSCpUC!$1:$1,0))</f>
        <v>194086.89556063944</v>
      </c>
    </row>
    <row r="17" spans="1:2" x14ac:dyDescent="0.25">
      <c r="A17">
        <v>2035</v>
      </c>
      <c r="B17" s="5">
        <f>INDEX('NREL ATB'!$20:$20,MATCH(BCpUC!A17,'NREL ATB'!$2:$2,0))*1000-INDEX(BBoSCpUC!$2:$2,MATCH(A17,BBoSCpUC!$1:$1,0))</f>
        <v>184693.89556063944</v>
      </c>
    </row>
    <row r="18" spans="1:2" x14ac:dyDescent="0.25">
      <c r="A18">
        <v>2036</v>
      </c>
      <c r="B18" s="5">
        <f>INDEX('NREL ATB'!$20:$20,MATCH(BCpUC!A18,'NREL ATB'!$2:$2,0))*1000-INDEX(BBoSCpUC!$2:$2,MATCH(A18,BBoSCpUC!$1:$1,0))</f>
        <v>175167.89556063956</v>
      </c>
    </row>
    <row r="19" spans="1:2" x14ac:dyDescent="0.25">
      <c r="A19">
        <v>2037</v>
      </c>
      <c r="B19" s="5">
        <f>INDEX('NREL ATB'!$20:$20,MATCH(BCpUC!A19,'NREL ATB'!$2:$2,0))*1000-INDEX(BBoSCpUC!$2:$2,MATCH(A19,BBoSCpUC!$1:$1,0))</f>
        <v>165597.89556063933</v>
      </c>
    </row>
    <row r="20" spans="1:2" x14ac:dyDescent="0.25">
      <c r="A20">
        <v>2038</v>
      </c>
      <c r="B20" s="5">
        <f>INDEX('NREL ATB'!$20:$20,MATCH(BCpUC!A20,'NREL ATB'!$2:$2,0))*1000-INDEX(BBoSCpUC!$2:$2,MATCH(A20,BBoSCpUC!$1:$1,0))</f>
        <v>156000.89556063933</v>
      </c>
    </row>
    <row r="21" spans="1:2" x14ac:dyDescent="0.25">
      <c r="A21">
        <v>2039</v>
      </c>
      <c r="B21" s="5">
        <f>INDEX('NREL ATB'!$20:$20,MATCH(BCpUC!A21,'NREL ATB'!$2:$2,0))*1000-INDEX(BBoSCpUC!$2:$2,MATCH(A21,BBoSCpUC!$1:$1,0))</f>
        <v>146367.89556063944</v>
      </c>
    </row>
    <row r="22" spans="1:2" x14ac:dyDescent="0.25">
      <c r="A22">
        <v>2040</v>
      </c>
      <c r="B22" s="5">
        <f>INDEX('NREL ATB'!$20:$20,MATCH(BCpUC!A22,'NREL ATB'!$2:$2,0))*1000-INDEX(BBoSCpUC!$2:$2,MATCH(A22,BBoSCpUC!$1:$1,0))</f>
        <v>136724.89556063944</v>
      </c>
    </row>
    <row r="23" spans="1:2" x14ac:dyDescent="0.25">
      <c r="A23">
        <v>2041</v>
      </c>
      <c r="B23" s="5">
        <f>INDEX('NREL ATB'!$20:$20,MATCH(BCpUC!A23,'NREL ATB'!$2:$2,0))*1000-INDEX(BBoSCpUC!$2:$2,MATCH(A23,BBoSCpUC!$1:$1,0))</f>
        <v>127056.89556063944</v>
      </c>
    </row>
    <row r="24" spans="1:2" x14ac:dyDescent="0.25">
      <c r="A24">
        <v>2042</v>
      </c>
      <c r="B24" s="5">
        <f>INDEX('NREL ATB'!$20:$20,MATCH(BCpUC!A24,'NREL ATB'!$2:$2,0))*1000-INDEX(BBoSCpUC!$2:$2,MATCH(A24,BBoSCpUC!$1:$1,0))</f>
        <v>117376.89556063956</v>
      </c>
    </row>
    <row r="25" spans="1:2" x14ac:dyDescent="0.25">
      <c r="A25">
        <v>2043</v>
      </c>
      <c r="B25" s="5">
        <f>INDEX('NREL ATB'!$20:$20,MATCH(BCpUC!A25,'NREL ATB'!$2:$2,0))*1000-INDEX(BBoSCpUC!$2:$2,MATCH(A25,BBoSCpUC!$1:$1,0))</f>
        <v>107673.89556063944</v>
      </c>
    </row>
    <row r="26" spans="1:2" x14ac:dyDescent="0.25">
      <c r="A26">
        <v>2044</v>
      </c>
      <c r="B26" s="5">
        <f>INDEX('NREL ATB'!$20:$20,MATCH(BCpUC!A26,'NREL ATB'!$2:$2,0))*1000-INDEX(BBoSCpUC!$2:$2,MATCH(A26,BBoSCpUC!$1:$1,0))</f>
        <v>97968.895560639445</v>
      </c>
    </row>
    <row r="27" spans="1:2" x14ac:dyDescent="0.25">
      <c r="A27">
        <v>2045</v>
      </c>
      <c r="B27" s="5">
        <f>INDEX('NREL ATB'!$20:$20,MATCH(BCpUC!A27,'NREL ATB'!$2:$2,0))*1000-INDEX(BBoSCpUC!$2:$2,MATCH(A27,BBoSCpUC!$1:$1,0))</f>
        <v>88257.895560639445</v>
      </c>
    </row>
    <row r="28" spans="1:2" x14ac:dyDescent="0.25">
      <c r="A28">
        <v>2046</v>
      </c>
      <c r="B28" s="5">
        <f>INDEX('NREL ATB'!$20:$20,MATCH(BCpUC!A28,'NREL ATB'!$2:$2,0))*1000-INDEX(BBoSCpUC!$2:$2,MATCH(A28,BBoSCpUC!$1:$1,0))</f>
        <v>78537.895560639445</v>
      </c>
    </row>
    <row r="29" spans="1:2" x14ac:dyDescent="0.25">
      <c r="A29">
        <v>2047</v>
      </c>
      <c r="B29" s="5">
        <f>INDEX('NREL ATB'!$20:$20,MATCH(BCpUC!A29,'NREL ATB'!$2:$2,0))*1000-INDEX(BBoSCpUC!$2:$2,MATCH(A29,BBoSCpUC!$1:$1,0))</f>
        <v>68811.895560639445</v>
      </c>
    </row>
    <row r="30" spans="1:2" x14ac:dyDescent="0.25">
      <c r="A30">
        <v>2048</v>
      </c>
      <c r="B30" s="5">
        <f>INDEX('NREL ATB'!$20:$20,MATCH(BCpUC!A30,'NREL ATB'!$2:$2,0))*1000-INDEX(BBoSCpUC!$2:$2,MATCH(A30,BBoSCpUC!$1:$1,0))</f>
        <v>59081.895560639445</v>
      </c>
    </row>
    <row r="31" spans="1:2" x14ac:dyDescent="0.25">
      <c r="A31">
        <v>2049</v>
      </c>
      <c r="B31" s="5">
        <f>INDEX('NREL ATB'!$20:$20,MATCH(BCpUC!A31,'NREL ATB'!$2:$2,0))*1000-INDEX(BBoSCpUC!$2:$2,MATCH(A31,BBoSCpUC!$1:$1,0))</f>
        <v>49339.895560639561</v>
      </c>
    </row>
    <row r="32" spans="1:2" x14ac:dyDescent="0.25">
      <c r="A32">
        <v>2050</v>
      </c>
      <c r="B32" s="5">
        <f>INDEX('NREL ATB'!$20:$20,MATCH(BCpUC!A32,'NREL ATB'!$2:$2,0))*1000-INDEX(BBoSCpUC!$2:$2,MATCH(A32,BBoSCpUC!$1:$1,0))</f>
        <v>39602.895560639445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0C7A-0160-47B2-B089-93F8CBD71882}">
  <sheetPr>
    <tabColor rgb="FF003399"/>
  </sheetPr>
  <dimension ref="A1:AD2"/>
  <sheetViews>
    <sheetView tabSelected="1" workbookViewId="0">
      <selection activeCell="G14" sqref="G14"/>
    </sheetView>
  </sheetViews>
  <sheetFormatPr defaultRowHeight="15" x14ac:dyDescent="0.25"/>
  <cols>
    <col min="1" max="1" width="19.85546875" customWidth="1"/>
  </cols>
  <sheetData>
    <row r="1" spans="1:30" x14ac:dyDescent="0.25">
      <c r="A1" t="s">
        <v>21</v>
      </c>
      <c r="B1">
        <v>2022</v>
      </c>
      <c r="C1">
        <v>2023</v>
      </c>
      <c r="D1">
        <v>2024</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c r="Z1">
        <v>2046</v>
      </c>
      <c r="AA1">
        <v>2047</v>
      </c>
      <c r="AB1">
        <v>2048</v>
      </c>
      <c r="AC1">
        <v>2049</v>
      </c>
      <c r="AD1">
        <v>2050</v>
      </c>
    </row>
    <row r="2" spans="1:30" x14ac:dyDescent="0.25">
      <c r="A2" t="s">
        <v>22</v>
      </c>
      <c r="B2" s="5">
        <f>'Balance of System Calculations'!$D$26+'Calibration Check'!D10</f>
        <v>561024.56155930669</v>
      </c>
      <c r="C2" s="5">
        <f>'Balance of System Calculations'!$D$26+'Calibration Check'!E10</f>
        <v>545342.27890038001</v>
      </c>
      <c r="D2" s="5">
        <f>'Balance of System Calculations'!$D$26+'Calibration Check'!F10</f>
        <v>550497.33320939098</v>
      </c>
      <c r="E2" s="5">
        <f>'Balance of System Calculations'!$D$26+'Calibration Check'!G10</f>
        <v>578239.72448634007</v>
      </c>
      <c r="F2" s="5">
        <f>'Balance of System Calculations'!$D$26+'Calibration Check'!H10</f>
        <v>571692.51794405165</v>
      </c>
      <c r="G2" s="5">
        <f>'Balance of System Calculations'!$D$26+'Calibration Check'!I10</f>
        <v>568786.77879535104</v>
      </c>
      <c r="H2" s="5">
        <f>'Balance of System Calculations'!$D$26+'Calibration Check'!J10</f>
        <v>560756.57225306286</v>
      </c>
      <c r="I2" s="5">
        <f>'Balance of System Calculations'!$D$26+'Calibration Check'!K10</f>
        <v>561616.30049794994</v>
      </c>
      <c r="J2" s="5">
        <f>'Balance of System Calculations'!$D$26+'Calibration Check'!L10</f>
        <v>562621.02874283679</v>
      </c>
      <c r="K2" s="5">
        <f>'Balance of System Calculations'!$D$26+'Calibration Check'!M10</f>
        <v>562089.41691749881</v>
      </c>
      <c r="L2" s="5">
        <f>'Balance of System Calculations'!$D$26+'Calibration Check'!N10</f>
        <v>561449.28036370396</v>
      </c>
      <c r="M2" s="5">
        <f>'Balance of System Calculations'!$D$26+'Calibration Check'!O10</f>
        <v>560840.14380991179</v>
      </c>
      <c r="N2" s="5">
        <f>'Balance of System Calculations'!$D$26+'Calibration Check'!P10</f>
        <v>560314.00725611951</v>
      </c>
      <c r="O2" s="5">
        <f>'Balance of System Calculations'!$D$26+'Calibration Check'!Q10</f>
        <v>559785.87070232467</v>
      </c>
      <c r="P2" s="5">
        <f>'Balance of System Calculations'!$D$26+'Calibration Check'!R10</f>
        <v>559390.73414853145</v>
      </c>
      <c r="Q2" s="5">
        <f>'Balance of System Calculations'!$D$26+'Calibration Check'!S10</f>
        <v>559039.59759473673</v>
      </c>
      <c r="R2" s="5">
        <f>'Balance of System Calculations'!$D$26+'Calibration Check'!T10</f>
        <v>558715.46104094444</v>
      </c>
      <c r="S2" s="5">
        <f>'Balance of System Calculations'!$D$26+'Calibration Check'!U10</f>
        <v>558427.32448715216</v>
      </c>
      <c r="T2" s="5">
        <f>'Balance of System Calculations'!$D$26+'Calibration Check'!V10</f>
        <v>558149.18793335732</v>
      </c>
      <c r="U2" s="5">
        <f>'Balance of System Calculations'!$D$26+'Calibration Check'!W10</f>
        <v>557896.05137956422</v>
      </c>
      <c r="V2" s="5">
        <f>'Balance of System Calculations'!$D$26+'Calibration Check'!X10</f>
        <v>557654.91482576937</v>
      </c>
      <c r="W2" s="5">
        <f>'Balance of System Calculations'!$D$26+'Calibration Check'!Y10</f>
        <v>557436.77827197709</v>
      </c>
      <c r="X2" s="5">
        <f>'Balance of System Calculations'!$D$26+'Calibration Check'!Z10</f>
        <v>557220.64171818492</v>
      </c>
      <c r="Y2" s="5">
        <f>'Balance of System Calculations'!$D$26+'Calibration Check'!AA10</f>
        <v>557010.50516438996</v>
      </c>
      <c r="Z2" s="5">
        <f>'Balance of System Calculations'!$D$26+'Calibration Check'!AB10</f>
        <v>556809.36861059698</v>
      </c>
      <c r="AA2" s="5">
        <f>'Balance of System Calculations'!$D$26+'Calibration Check'!AC10</f>
        <v>556614.23205680214</v>
      </c>
      <c r="AB2" s="5">
        <f>'Balance of System Calculations'!$D$26+'Calibration Check'!AD10</f>
        <v>556423.09550300986</v>
      </c>
      <c r="AC2" s="5">
        <f>'Balance of System Calculations'!$D$26+'Calibration Check'!AE10</f>
        <v>556243.95894921757</v>
      </c>
      <c r="AD2" s="5">
        <f>'Balance of System Calculations'!$D$26+'Calibration Check'!AF10</f>
        <v>556059.82239542285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NREL ATB</vt:lpstr>
      <vt:lpstr>Balance of System Calculations</vt:lpstr>
      <vt:lpstr>Calibration Check</vt:lpstr>
      <vt:lpstr>BCpUC</vt:lpstr>
      <vt:lpstr>BBoSCpUC</vt:lpstr>
      <vt:lpstr>cpi_2020_to_2012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Rachel Goldstein</cp:lastModifiedBy>
  <dcterms:created xsi:type="dcterms:W3CDTF">2015-05-01T22:00:45Z</dcterms:created>
  <dcterms:modified xsi:type="dcterms:W3CDTF">2024-02-06T21:58:25Z</dcterms:modified>
</cp:coreProperties>
</file>