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BS\"/>
    </mc:Choice>
  </mc:AlternateContent>
  <bookViews>
    <workbookView xWindow="360" yWindow="105" windowWidth="19425" windowHeight="9030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</workbook>
</file>

<file path=xl/calcChain.xml><?xml version="1.0" encoding="utf-8"?>
<calcChain xmlns="http://schemas.openxmlformats.org/spreadsheetml/2006/main">
  <c r="M8" i="12" l="1"/>
  <c r="D15" i="16" l="1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C15" i="16"/>
  <c r="C16" i="16"/>
  <c r="B16" i="16"/>
  <c r="B15" i="16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C15" i="11"/>
  <c r="C16" i="11"/>
  <c r="B16" i="11"/>
  <c r="B15" i="11"/>
  <c r="AI19" i="10" l="1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C98" i="14" l="1"/>
  <c r="C96" i="14"/>
  <c r="W83" i="14"/>
  <c r="W91" i="14" s="1"/>
  <c r="AE83" i="14"/>
  <c r="AE91" i="14" s="1"/>
  <c r="AF83" i="14"/>
  <c r="AF91" i="14" s="1"/>
  <c r="D73" i="14"/>
  <c r="D81" i="14" s="1"/>
  <c r="D89" i="14" s="1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AI73" i="14"/>
  <c r="AI81" i="14" s="1"/>
  <c r="AI89" i="14" s="1"/>
  <c r="AJ73" i="14"/>
  <c r="AJ81" i="14" s="1"/>
  <c r="AJ89" i="14" s="1"/>
  <c r="E75" i="14"/>
  <c r="E83" i="14" s="1"/>
  <c r="E91" i="14" s="1"/>
  <c r="L75" i="14"/>
  <c r="L83" i="14" s="1"/>
  <c r="L91" i="14" s="1"/>
  <c r="M75" i="14"/>
  <c r="M83" i="14" s="1"/>
  <c r="M91" i="14" s="1"/>
  <c r="T75" i="14"/>
  <c r="T83" i="14" s="1"/>
  <c r="T91" i="14" s="1"/>
  <c r="C73" i="14"/>
  <c r="C81" i="14" s="1"/>
  <c r="C89" i="14" s="1"/>
  <c r="C66" i="14"/>
  <c r="C74" i="14" s="1"/>
  <c r="C82" i="14" s="1"/>
  <c r="C90" i="14" s="1"/>
  <c r="D66" i="14"/>
  <c r="D74" i="14" s="1"/>
  <c r="D82" i="14" s="1"/>
  <c r="D90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AI66" i="14"/>
  <c r="AI74" i="14" s="1"/>
  <c r="AI82" i="14" s="1"/>
  <c r="AI90" i="14" s="1"/>
  <c r="AJ66" i="14"/>
  <c r="AJ74" i="14" s="1"/>
  <c r="AJ82" i="14" s="1"/>
  <c r="AJ90" i="14" s="1"/>
  <c r="D67" i="14"/>
  <c r="D75" i="14" s="1"/>
  <c r="D83" i="14" s="1"/>
  <c r="D91" i="14" s="1"/>
  <c r="E67" i="14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M67" i="14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U67" i="14"/>
  <c r="U75" i="14" s="1"/>
  <c r="U83" i="14" s="1"/>
  <c r="U91" i="14" s="1"/>
  <c r="V67" i="14"/>
  <c r="V75" i="14" s="1"/>
  <c r="V83" i="14" s="1"/>
  <c r="V91" i="14" s="1"/>
  <c r="W67" i="14"/>
  <c r="W75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F67" i="14"/>
  <c r="AF75" i="14" s="1"/>
  <c r="AG67" i="14"/>
  <c r="AG75" i="14" s="1"/>
  <c r="AG83" i="14" s="1"/>
  <c r="AG91" i="14" s="1"/>
  <c r="AH67" i="14"/>
  <c r="AH75" i="14" s="1"/>
  <c r="AH83" i="14" s="1"/>
  <c r="AH91" i="14" s="1"/>
  <c r="AI67" i="14"/>
  <c r="AI75" i="14" s="1"/>
  <c r="AI83" i="14" s="1"/>
  <c r="AI91" i="14" s="1"/>
  <c r="AJ67" i="14"/>
  <c r="AJ75" i="14" s="1"/>
  <c r="AJ83" i="14" s="1"/>
  <c r="AJ91" i="14" s="1"/>
  <c r="D68" i="14"/>
  <c r="D76" i="14" s="1"/>
  <c r="D84" i="14" s="1"/>
  <c r="D92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AI68" i="14"/>
  <c r="AI76" i="14" s="1"/>
  <c r="AI84" i="14" s="1"/>
  <c r="AI92" i="14" s="1"/>
  <c r="AJ68" i="14"/>
  <c r="AJ76" i="14" s="1"/>
  <c r="AJ84" i="14" s="1"/>
  <c r="AJ92" i="14" s="1"/>
  <c r="C68" i="14"/>
  <c r="C99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AI48" i="14"/>
  <c r="AI60" i="14" s="1"/>
  <c r="AJ48" i="14"/>
  <c r="AJ60" i="14" s="1"/>
  <c r="D48" i="14"/>
  <c r="D60" i="14" s="1"/>
  <c r="C48" i="14"/>
  <c r="C60" i="14" s="1"/>
  <c r="C47" i="14"/>
  <c r="C53" i="14" s="1"/>
  <c r="C36" i="14"/>
  <c r="C41" i="14"/>
  <c r="C42" i="14" s="1"/>
  <c r="C40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D29" i="14"/>
  <c r="C29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C23" i="14"/>
  <c r="AB54" i="14" l="1"/>
  <c r="U54" i="14"/>
  <c r="T54" i="14"/>
  <c r="AA54" i="14"/>
  <c r="AG60" i="14"/>
  <c r="G60" i="14"/>
  <c r="C54" i="14"/>
  <c r="M54" i="14"/>
  <c r="W60" i="14"/>
  <c r="AF60" i="14"/>
  <c r="AJ54" i="14"/>
  <c r="L54" i="14"/>
  <c r="P60" i="14"/>
  <c r="AI54" i="14"/>
  <c r="E54" i="14"/>
  <c r="O60" i="14"/>
  <c r="H60" i="14"/>
  <c r="AE60" i="14"/>
  <c r="X60" i="14"/>
  <c r="AC54" i="14"/>
  <c r="D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C59" i="14"/>
  <c r="AD60" i="14"/>
  <c r="V60" i="14"/>
  <c r="N60" i="14"/>
  <c r="F60" i="14"/>
  <c r="C76" i="14"/>
  <c r="C84" i="14" s="1"/>
  <c r="C92" i="14" s="1"/>
  <c r="C97" i="14"/>
  <c r="C100" i="14" s="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I18" i="14" l="1"/>
  <c r="L18" i="14"/>
  <c r="K10" i="16" s="1"/>
  <c r="J6" i="14"/>
  <c r="I7" i="16" s="1"/>
  <c r="K6" i="14"/>
  <c r="J7" i="16" s="1"/>
  <c r="D5" i="14"/>
  <c r="D6" i="14" s="1"/>
  <c r="C7" i="16" s="1"/>
  <c r="E5" i="14"/>
  <c r="E6" i="14" s="1"/>
  <c r="D7" i="16" s="1"/>
  <c r="F5" i="14"/>
  <c r="F6" i="14" s="1"/>
  <c r="G5" i="14"/>
  <c r="G6" i="14" s="1"/>
  <c r="H5" i="14"/>
  <c r="H6" i="14" s="1"/>
  <c r="G7" i="16" s="1"/>
  <c r="I5" i="14"/>
  <c r="I6" i="14" s="1"/>
  <c r="H7" i="16" s="1"/>
  <c r="J5" i="14"/>
  <c r="K5" i="14"/>
  <c r="L5" i="14"/>
  <c r="L6" i="14" s="1"/>
  <c r="K7" i="16" s="1"/>
  <c r="M5" i="14"/>
  <c r="M6" i="14" s="1"/>
  <c r="L7" i="16" s="1"/>
  <c r="N5" i="14"/>
  <c r="N6" i="14" s="1"/>
  <c r="O5" i="14"/>
  <c r="O6" i="14" s="1"/>
  <c r="P5" i="14"/>
  <c r="P6" i="14" s="1"/>
  <c r="O7" i="16" s="1"/>
  <c r="Q5" i="14"/>
  <c r="C72" i="14"/>
  <c r="D72" i="14"/>
  <c r="D77" i="14" s="1"/>
  <c r="E72" i="14"/>
  <c r="E77" i="14" s="1"/>
  <c r="C69" i="14"/>
  <c r="D69" i="14"/>
  <c r="C67" i="14"/>
  <c r="C75" i="14" s="1"/>
  <c r="C83" i="14" s="1"/>
  <c r="C91" i="14" s="1"/>
  <c r="C58" i="14"/>
  <c r="D58" i="14"/>
  <c r="E58" i="14" s="1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D93" i="14"/>
  <c r="C77" i="14"/>
  <c r="C61" i="14"/>
  <c r="F72" i="14"/>
  <c r="F77" i="14" s="1"/>
  <c r="E14" i="1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B10" i="16"/>
  <c r="F10" i="16"/>
  <c r="G10" i="16"/>
  <c r="D17" i="14"/>
  <c r="D18" i="14" s="1"/>
  <c r="C10" i="16" s="1"/>
  <c r="E17" i="14"/>
  <c r="E18" i="14" s="1"/>
  <c r="D10" i="16"/>
  <c r="F17" i="14"/>
  <c r="F18" i="14" s="1"/>
  <c r="E10" i="16" s="1"/>
  <c r="G17" i="14"/>
  <c r="G18" i="14" s="1"/>
  <c r="H17" i="14"/>
  <c r="H18" i="14" s="1"/>
  <c r="I17" i="14"/>
  <c r="H10" i="16"/>
  <c r="J17" i="14"/>
  <c r="J18" i="14" s="1"/>
  <c r="I10" i="16" s="1"/>
  <c r="K17" i="14"/>
  <c r="K18" i="14" s="1"/>
  <c r="J10" i="16" s="1"/>
  <c r="L17" i="14"/>
  <c r="M17" i="14"/>
  <c r="M18" i="14" s="1"/>
  <c r="L10" i="16" s="1"/>
  <c r="N17" i="14"/>
  <c r="N18" i="14" s="1"/>
  <c r="M10" i="16" s="1"/>
  <c r="O17" i="14"/>
  <c r="O18" i="14" s="1"/>
  <c r="N10" i="16" s="1"/>
  <c r="P17" i="14"/>
  <c r="P18" i="14" s="1"/>
  <c r="O10" i="16" s="1"/>
  <c r="Q17" i="14"/>
  <c r="Q18" i="14" s="1"/>
  <c r="B7" i="16"/>
  <c r="E7" i="16"/>
  <c r="F7" i="16"/>
  <c r="M7" i="16"/>
  <c r="N7" i="16"/>
  <c r="R17" i="14"/>
  <c r="R18" i="14" s="1"/>
  <c r="Q10" i="16" s="1"/>
  <c r="P10" i="16"/>
  <c r="B8" i="16"/>
  <c r="D11" i="14"/>
  <c r="D12" i="14"/>
  <c r="C8" i="16"/>
  <c r="E11" i="14"/>
  <c r="E12" i="14" s="1"/>
  <c r="D8" i="16" s="1"/>
  <c r="F11" i="14"/>
  <c r="F12" i="14"/>
  <c r="E8" i="16"/>
  <c r="G11" i="14"/>
  <c r="G12" i="14"/>
  <c r="F8" i="16" s="1"/>
  <c r="H11" i="14"/>
  <c r="H12" i="14" s="1"/>
  <c r="G8" i="16" s="1"/>
  <c r="I11" i="14"/>
  <c r="I12" i="14"/>
  <c r="H8" i="16"/>
  <c r="J11" i="14"/>
  <c r="J12" i="14" s="1"/>
  <c r="I8" i="16" s="1"/>
  <c r="K11" i="14"/>
  <c r="K12" i="14"/>
  <c r="J8" i="16"/>
  <c r="L11" i="14"/>
  <c r="L12" i="14"/>
  <c r="K8" i="16"/>
  <c r="M11" i="14"/>
  <c r="M12" i="14" s="1"/>
  <c r="L8" i="16" s="1"/>
  <c r="N11" i="14"/>
  <c r="N12" i="14"/>
  <c r="M8" i="16"/>
  <c r="O11" i="14"/>
  <c r="O12" i="14"/>
  <c r="N8" i="16" s="1"/>
  <c r="P11" i="14"/>
  <c r="I9" i="12"/>
  <c r="H9" i="12"/>
  <c r="G9" i="12"/>
  <c r="F9" i="12"/>
  <c r="L8" i="12"/>
  <c r="D14" i="11"/>
  <c r="K8" i="12"/>
  <c r="C14" i="11"/>
  <c r="J8" i="12"/>
  <c r="B14" i="11"/>
  <c r="C46" i="14"/>
  <c r="D46" i="14"/>
  <c r="E46" i="14"/>
  <c r="F46" i="14" s="1"/>
  <c r="C88" i="14"/>
  <c r="C93" i="14" s="1"/>
  <c r="D88" i="14"/>
  <c r="E88" i="14" s="1"/>
  <c r="C80" i="14"/>
  <c r="C85" i="14" s="1"/>
  <c r="D80" i="14"/>
  <c r="E80" i="14" s="1"/>
  <c r="C65" i="14"/>
  <c r="D65" i="14"/>
  <c r="E65" i="14"/>
  <c r="E69" i="14" s="1"/>
  <c r="C52" i="14"/>
  <c r="C55" i="14" s="1"/>
  <c r="D52" i="14"/>
  <c r="C35" i="14"/>
  <c r="D35" i="14"/>
  <c r="C28" i="14"/>
  <c r="D28" i="14"/>
  <c r="E28" i="14"/>
  <c r="F28" i="14" s="1"/>
  <c r="F30" i="14" s="1"/>
  <c r="E4" i="11" s="1"/>
  <c r="C22" i="14"/>
  <c r="D22" i="14"/>
  <c r="E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Q11" i="14"/>
  <c r="P12" i="14"/>
  <c r="O8" i="16"/>
  <c r="D30" i="14"/>
  <c r="C4" i="11" s="1"/>
  <c r="C49" i="14"/>
  <c r="C24" i="14"/>
  <c r="B2" i="11" s="1"/>
  <c r="B13" i="11" s="1"/>
  <c r="E30" i="14"/>
  <c r="D4" i="11" s="1"/>
  <c r="D24" i="14"/>
  <c r="C2" i="11" s="1"/>
  <c r="C13" i="11" s="1"/>
  <c r="C30" i="14"/>
  <c r="B4" i="11" s="1"/>
  <c r="D49" i="14"/>
  <c r="G28" i="14"/>
  <c r="G30" i="14" s="1"/>
  <c r="F4" i="11" s="1"/>
  <c r="D42" i="14"/>
  <c r="E35" i="14"/>
  <c r="E37" i="14" s="1"/>
  <c r="D37" i="14"/>
  <c r="C37" i="14"/>
  <c r="F35" i="14"/>
  <c r="D100" i="14"/>
  <c r="F58" i="14" l="1"/>
  <c r="Q12" i="14"/>
  <c r="P8" i="16" s="1"/>
  <c r="R11" i="14"/>
  <c r="E52" i="14"/>
  <c r="H28" i="14"/>
  <c r="E24" i="14"/>
  <c r="D2" i="11" s="1"/>
  <c r="D13" i="11" s="1"/>
  <c r="F22" i="14"/>
  <c r="S17" i="14"/>
  <c r="R5" i="14"/>
  <c r="Q6" i="14"/>
  <c r="P7" i="16" s="1"/>
  <c r="F65" i="14"/>
  <c r="E93" i="14"/>
  <c r="F88" i="14"/>
  <c r="G72" i="14"/>
  <c r="AF59" i="14"/>
  <c r="AF53" i="14"/>
  <c r="X59" i="14"/>
  <c r="X53" i="14"/>
  <c r="P59" i="14"/>
  <c r="P53" i="14"/>
  <c r="H59" i="14"/>
  <c r="H53" i="14"/>
  <c r="F37" i="14"/>
  <c r="G35" i="14"/>
  <c r="D85" i="14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J53" i="14"/>
  <c r="AJ59" i="14"/>
  <c r="AB53" i="14"/>
  <c r="AB59" i="14"/>
  <c r="T53" i="14"/>
  <c r="T59" i="14"/>
  <c r="L53" i="14"/>
  <c r="L59" i="14"/>
  <c r="D53" i="14"/>
  <c r="D55" i="14" s="1"/>
  <c r="D59" i="14"/>
  <c r="D61" i="14" s="1"/>
  <c r="AI59" i="14"/>
  <c r="AI53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2" i="14"/>
  <c r="E49" i="14"/>
  <c r="B3" i="10"/>
  <c r="B17" i="10" s="1"/>
  <c r="C4" i="10" l="1"/>
  <c r="F69" i="14"/>
  <c r="G65" i="14"/>
  <c r="E55" i="14"/>
  <c r="F52" i="14"/>
  <c r="G88" i="14"/>
  <c r="F93" i="14"/>
  <c r="S5" i="14"/>
  <c r="R6" i="14"/>
  <c r="Q7" i="16" s="1"/>
  <c r="S11" i="14"/>
  <c r="R12" i="14"/>
  <c r="Q8" i="16" s="1"/>
  <c r="H35" i="14"/>
  <c r="G37" i="14"/>
  <c r="T17" i="14"/>
  <c r="S18" i="14"/>
  <c r="R10" i="16" s="1"/>
  <c r="I28" i="14"/>
  <c r="H30" i="14"/>
  <c r="G4" i="11" s="1"/>
  <c r="F85" i="14"/>
  <c r="G80" i="14"/>
  <c r="D4" i="10"/>
  <c r="G77" i="14"/>
  <c r="H72" i="14"/>
  <c r="G22" i="14"/>
  <c r="F24" i="14"/>
  <c r="E2" i="11" s="1"/>
  <c r="E13" i="11" s="1"/>
  <c r="G58" i="14"/>
  <c r="F61" i="14"/>
  <c r="F100" i="14"/>
  <c r="F42" i="14"/>
  <c r="D3" i="10"/>
  <c r="D17" i="10" s="1"/>
  <c r="G49" i="14"/>
  <c r="H46" i="14"/>
  <c r="U17" i="14" l="1"/>
  <c r="T18" i="14"/>
  <c r="S10" i="16" s="1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T11" i="14"/>
  <c r="S12" i="14"/>
  <c r="R8" i="16" s="1"/>
  <c r="T5" i="14"/>
  <c r="S6" i="14"/>
  <c r="R7" i="16" s="1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T12" i="14" l="1"/>
  <c r="S8" i="16" s="1"/>
  <c r="U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T6" i="14"/>
  <c r="S7" i="16" s="1"/>
  <c r="U5" i="14"/>
  <c r="U18" i="14"/>
  <c r="T10" i="16" s="1"/>
  <c r="V17" i="14"/>
  <c r="H100" i="14"/>
  <c r="H42" i="14"/>
  <c r="F3" i="10"/>
  <c r="F17" i="10" s="1"/>
  <c r="I49" i="14"/>
  <c r="J46" i="14"/>
  <c r="I24" i="14" l="1"/>
  <c r="H2" i="11" s="1"/>
  <c r="H13" i="11" s="1"/>
  <c r="J22" i="14"/>
  <c r="L28" i="14"/>
  <c r="K30" i="14"/>
  <c r="J4" i="11" s="1"/>
  <c r="U6" i="14"/>
  <c r="T7" i="16" s="1"/>
  <c r="V5" i="14"/>
  <c r="J37" i="14"/>
  <c r="K35" i="14"/>
  <c r="J58" i="14"/>
  <c r="I61" i="14"/>
  <c r="I69" i="14"/>
  <c r="J65" i="14"/>
  <c r="U12" i="14"/>
  <c r="T8" i="16" s="1"/>
  <c r="V11" i="14"/>
  <c r="I85" i="14"/>
  <c r="J80" i="14"/>
  <c r="H55" i="14"/>
  <c r="G4" i="10" s="1"/>
  <c r="I52" i="14"/>
  <c r="V18" i="14"/>
  <c r="U10" i="16" s="1"/>
  <c r="W17" i="14"/>
  <c r="J77" i="14"/>
  <c r="K72" i="14"/>
  <c r="I93" i="14"/>
  <c r="J88" i="14"/>
  <c r="I100" i="14"/>
  <c r="J49" i="14"/>
  <c r="K46" i="14"/>
  <c r="I42" i="14"/>
  <c r="G3" i="10"/>
  <c r="G17" i="10" s="1"/>
  <c r="V6" i="14" l="1"/>
  <c r="U7" i="16" s="1"/>
  <c r="W5" i="14"/>
  <c r="J69" i="14"/>
  <c r="K65" i="14"/>
  <c r="W18" i="14"/>
  <c r="V10" i="16" s="1"/>
  <c r="X17" i="14"/>
  <c r="I55" i="14"/>
  <c r="H4" i="10" s="1"/>
  <c r="J52" i="14"/>
  <c r="L30" i="14"/>
  <c r="K4" i="11" s="1"/>
  <c r="M28" i="14"/>
  <c r="W11" i="14"/>
  <c r="V12" i="14"/>
  <c r="U8" i="16" s="1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L37" i="14" l="1"/>
  <c r="M35" i="14"/>
  <c r="Y17" i="14"/>
  <c r="X18" i="14"/>
  <c r="W10" i="16" s="1"/>
  <c r="L80" i="14"/>
  <c r="K85" i="14"/>
  <c r="K69" i="14"/>
  <c r="L65" i="14"/>
  <c r="X11" i="14"/>
  <c r="W12" i="14"/>
  <c r="V8" i="16" s="1"/>
  <c r="M72" i="14"/>
  <c r="L77" i="14"/>
  <c r="N28" i="14"/>
  <c r="M30" i="14"/>
  <c r="L4" i="11" s="1"/>
  <c r="W6" i="14"/>
  <c r="V7" i="16" s="1"/>
  <c r="X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L93" i="14" l="1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Y18" i="14"/>
  <c r="X10" i="16" s="1"/>
  <c r="Z17" i="14"/>
  <c r="M37" i="14"/>
  <c r="N35" i="14"/>
  <c r="X6" i="14"/>
  <c r="W7" i="16" s="1"/>
  <c r="Y5" i="14"/>
  <c r="M22" i="14"/>
  <c r="L24" i="14"/>
  <c r="K2" i="11" s="1"/>
  <c r="K13" i="11" s="1"/>
  <c r="L52" i="14"/>
  <c r="K55" i="14"/>
  <c r="J4" i="10" s="1"/>
  <c r="X12" i="14"/>
  <c r="W8" i="16" s="1"/>
  <c r="Y11" i="14"/>
  <c r="L100" i="14"/>
  <c r="L42" i="14"/>
  <c r="J3" i="10"/>
  <c r="J17" i="10" s="1"/>
  <c r="M49" i="14"/>
  <c r="N46" i="14"/>
  <c r="M85" i="14" l="1"/>
  <c r="N80" i="14"/>
  <c r="AA17" i="14"/>
  <c r="Z18" i="14"/>
  <c r="Y10" i="16" s="1"/>
  <c r="M52" i="14"/>
  <c r="L55" i="14"/>
  <c r="K4" i="10" s="1"/>
  <c r="Z5" i="14"/>
  <c r="Y6" i="14"/>
  <c r="X7" i="16" s="1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Y12" i="14"/>
  <c r="X8" i="16" s="1"/>
  <c r="Z11" i="14"/>
  <c r="O35" i="14"/>
  <c r="N37" i="14"/>
  <c r="M69" i="14"/>
  <c r="N65" i="14"/>
  <c r="M100" i="14"/>
  <c r="O46" i="14"/>
  <c r="N49" i="14"/>
  <c r="K3" i="10"/>
  <c r="K17" i="10" s="1"/>
  <c r="M42" i="14"/>
  <c r="O77" i="14" l="1"/>
  <c r="P72" i="14"/>
  <c r="P35" i="14"/>
  <c r="O37" i="14"/>
  <c r="M55" i="14"/>
  <c r="L4" i="10" s="1"/>
  <c r="N52" i="14"/>
  <c r="Z12" i="14"/>
  <c r="Y8" i="16" s="1"/>
  <c r="AA11" i="14"/>
  <c r="N61" i="14"/>
  <c r="O58" i="14"/>
  <c r="AA5" i="14"/>
  <c r="Z6" i="14"/>
  <c r="Y7" i="16" s="1"/>
  <c r="N93" i="14"/>
  <c r="O88" i="14"/>
  <c r="N85" i="14"/>
  <c r="O80" i="14"/>
  <c r="N24" i="14"/>
  <c r="M2" i="11" s="1"/>
  <c r="M13" i="11" s="1"/>
  <c r="O22" i="14"/>
  <c r="AB17" i="14"/>
  <c r="AA18" i="14"/>
  <c r="Z10" i="16" s="1"/>
  <c r="O65" i="14"/>
  <c r="N69" i="14"/>
  <c r="P30" i="14"/>
  <c r="O4" i="11" s="1"/>
  <c r="Q28" i="14"/>
  <c r="N100" i="14"/>
  <c r="N42" i="14"/>
  <c r="L3" i="10"/>
  <c r="L17" i="10" s="1"/>
  <c r="P46" i="14"/>
  <c r="O49" i="14"/>
  <c r="O85" i="14" l="1"/>
  <c r="P80" i="14"/>
  <c r="O52" i="14"/>
  <c r="N55" i="14"/>
  <c r="M4" i="10" s="1"/>
  <c r="AA12" i="14"/>
  <c r="Z8" i="16" s="1"/>
  <c r="AB11" i="14"/>
  <c r="O69" i="14"/>
  <c r="P65" i="14"/>
  <c r="AC17" i="14"/>
  <c r="AB18" i="14"/>
  <c r="AA10" i="16" s="1"/>
  <c r="O24" i="14"/>
  <c r="N2" i="11" s="1"/>
  <c r="N13" i="11" s="1"/>
  <c r="P22" i="14"/>
  <c r="AB5" i="14"/>
  <c r="AA6" i="14"/>
  <c r="Z7" i="16" s="1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Q37" i="14" l="1"/>
  <c r="R35" i="14"/>
  <c r="P69" i="14"/>
  <c r="Q65" i="14"/>
  <c r="Q88" i="14"/>
  <c r="P93" i="14"/>
  <c r="AC11" i="14"/>
  <c r="AB12" i="14"/>
  <c r="AA8" i="16" s="1"/>
  <c r="P61" i="14"/>
  <c r="Q58" i="14"/>
  <c r="P85" i="14"/>
  <c r="Q80" i="14"/>
  <c r="AB6" i="14"/>
  <c r="AA7" i="16" s="1"/>
  <c r="AC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AC18" i="14"/>
  <c r="AB10" i="16" s="1"/>
  <c r="AD17" i="14"/>
  <c r="P100" i="14"/>
  <c r="P42" i="14"/>
  <c r="N3" i="10"/>
  <c r="N17" i="10" s="1"/>
  <c r="R46" i="14"/>
  <c r="Q49" i="14"/>
  <c r="AC12" i="14" l="1"/>
  <c r="AB8" i="16" s="1"/>
  <c r="AD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C6" i="14"/>
  <c r="AB7" i="16" s="1"/>
  <c r="AD5" i="14"/>
  <c r="S30" i="14"/>
  <c r="R4" i="11" s="1"/>
  <c r="T28" i="14"/>
  <c r="AD18" i="14"/>
  <c r="AC10" i="16" s="1"/>
  <c r="AE17" i="14"/>
  <c r="Q24" i="14"/>
  <c r="P2" i="11" s="1"/>
  <c r="P13" i="11" s="1"/>
  <c r="R22" i="14"/>
  <c r="Q100" i="14"/>
  <c r="R49" i="14"/>
  <c r="S46" i="14"/>
  <c r="Q42" i="14"/>
  <c r="O3" i="10"/>
  <c r="O17" i="10" s="1"/>
  <c r="R93" i="14" l="1"/>
  <c r="S88" i="14"/>
  <c r="S37" i="14"/>
  <c r="T35" i="14"/>
  <c r="AE18" i="14"/>
  <c r="AD10" i="16" s="1"/>
  <c r="AF17" i="14"/>
  <c r="R52" i="14"/>
  <c r="Q55" i="14"/>
  <c r="P4" i="10" s="1"/>
  <c r="R69" i="14"/>
  <c r="S65" i="14"/>
  <c r="AE11" i="14"/>
  <c r="AD12" i="14"/>
  <c r="AC8" i="16" s="1"/>
  <c r="R85" i="14"/>
  <c r="S80" i="14"/>
  <c r="S58" i="14"/>
  <c r="R61" i="14"/>
  <c r="T30" i="14"/>
  <c r="S4" i="11" s="1"/>
  <c r="U28" i="14"/>
  <c r="T72" i="14"/>
  <c r="S77" i="14"/>
  <c r="AD6" i="14"/>
  <c r="AC7" i="16" s="1"/>
  <c r="AE5" i="14"/>
  <c r="R24" i="14"/>
  <c r="Q2" i="11" s="1"/>
  <c r="Q13" i="11" s="1"/>
  <c r="S22" i="14"/>
  <c r="R100" i="14"/>
  <c r="R42" i="14"/>
  <c r="P3" i="10"/>
  <c r="P17" i="10" s="1"/>
  <c r="T46" i="14"/>
  <c r="S49" i="14"/>
  <c r="T80" i="14" l="1"/>
  <c r="S85" i="14"/>
  <c r="S61" i="14"/>
  <c r="T58" i="14"/>
  <c r="AF18" i="14"/>
  <c r="AE10" i="16" s="1"/>
  <c r="AG17" i="14"/>
  <c r="T77" i="14"/>
  <c r="U72" i="14"/>
  <c r="R55" i="14"/>
  <c r="Q4" i="10" s="1"/>
  <c r="S52" i="14"/>
  <c r="AE6" i="14"/>
  <c r="AD7" i="16" s="1"/>
  <c r="AF5" i="14"/>
  <c r="S69" i="14"/>
  <c r="T65" i="14"/>
  <c r="S93" i="14"/>
  <c r="T88" i="14"/>
  <c r="AE12" i="14"/>
  <c r="AD8" i="16" s="1"/>
  <c r="AF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U77" i="14" l="1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F6" i="14"/>
  <c r="AE7" i="16" s="1"/>
  <c r="AG5" i="14"/>
  <c r="T61" i="14"/>
  <c r="U58" i="14"/>
  <c r="U88" i="14"/>
  <c r="T93" i="14"/>
  <c r="T69" i="14"/>
  <c r="U65" i="14"/>
  <c r="AG18" i="14"/>
  <c r="AF10" i="16" s="1"/>
  <c r="AH17" i="14"/>
  <c r="AG11" i="14"/>
  <c r="AF12" i="14"/>
  <c r="AE8" i="16" s="1"/>
  <c r="S55" i="14"/>
  <c r="R4" i="10" s="1"/>
  <c r="T52" i="14"/>
  <c r="T100" i="14"/>
  <c r="V46" i="14"/>
  <c r="U49" i="14"/>
  <c r="T42" i="14"/>
  <c r="R3" i="10"/>
  <c r="R17" i="10" s="1"/>
  <c r="X28" i="14" l="1"/>
  <c r="W30" i="14"/>
  <c r="V4" i="11" s="1"/>
  <c r="U93" i="14"/>
  <c r="V88" i="14"/>
  <c r="AH11" i="14"/>
  <c r="AG12" i="14"/>
  <c r="AF8" i="16" s="1"/>
  <c r="U61" i="14"/>
  <c r="V58" i="14"/>
  <c r="AH18" i="14"/>
  <c r="AG10" i="16" s="1"/>
  <c r="AI17" i="14"/>
  <c r="AH5" i="14"/>
  <c r="AG6" i="14"/>
  <c r="AF7" i="16" s="1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V61" i="14" l="1"/>
  <c r="W58" i="14"/>
  <c r="X72" i="14"/>
  <c r="W77" i="14"/>
  <c r="X35" i="14"/>
  <c r="W37" i="14"/>
  <c r="V93" i="14"/>
  <c r="W88" i="14"/>
  <c r="V69" i="14"/>
  <c r="W65" i="14"/>
  <c r="AI5" i="14"/>
  <c r="AH6" i="14"/>
  <c r="AG7" i="16" s="1"/>
  <c r="V24" i="14"/>
  <c r="U2" i="11" s="1"/>
  <c r="U13" i="11" s="1"/>
  <c r="W22" i="14"/>
  <c r="V85" i="14"/>
  <c r="W80" i="14"/>
  <c r="AH12" i="14"/>
  <c r="AG8" i="16" s="1"/>
  <c r="AI11" i="14"/>
  <c r="AJ17" i="14"/>
  <c r="AJ18" i="14" s="1"/>
  <c r="AI10" i="16" s="1"/>
  <c r="AI18" i="14"/>
  <c r="AH10" i="16" s="1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W85" i="14" l="1"/>
  <c r="X80" i="14"/>
  <c r="X37" i="14"/>
  <c r="Y35" i="14"/>
  <c r="AJ5" i="14"/>
  <c r="AJ6" i="14" s="1"/>
  <c r="AI7" i="16" s="1"/>
  <c r="AI6" i="14"/>
  <c r="AH7" i="16" s="1"/>
  <c r="Y72" i="14"/>
  <c r="X77" i="14"/>
  <c r="Y30" i="14"/>
  <c r="X4" i="11" s="1"/>
  <c r="Z28" i="14"/>
  <c r="X22" i="14"/>
  <c r="W24" i="14"/>
  <c r="V2" i="11" s="1"/>
  <c r="V13" i="11" s="1"/>
  <c r="AJ11" i="14"/>
  <c r="AJ12" i="14" s="1"/>
  <c r="AI8" i="16" s="1"/>
  <c r="AI12" i="14"/>
  <c r="AH8" i="16" s="1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X93" i="14" l="1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AA72" i="14" l="1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Z61" i="14" l="1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AB65" i="14" l="1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AB24" i="14" l="1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F28" i="14" l="1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D24" i="14" l="1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G72" i="14" l="1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G88" i="14" l="1"/>
  <c r="AF93" i="14"/>
  <c r="AG65" i="14"/>
  <c r="AF69" i="14"/>
  <c r="AG58" i="14"/>
  <c r="AF61" i="14"/>
  <c r="AH30" i="14"/>
  <c r="AG4" i="11" s="1"/>
  <c r="AI28" i="14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H58" i="14" l="1"/>
  <c r="AG61" i="14"/>
  <c r="AI72" i="14"/>
  <c r="AH77" i="14"/>
  <c r="AH37" i="14"/>
  <c r="AI35" i="14"/>
  <c r="AG69" i="14"/>
  <c r="AH65" i="14"/>
  <c r="AJ28" i="14"/>
  <c r="AJ30" i="14" s="1"/>
  <c r="AI4" i="11" s="1"/>
  <c r="AI30" i="14"/>
  <c r="AH4" i="11" s="1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H49" i="14"/>
  <c r="AI46" i="14"/>
  <c r="AJ72" i="14" l="1"/>
  <c r="AJ77" i="14" s="1"/>
  <c r="AI77" i="14"/>
  <c r="AH24" i="14"/>
  <c r="AG2" i="11" s="1"/>
  <c r="AG13" i="11" s="1"/>
  <c r="AI22" i="14"/>
  <c r="AI88" i="14"/>
  <c r="AH93" i="14"/>
  <c r="AI65" i="14"/>
  <c r="AH69" i="14"/>
  <c r="AI80" i="14"/>
  <c r="AH85" i="14"/>
  <c r="AI37" i="14"/>
  <c r="AJ35" i="14"/>
  <c r="AJ37" i="14" s="1"/>
  <c r="AG55" i="14"/>
  <c r="AF4" i="10" s="1"/>
  <c r="AH52" i="14"/>
  <c r="AI58" i="14"/>
  <c r="AH61" i="14"/>
  <c r="AH100" i="14"/>
  <c r="AJ46" i="14"/>
  <c r="AJ49" i="14" s="1"/>
  <c r="AI49" i="14"/>
  <c r="AH42" i="14"/>
  <c r="AF3" i="10"/>
  <c r="AF17" i="10" s="1"/>
  <c r="AI69" i="14" l="1"/>
  <c r="AJ65" i="14"/>
  <c r="AJ69" i="14" s="1"/>
  <c r="AI24" i="14"/>
  <c r="AH2" i="11" s="1"/>
  <c r="AH13" i="11" s="1"/>
  <c r="AJ22" i="14"/>
  <c r="AJ24" i="14" s="1"/>
  <c r="AI2" i="11" s="1"/>
  <c r="AI13" i="11" s="1"/>
  <c r="AJ58" i="14"/>
  <c r="AJ61" i="14" s="1"/>
  <c r="AI61" i="14"/>
  <c r="AI52" i="14"/>
  <c r="AH55" i="14"/>
  <c r="AG4" i="10" s="1"/>
  <c r="AJ88" i="14"/>
  <c r="AJ93" i="14" s="1"/>
  <c r="AI93" i="14"/>
  <c r="AJ80" i="14"/>
  <c r="AJ85" i="14" s="1"/>
  <c r="AI85" i="14"/>
  <c r="AI100" i="14"/>
  <c r="AI42" i="14"/>
  <c r="AG3" i="10"/>
  <c r="AG17" i="10" s="1"/>
  <c r="AJ52" i="14" l="1"/>
  <c r="AJ55" i="14" s="1"/>
  <c r="AI4" i="10" s="1"/>
  <c r="AI55" i="14"/>
  <c r="AH4" i="10" s="1"/>
  <c r="AJ100" i="14"/>
  <c r="AH3" i="10"/>
  <c r="AH17" i="10" s="1"/>
  <c r="AJ42" i="14"/>
  <c r="AI3" i="10" s="1"/>
  <c r="AI17" i="10" s="1"/>
</calcChain>
</file>

<file path=xl/sharedStrings.xml><?xml version="1.0" encoding="utf-8"?>
<sst xmlns="http://schemas.openxmlformats.org/spreadsheetml/2006/main" count="1130" uniqueCount="636">
  <si>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</si>
  <si>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</si>
  <si>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</si>
  <si>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</si>
  <si>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</si>
  <si>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</si>
  <si>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</si>
  <si>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</si>
  <si>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</si>
  <si>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</si>
  <si>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</si>
  <si>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</si>
  <si>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</si>
  <si>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</si>
  <si>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</si>
  <si>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</si>
  <si>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</si>
  <si>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</si>
  <si>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</si>
  <si>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</si>
  <si>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</si>
  <si>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</si>
  <si>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</si>
  <si>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</si>
  <si>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</si>
  <si>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</si>
  <si>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</si>
  <si>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</si>
  <si>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</si>
  <si>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</si>
  <si>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</si>
  <si>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</si>
  <si>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</si>
  <si>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</si>
  <si>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</si>
  <si>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</si>
  <si>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</si>
  <si>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</si>
  <si>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</si>
  <si>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</si>
  <si>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</si>
  <si>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</si>
  <si>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</si>
  <si>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</si>
  <si>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</si>
  <si>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</si>
  <si>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</si>
  <si>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</si>
  <si>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</si>
  <si>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</si>
  <si>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</si>
  <si>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</si>
  <si>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</si>
  <si>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</si>
  <si>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</si>
  <si>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</si>
  <si>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</si>
  <si>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</si>
  <si>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</si>
  <si>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</si>
  <si>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</si>
  <si>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</si>
  <si>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</si>
  <si>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</si>
  <si>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</si>
  <si>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</si>
  <si>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</si>
  <si>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</si>
  <si>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</si>
  <si>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</si>
  <si>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</si>
  <si>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</si>
  <si>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</si>
  <si>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</si>
  <si>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</si>
  <si>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</si>
  <si>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</si>
  <si>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</si>
  <si>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</si>
  <si>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</si>
  <si>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</si>
  <si>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</si>
  <si>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</si>
  <si>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</si>
  <si>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are model results and may differ from official EIA data reports.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</si>
  <si>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</si>
  <si>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</si>
  <si>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</si>
  <si>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</si>
  <si>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</si>
  <si>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</si>
  <si>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</si>
  <si>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</si>
  <si>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</si>
  <si>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</si>
  <si>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</si>
  <si>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</si>
  <si>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</si>
  <si>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</si>
  <si>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</si>
  <si>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</si>
  <si>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</si>
  <si>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</si>
  <si>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</si>
  <si>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</si>
  <si>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</si>
  <si>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</si>
  <si>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</si>
  <si>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</si>
  <si>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</si>
  <si>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</si>
  <si>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</si>
  <si>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</si>
  <si>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</si>
  <si>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</si>
  <si>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</si>
  <si>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</si>
  <si>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</si>
  <si>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</si>
  <si>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</si>
  <si>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</si>
  <si>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</si>
  <si>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</si>
  <si>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</si>
  <si>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</si>
  <si>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</si>
  <si>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</si>
  <si>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</si>
  <si>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</si>
  <si>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</si>
  <si>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</si>
  <si>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</si>
  <si>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</si>
  <si>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</si>
  <si>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</si>
  <si>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</si>
  <si>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</si>
  <si>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</si>
  <si>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</si>
  <si>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</si>
  <si>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</si>
  <si>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</si>
  <si>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</si>
  <si>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</si>
  <si>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</si>
  <si>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</si>
  <si>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</si>
  <si>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</si>
  <si>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</si>
  <si>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</si>
  <si>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</si>
  <si>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</si>
  <si>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</si>
  <si>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</si>
  <si>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</si>
  <si>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</si>
  <si>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</si>
  <si>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</si>
  <si>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</si>
  <si>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</si>
  <si>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</si>
  <si>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</si>
  <si>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</si>
  <si>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</si>
  <si>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</si>
  <si>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</si>
  <si>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</si>
  <si>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</si>
  <si>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</si>
  <si>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</si>
  <si>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</si>
  <si>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</si>
  <si>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</si>
  <si>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</si>
  <si>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</si>
  <si>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</si>
  <si>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</si>
  <si>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</si>
  <si>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</si>
  <si>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</si>
  <si>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</si>
  <si>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</si>
  <si>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</si>
  <si>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</si>
  <si>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</si>
  <si>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</si>
  <si>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</si>
  <si>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</si>
  <si>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</si>
  <si>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</si>
  <si>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</si>
  <si>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</si>
  <si>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</si>
  <si>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</si>
  <si>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</si>
  <si>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</si>
  <si>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</si>
  <si>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</si>
  <si>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</si>
  <si>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</si>
  <si>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</si>
  <si>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</si>
  <si>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</si>
  <si>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</si>
  <si>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</si>
  <si>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</si>
  <si>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</si>
  <si>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</si>
  <si>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</si>
  <si>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</si>
  <si>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</si>
  <si>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</si>
  <si>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</si>
  <si>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</si>
  <si>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</si>
  <si>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</si>
  <si>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</si>
  <si>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</si>
  <si>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</si>
  <si>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</si>
  <si>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</si>
  <si>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</si>
  <si>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</si>
  <si>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</si>
  <si>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</si>
  <si>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</si>
  <si>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</si>
  <si>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</si>
  <si>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</si>
  <si>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</si>
  <si>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</si>
  <si>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</si>
  <si>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</si>
  <si>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</si>
  <si>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</si>
  <si>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</si>
  <si>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</si>
  <si>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</si>
  <si>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</si>
  <si>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</si>
  <si>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</si>
  <si>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</si>
  <si>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</si>
  <si>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</si>
  <si>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</si>
  <si>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</si>
  <si>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</si>
  <si>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</si>
  <si>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</si>
  <si>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</si>
  <si>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</si>
  <si>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</si>
  <si>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</si>
  <si>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</si>
  <si>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</si>
  <si>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</si>
  <si>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</si>
  <si>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</si>
  <si>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</si>
  <si>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</si>
  <si>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</si>
  <si>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</si>
  <si>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</si>
  <si>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</si>
  <si>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</si>
  <si>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</si>
  <si>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</si>
  <si>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</si>
  <si>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</si>
  <si>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</si>
  <si>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</si>
  <si>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</si>
  <si>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</si>
  <si>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</si>
  <si>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</si>
  <si>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</si>
  <si>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</si>
  <si>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</si>
  <si>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</si>
  <si>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</si>
  <si>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</si>
  <si>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</si>
  <si>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</si>
  <si>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</si>
  <si>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</si>
  <si>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</si>
  <si>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</si>
  <si>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</si>
  <si>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</si>
  <si>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</si>
  <si>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</si>
  <si>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</si>
  <si>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</si>
  <si>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</si>
  <si>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</si>
  <si>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</si>
  <si>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</si>
  <si>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</si>
  <si>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</si>
  <si>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</si>
  <si>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</si>
  <si>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</si>
  <si>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</si>
  <si>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</si>
  <si>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</si>
  <si>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</si>
  <si>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</si>
  <si>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</si>
  <si>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</si>
  <si>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</si>
  <si>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</si>
  <si>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</si>
  <si>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</si>
  <si>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</si>
  <si>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</si>
  <si>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</si>
  <si>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</si>
  <si>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</si>
  <si>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</si>
  <si>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</si>
  <si>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</si>
  <si>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</si>
  <si>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</si>
  <si>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</si>
  <si>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</si>
  <si>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</si>
  <si>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</si>
  <si>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</si>
  <si>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</si>
  <si>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</si>
  <si>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</si>
  <si>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</si>
  <si>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</si>
  <si>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</si>
  <si>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</si>
  <si>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</si>
  <si>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</si>
  <si>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</si>
  <si>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</si>
  <si>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</si>
  <si>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</si>
  <si>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</si>
  <si>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</si>
  <si>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</si>
  <si>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</si>
  <si>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</si>
  <si>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</si>
  <si>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</si>
  <si>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</si>
  <si>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</si>
  <si>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</si>
  <si>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</si>
  <si>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</si>
  <si>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</si>
  <si>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</si>
  <si>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</si>
  <si>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</si>
  <si>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</si>
  <si>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</si>
  <si>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</si>
  <si>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</si>
  <si>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</si>
  <si>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</si>
  <si>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</si>
  <si>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</si>
  <si>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</si>
  <si>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</si>
  <si>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</si>
  <si>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</si>
  <si>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</si>
  <si>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</si>
  <si>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</si>
  <si>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</si>
  <si>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</si>
  <si>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</si>
  <si>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</si>
  <si>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</si>
  <si>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</si>
  <si>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</si>
  <si>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</si>
  <si>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</si>
  <si>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</si>
  <si>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</si>
  <si>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</si>
  <si>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</si>
  <si>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</si>
  <si>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</si>
  <si>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</si>
  <si>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</si>
  <si>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</si>
  <si>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</si>
  <si>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</si>
  <si>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</si>
  <si>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</si>
  <si>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</si>
  <si>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</si>
  <si>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</si>
  <si>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</si>
  <si>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</si>
  <si>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</si>
  <si>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</si>
  <si>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</si>
  <si>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</si>
  <si>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</si>
  <si>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</si>
  <si>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</si>
  <si>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</si>
  <si>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</si>
  <si>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</si>
  <si>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</si>
  <si>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</si>
  <si>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</si>
  <si>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</si>
  <si>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</si>
  <si>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</si>
  <si>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</si>
  <si>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</si>
  <si>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</si>
  <si>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</si>
  <si>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</si>
  <si>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</si>
  <si>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</si>
  <si>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</si>
  <si>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</si>
  <si>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</si>
  <si>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</si>
  <si>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</si>
  <si>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</si>
  <si>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</si>
  <si>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</si>
  <si>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</si>
  <si>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</si>
  <si>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</si>
  <si>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</si>
  <si>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</si>
  <si>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</si>
  <si>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</si>
  <si>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</si>
  <si>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</si>
  <si>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</si>
  <si>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</si>
  <si>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</si>
  <si>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</si>
  <si>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</si>
  <si>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</si>
  <si>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</si>
  <si>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</si>
  <si>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</si>
  <si>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</si>
  <si>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</si>
  <si>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</si>
  <si>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</si>
  <si>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</si>
  <si>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</si>
  <si>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</si>
  <si>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</si>
  <si>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</si>
  <si>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</si>
  <si>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</si>
  <si>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</si>
  <si>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</si>
  <si>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</si>
  <si>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</si>
  <si>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</si>
  <si>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</si>
  <si>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</si>
  <si>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</si>
  <si>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</si>
  <si>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</si>
  <si>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</si>
  <si>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</si>
  <si>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</si>
  <si>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</si>
  <si>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</si>
  <si>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</si>
  <si>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</si>
  <si>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</si>
  <si>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</si>
  <si>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</si>
  <si>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</si>
  <si>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</si>
  <si>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</si>
  <si>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</si>
  <si>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</si>
  <si>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</si>
  <si>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</si>
  <si>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</si>
  <si>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</si>
  <si>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</si>
  <si>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</si>
  <si>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</si>
  <si>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</si>
  <si>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</si>
  <si>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</si>
  <si>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</si>
  <si>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</si>
  <si>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</si>
  <si>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</si>
  <si>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</si>
  <si>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</si>
  <si>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</si>
  <si>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</si>
  <si>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</si>
  <si>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</si>
  <si>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</si>
  <si>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</si>
  <si>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</si>
  <si>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</si>
  <si>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</si>
  <si>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</si>
  <si>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</si>
  <si>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</si>
  <si>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</si>
  <si>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</si>
  <si>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</si>
  <si>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</si>
  <si>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</si>
  <si>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</si>
  <si>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</si>
  <si>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</si>
  <si>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</si>
  <si>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</si>
  <si>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</si>
  <si>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</si>
  <si>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</si>
  <si>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</si>
  <si>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</si>
  <si>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</si>
  <si>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</si>
  <si>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</si>
  <si>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</si>
  <si>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</si>
  <si>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</si>
  <si>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</si>
  <si>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</si>
  <si>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</si>
  <si>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</si>
  <si>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</si>
  <si>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</si>
  <si>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</si>
  <si>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</si>
  <si>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</si>
  <si>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</si>
  <si>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</si>
  <si>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</si>
  <si>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</si>
  <si>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</si>
  <si>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</si>
  <si>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</si>
  <si>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</si>
  <si>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</si>
  <si>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</si>
  <si>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</si>
  <si>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</si>
  <si>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</si>
  <si>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</si>
  <si>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</si>
  <si>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</si>
  <si>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</si>
  <si>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</si>
  <si>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</si>
  <si>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</si>
  <si>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</si>
  <si>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</si>
  <si>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</si>
  <si>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</si>
  <si>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</si>
  <si>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</si>
  <si>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</si>
  <si>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</si>
  <si>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</si>
  <si>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</si>
  <si>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</si>
  <si>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</si>
  <si>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</si>
  <si>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</si>
  <si>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</si>
  <si>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</si>
  <si>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</si>
  <si>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</si>
  <si>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</si>
  <si>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</si>
  <si>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</si>
  <si>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</si>
  <si>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</si>
  <si>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</si>
  <si>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</si>
  <si>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</si>
  <si>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</si>
  <si>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</si>
  <si>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</si>
  <si>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</si>
  <si>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</si>
  <si>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</si>
  <si>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</si>
  <si>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Annual Energy Outlook 2018</t>
  </si>
  <si>
    <t>Scenario</t>
  </si>
  <si>
    <t>Reference case</t>
  </si>
  <si>
    <t>Datekey</t>
  </si>
  <si>
    <t>Release Date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</si>
  <si>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</si>
  <si>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</si>
  <si>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</si>
  <si>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</si>
  <si>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</si>
  <si>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</si>
  <si>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Prices (2018 dollars per unit)</t>
  </si>
  <si>
    <t xml:space="preserve">   Note:  Totals may not equal sum of components due to independent rounding.  Data for 2017</t>
  </si>
  <si>
    <t xml:space="preserve">   Sources:  2017 natural gas supply values:  U.S. Energy Information Administration (EIA), Natural Gas</t>
  </si>
  <si>
    <t>Monthly, July 2018.  2017 coal minemouth and delivered coal prices:  EIA, Annual Coal Report 2013.</t>
  </si>
  <si>
    <t>2017 petroleum supply values:  EIA, Petroleum Supply Annual 2017.  2017 crude oil</t>
  </si>
  <si>
    <t>spot prices and natural gas spot price at Henry Hub:  Thomson Reuters.  Other 2017 coal values:  EIA, Quarterly</t>
  </si>
  <si>
    <t>Coal Report, October-December 2017.  Other 2017 values:  EIA,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</si>
  <si>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</si>
  <si>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</si>
  <si>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 xml:space="preserve">    Other</t>
  </si>
  <si>
    <t>(2018 cents per kilowatthour)</t>
  </si>
  <si>
    <t xml:space="preserve">   4/ Includes non-biogenic municipal waste.</t>
  </si>
  <si>
    <t xml:space="preserve">   Sources:  2017 electric power sector generation; sales to the grid; net imports; electricity sales; and</t>
  </si>
  <si>
    <t>electricity end-use prices:  U.S. Energy Information Administration (EIA), Monthly Energy Review, September 2018 and supporting</t>
  </si>
  <si>
    <t>databases.  2017 emissions:  U.S. Environmental Protection Agency, Clean Air Markets Database.</t>
  </si>
  <si>
    <t>2017 prices by service category:  EIA, AEO2019 National Energy Modeling System run ref2019.d111618a.</t>
  </si>
  <si>
    <t xml:space="preserve"> Petroleum Products (billion 2018 dollars)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</si>
  <si>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</si>
  <si>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</si>
  <si>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</si>
  <si>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 xml:space="preserve">   Sources:  2017 product supplied based on:  U.S. Energy Information Administration (EIA), Monthly Energy</t>
  </si>
  <si>
    <t>Review, September 2018.  Other 2017 data:  EIA, Petroleum Supply Annual 2017.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</si>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</sst>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4" fontId="0" fillId="0" borderId="2" xfId="5" applyNumberFormat="1" applyFont="1" applyFill="1" applyAlignment="1">
      <alignment horizontal="right" wrapText="1"/>
    </xf>
    <xf numFmtId="4" fontId="4" fillId="0" borderId="3" xfId="6" applyNumberForma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0" fontId="9" fillId="0" borderId="0" xfId="0" applyFont="1"/>
    <xf numFmtId="3" fontId="0" fillId="0" borderId="2" xfId="5" applyNumberFormat="1" applyFont="1" applyFill="1" applyAlignment="1">
      <alignment horizontal="right" wrapText="1"/>
    </xf>
    <xf numFmtId="3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0" fontId="18" fillId="0" borderId="0" xfId="0" applyFont="1"/>
    <xf numFmtId="0" fontId="0" fillId="6" borderId="0" xfId="0" applyFill="1"/>
    <xf numFmtId="11" fontId="0" fillId="6" borderId="0" xfId="0" applyNumberFormat="1" applyFill="1"/>
    <xf numFmtId="0" fontId="7" fillId="0" borderId="6" xfId="6" applyFont="1" applyFill="1" applyBorder="1" applyAlignment="1">
      <alignment wrapText="1"/>
    </xf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/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41" t="s">
        <v>228</v>
      </c>
    </row>
    <row r="2" spans="1:2" x14ac:dyDescent="0.25">
      <c r="A2" s="41" t="s">
        <v>227</v>
      </c>
    </row>
    <row r="3" spans="1:2" x14ac:dyDescent="0.25">
      <c r="A3" s="41" t="s">
        <v>383</v>
      </c>
    </row>
    <row r="5" spans="1:2" x14ac:dyDescent="0.25">
      <c r="A5" s="41" t="s">
        <v>0</v>
      </c>
      <c r="B5" s="48" t="s">
        <v>137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49" t="s">
        <v>3</v>
      </c>
    </row>
    <row r="10" spans="1:2" x14ac:dyDescent="0.25">
      <c r="B10" s="6" t="s">
        <v>4</v>
      </c>
    </row>
    <row r="12" spans="1:2" x14ac:dyDescent="0.25">
      <c r="B12" s="48" t="s">
        <v>314</v>
      </c>
    </row>
    <row r="13" spans="1:2" x14ac:dyDescent="0.25">
      <c r="B13" s="6" t="s">
        <v>348</v>
      </c>
    </row>
    <row r="14" spans="1:2" x14ac:dyDescent="0.25">
      <c r="B14" s="2">
        <v>2015</v>
      </c>
    </row>
    <row r="15" spans="1:2" x14ac:dyDescent="0.25">
      <c r="B15" s="6" t="s">
        <v>349</v>
      </c>
    </row>
    <row r="16" spans="1:2" x14ac:dyDescent="0.25">
      <c r="B16" s="49" t="s">
        <v>285</v>
      </c>
    </row>
    <row r="18" spans="2:5" x14ac:dyDescent="0.25">
      <c r="B18" s="48" t="s">
        <v>350</v>
      </c>
    </row>
    <row r="19" spans="2:5" x14ac:dyDescent="0.25">
      <c r="B19" s="6" t="s">
        <v>348</v>
      </c>
    </row>
    <row r="20" spans="2:5" x14ac:dyDescent="0.25">
      <c r="B20" s="2">
        <v>2015</v>
      </c>
    </row>
    <row r="21" spans="2:5" x14ac:dyDescent="0.25">
      <c r="B21" s="6" t="s">
        <v>351</v>
      </c>
    </row>
    <row r="22" spans="2:5" x14ac:dyDescent="0.25">
      <c r="B22" s="49" t="s">
        <v>282</v>
      </c>
    </row>
    <row r="24" spans="2:5" x14ac:dyDescent="0.25">
      <c r="B24" s="48" t="s">
        <v>352</v>
      </c>
    </row>
    <row r="25" spans="2:5" x14ac:dyDescent="0.25">
      <c r="B25" s="6" t="s">
        <v>353</v>
      </c>
    </row>
    <row r="26" spans="2:5" x14ac:dyDescent="0.25">
      <c r="B26" s="2">
        <v>2015</v>
      </c>
    </row>
    <row r="27" spans="2:5" x14ac:dyDescent="0.25">
      <c r="B27" s="6" t="s">
        <v>354</v>
      </c>
    </row>
    <row r="28" spans="2:5" x14ac:dyDescent="0.25">
      <c r="B28" s="49" t="s">
        <v>279</v>
      </c>
    </row>
    <row r="30" spans="2:5" x14ac:dyDescent="0.25">
      <c r="B30" s="48" t="s">
        <v>358</v>
      </c>
    </row>
    <row r="31" spans="2:5" x14ac:dyDescent="0.25">
      <c r="B31" s="6" t="s">
        <v>355</v>
      </c>
      <c r="E31" s="50"/>
    </row>
    <row r="32" spans="2:5" x14ac:dyDescent="0.25">
      <c r="B32" s="2">
        <v>2015</v>
      </c>
    </row>
    <row r="33" spans="2:2" x14ac:dyDescent="0.25">
      <c r="B33" s="6" t="s">
        <v>356</v>
      </c>
    </row>
    <row r="34" spans="2:2" x14ac:dyDescent="0.25">
      <c r="B34" s="49" t="s">
        <v>290</v>
      </c>
    </row>
    <row r="35" spans="2:2" x14ac:dyDescent="0.25">
      <c r="B35" s="6" t="s">
        <v>357</v>
      </c>
    </row>
    <row r="37" spans="2:2" x14ac:dyDescent="0.25">
      <c r="B37" s="48" t="s">
        <v>198</v>
      </c>
    </row>
    <row r="38" spans="2:2" x14ac:dyDescent="0.25">
      <c r="B38" s="6" t="s">
        <v>199</v>
      </c>
    </row>
    <row r="39" spans="2:2" x14ac:dyDescent="0.25">
      <c r="B39" s="2">
        <v>2018</v>
      </c>
    </row>
    <row r="40" spans="2:2" x14ac:dyDescent="0.25">
      <c r="B40" s="6" t="s">
        <v>595</v>
      </c>
    </row>
    <row r="42" spans="2:2" x14ac:dyDescent="0.25">
      <c r="B42" s="49" t="s">
        <v>204</v>
      </c>
    </row>
    <row r="43" spans="2:2" x14ac:dyDescent="0.25">
      <c r="B43" s="6" t="s">
        <v>200</v>
      </c>
    </row>
    <row r="45" spans="2:2" x14ac:dyDescent="0.25">
      <c r="B45" s="49" t="s">
        <v>205</v>
      </c>
    </row>
    <row r="46" spans="2:2" x14ac:dyDescent="0.25">
      <c r="B46" s="6" t="s">
        <v>201</v>
      </c>
    </row>
    <row r="48" spans="2:2" x14ac:dyDescent="0.25">
      <c r="B48" s="49" t="s">
        <v>206</v>
      </c>
    </row>
    <row r="49" spans="1:2" x14ac:dyDescent="0.25">
      <c r="B49" s="6" t="s">
        <v>202</v>
      </c>
    </row>
    <row r="51" spans="1:2" x14ac:dyDescent="0.25">
      <c r="B51" s="49" t="s">
        <v>207</v>
      </c>
    </row>
    <row r="52" spans="1:2" x14ac:dyDescent="0.25">
      <c r="B52" s="6" t="s">
        <v>203</v>
      </c>
    </row>
    <row r="54" spans="1:2" x14ac:dyDescent="0.25">
      <c r="A54" s="41" t="s">
        <v>208</v>
      </c>
    </row>
    <row r="55" spans="1:2" x14ac:dyDescent="0.25">
      <c r="A55" s="6" t="s">
        <v>209</v>
      </c>
    </row>
    <row r="56" spans="1:2" x14ac:dyDescent="0.25">
      <c r="A56" s="6" t="s">
        <v>210</v>
      </c>
    </row>
    <row r="57" spans="1:2" x14ac:dyDescent="0.25">
      <c r="A57" s="6" t="s">
        <v>211</v>
      </c>
    </row>
    <row r="58" spans="1:2" x14ac:dyDescent="0.25">
      <c r="A58" s="6" t="s">
        <v>212</v>
      </c>
    </row>
    <row r="59" spans="1:2" x14ac:dyDescent="0.25">
      <c r="A59" s="6" t="s">
        <v>213</v>
      </c>
    </row>
    <row r="61" spans="1:2" x14ac:dyDescent="0.25">
      <c r="A61" s="6" t="s">
        <v>216</v>
      </c>
    </row>
    <row r="62" spans="1:2" x14ac:dyDescent="0.25">
      <c r="A62" s="6" t="s">
        <v>217</v>
      </c>
    </row>
    <row r="63" spans="1:2" x14ac:dyDescent="0.25">
      <c r="A63" s="6" t="s">
        <v>218</v>
      </c>
    </row>
    <row r="64" spans="1:2" x14ac:dyDescent="0.25">
      <c r="A64" s="6" t="s">
        <v>219</v>
      </c>
    </row>
    <row r="66" spans="1:1" x14ac:dyDescent="0.25">
      <c r="A66" s="6" t="s">
        <v>232</v>
      </c>
    </row>
    <row r="67" spans="1:1" x14ac:dyDescent="0.25">
      <c r="A67" s="6" t="s">
        <v>233</v>
      </c>
    </row>
    <row r="68" spans="1:1" x14ac:dyDescent="0.25">
      <c r="A68" s="6" t="s">
        <v>234</v>
      </c>
    </row>
    <row r="69" spans="1:1" x14ac:dyDescent="0.25">
      <c r="A69" s="6" t="s">
        <v>236</v>
      </c>
    </row>
    <row r="70" spans="1:1" x14ac:dyDescent="0.25">
      <c r="A70" s="6">
        <v>0.97099999999999997</v>
      </c>
    </row>
    <row r="71" spans="1:1" x14ac:dyDescent="0.25">
      <c r="A71" s="6" t="s">
        <v>235</v>
      </c>
    </row>
    <row r="73" spans="1:1" x14ac:dyDescent="0.25">
      <c r="A73" s="41" t="s">
        <v>374</v>
      </c>
    </row>
    <row r="74" spans="1:1" x14ac:dyDescent="0.25">
      <c r="A74" s="51" t="s">
        <v>403</v>
      </c>
    </row>
    <row r="75" spans="1:1" x14ac:dyDescent="0.25">
      <c r="A75" s="6" t="s">
        <v>404</v>
      </c>
    </row>
    <row r="76" spans="1:1" x14ac:dyDescent="0.25">
      <c r="A76" s="6" t="s">
        <v>375</v>
      </c>
    </row>
    <row r="77" spans="1:1" x14ac:dyDescent="0.25">
      <c r="A77" s="6" t="s">
        <v>376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41" t="s">
        <v>197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41"/>
      <c r="C7" s="41" t="s">
        <v>8</v>
      </c>
      <c r="D7" s="41"/>
      <c r="E7" s="41"/>
      <c r="F7" s="41"/>
      <c r="G7" s="41"/>
      <c r="H7" s="41" t="s">
        <v>9</v>
      </c>
      <c r="I7" s="41"/>
      <c r="J7" s="41"/>
      <c r="K7" s="41"/>
      <c r="L7" s="41"/>
      <c r="M7" s="41" t="s">
        <v>11</v>
      </c>
    </row>
    <row r="8" spans="1:14" x14ac:dyDescent="0.25">
      <c r="A8" s="41" t="s">
        <v>34</v>
      </c>
      <c r="B8" s="41" t="s">
        <v>6</v>
      </c>
      <c r="C8" s="41">
        <v>2014</v>
      </c>
      <c r="D8" s="41">
        <v>2015</v>
      </c>
      <c r="E8" s="41">
        <v>2016</v>
      </c>
      <c r="F8" s="41">
        <v>2017</v>
      </c>
      <c r="G8" s="41">
        <v>2018</v>
      </c>
      <c r="H8" s="41">
        <v>2014</v>
      </c>
      <c r="I8" s="41">
        <v>2015</v>
      </c>
      <c r="J8" s="41">
        <v>2016</v>
      </c>
      <c r="K8" s="41">
        <v>2017</v>
      </c>
      <c r="L8" s="41">
        <v>2018</v>
      </c>
      <c r="M8" s="3" t="s">
        <v>12</v>
      </c>
    </row>
    <row r="9" spans="1:14" x14ac:dyDescent="0.25">
      <c r="A9" s="16" t="s">
        <v>33</v>
      </c>
      <c r="B9" s="16" t="s">
        <v>10</v>
      </c>
      <c r="C9" s="42">
        <f>($M9-$L9-$K9)/8</f>
        <v>3.7500000000000006E-2</v>
      </c>
      <c r="D9" s="42">
        <f t="shared" ref="D9:J9" si="0">($M9-$L9-$K9)/8</f>
        <v>3.7500000000000006E-2</v>
      </c>
      <c r="E9" s="42">
        <f t="shared" si="0"/>
        <v>3.7500000000000006E-2</v>
      </c>
      <c r="F9" s="42">
        <f t="shared" si="0"/>
        <v>3.7500000000000006E-2</v>
      </c>
      <c r="G9" s="42">
        <f t="shared" si="0"/>
        <v>3.7500000000000006E-2</v>
      </c>
      <c r="H9" s="42">
        <f t="shared" si="0"/>
        <v>3.7500000000000006E-2</v>
      </c>
      <c r="I9" s="42">
        <f t="shared" si="0"/>
        <v>3.7500000000000006E-2</v>
      </c>
      <c r="J9" s="42">
        <f t="shared" si="0"/>
        <v>3.7500000000000006E-2</v>
      </c>
      <c r="K9" s="43">
        <v>0.1</v>
      </c>
      <c r="L9" s="43">
        <v>0.1</v>
      </c>
      <c r="M9" s="43">
        <v>0.5</v>
      </c>
    </row>
    <row r="10" spans="1:14" x14ac:dyDescent="0.25">
      <c r="A10" s="18" t="s">
        <v>22</v>
      </c>
      <c r="B10" s="18" t="s">
        <v>15</v>
      </c>
      <c r="C10" s="44">
        <v>0.4</v>
      </c>
      <c r="D10" s="44">
        <v>0.4</v>
      </c>
      <c r="E10" s="44">
        <v>0.4</v>
      </c>
      <c r="F10" s="44">
        <v>0.4</v>
      </c>
      <c r="G10" s="44">
        <v>0.3</v>
      </c>
      <c r="H10" s="44">
        <v>0.1</v>
      </c>
      <c r="I10" s="44">
        <v>0.1</v>
      </c>
      <c r="J10" s="44">
        <v>0.1</v>
      </c>
      <c r="K10" s="44">
        <v>0.1</v>
      </c>
      <c r="L10" s="44">
        <v>0.1</v>
      </c>
      <c r="M10" s="44">
        <v>2.9</v>
      </c>
    </row>
    <row r="11" spans="1:14" x14ac:dyDescent="0.25">
      <c r="A11" s="16" t="s">
        <v>23</v>
      </c>
      <c r="B11" s="16" t="s">
        <v>16</v>
      </c>
      <c r="C11" s="42">
        <f>$M11/10</f>
        <v>2.5000000000000001E-3</v>
      </c>
      <c r="D11" s="42">
        <f t="shared" ref="D11:L11" si="1">$M11/10</f>
        <v>2.5000000000000001E-3</v>
      </c>
      <c r="E11" s="42">
        <f t="shared" si="1"/>
        <v>2.5000000000000001E-3</v>
      </c>
      <c r="F11" s="42">
        <f t="shared" si="1"/>
        <v>2.5000000000000001E-3</v>
      </c>
      <c r="G11" s="42">
        <f t="shared" si="1"/>
        <v>2.5000000000000001E-3</v>
      </c>
      <c r="H11" s="42">
        <f t="shared" si="1"/>
        <v>2.5000000000000001E-3</v>
      </c>
      <c r="I11" s="42">
        <f t="shared" si="1"/>
        <v>2.5000000000000001E-3</v>
      </c>
      <c r="J11" s="42">
        <f t="shared" si="1"/>
        <v>2.5000000000000001E-3</v>
      </c>
      <c r="K11" s="42">
        <f t="shared" si="1"/>
        <v>2.5000000000000001E-3</v>
      </c>
      <c r="L11" s="42">
        <f t="shared" si="1"/>
        <v>2.5000000000000001E-3</v>
      </c>
      <c r="M11" s="43">
        <v>2.5000000000000001E-2</v>
      </c>
    </row>
    <row r="12" spans="1:14" x14ac:dyDescent="0.25">
      <c r="A12" s="18" t="s">
        <v>23</v>
      </c>
      <c r="B12" s="18" t="s">
        <v>17</v>
      </c>
      <c r="C12" s="44">
        <v>1.1000000000000001</v>
      </c>
      <c r="D12" s="44">
        <v>2.2999999999999998</v>
      </c>
      <c r="E12" s="44">
        <v>2.9</v>
      </c>
      <c r="F12" s="44">
        <v>3.3</v>
      </c>
      <c r="G12" s="44">
        <v>3.4</v>
      </c>
      <c r="H12" s="44">
        <v>0.1</v>
      </c>
      <c r="I12" s="44">
        <v>0.1</v>
      </c>
      <c r="J12" s="44">
        <v>0.2</v>
      </c>
      <c r="K12" s="44">
        <v>0.2</v>
      </c>
      <c r="L12" s="44">
        <v>0.2</v>
      </c>
      <c r="M12" s="44">
        <v>13.8</v>
      </c>
    </row>
    <row r="13" spans="1:14" x14ac:dyDescent="0.25">
      <c r="A13" s="18" t="s">
        <v>24</v>
      </c>
      <c r="B13" s="18" t="s">
        <v>18</v>
      </c>
      <c r="C13" s="44">
        <f>$M13/10</f>
        <v>0.01</v>
      </c>
      <c r="D13" s="44">
        <f t="shared" ref="D13:L13" si="2">$M13/10</f>
        <v>0.01</v>
      </c>
      <c r="E13" s="44">
        <f t="shared" si="2"/>
        <v>0.01</v>
      </c>
      <c r="F13" s="44">
        <f t="shared" si="2"/>
        <v>0.01</v>
      </c>
      <c r="G13" s="44">
        <f t="shared" si="2"/>
        <v>0.01</v>
      </c>
      <c r="H13" s="44">
        <f t="shared" si="2"/>
        <v>0.01</v>
      </c>
      <c r="I13" s="44">
        <f t="shared" si="2"/>
        <v>0.01</v>
      </c>
      <c r="J13" s="44">
        <f t="shared" si="2"/>
        <v>0.01</v>
      </c>
      <c r="K13" s="44">
        <f t="shared" si="2"/>
        <v>0.01</v>
      </c>
      <c r="L13" s="44">
        <f t="shared" si="2"/>
        <v>0.01</v>
      </c>
      <c r="M13" s="44">
        <v>0.1</v>
      </c>
    </row>
    <row r="14" spans="1:14" x14ac:dyDescent="0.25">
      <c r="A14" s="18" t="s">
        <v>25</v>
      </c>
      <c r="B14" s="18" t="s">
        <v>19</v>
      </c>
      <c r="C14" s="44">
        <v>0.3</v>
      </c>
      <c r="D14" s="44">
        <v>0.4</v>
      </c>
      <c r="E14" s="44">
        <v>0.4</v>
      </c>
      <c r="F14" s="44">
        <v>0.4</v>
      </c>
      <c r="G14" s="44">
        <v>0.4</v>
      </c>
      <c r="H14" s="45"/>
      <c r="I14" s="45"/>
      <c r="J14" s="45"/>
      <c r="K14" s="45"/>
      <c r="L14" s="45"/>
      <c r="M14" s="44">
        <v>1.9</v>
      </c>
    </row>
    <row r="15" spans="1:14" x14ac:dyDescent="0.25">
      <c r="A15" s="18" t="s">
        <v>26</v>
      </c>
      <c r="B15" s="18" t="s">
        <v>20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/>
      <c r="I15" s="44"/>
      <c r="J15" s="44"/>
      <c r="K15" s="44"/>
      <c r="L15" s="44"/>
      <c r="M15" s="44">
        <v>1</v>
      </c>
    </row>
    <row r="16" spans="1:14" x14ac:dyDescent="0.25">
      <c r="A16" s="16" t="s">
        <v>26</v>
      </c>
      <c r="B16" s="16" t="s">
        <v>27</v>
      </c>
      <c r="C16" s="43">
        <f>$M16/10</f>
        <v>0.01</v>
      </c>
      <c r="D16" s="43">
        <f t="shared" ref="D16:G17" si="3">$M16/10</f>
        <v>0.01</v>
      </c>
      <c r="E16" s="43">
        <f t="shared" si="3"/>
        <v>0.01</v>
      </c>
      <c r="F16" s="43">
        <f t="shared" si="3"/>
        <v>0.01</v>
      </c>
      <c r="G16" s="43">
        <f t="shared" si="3"/>
        <v>0.01</v>
      </c>
      <c r="H16" s="43"/>
      <c r="I16" s="43"/>
      <c r="J16" s="43"/>
      <c r="K16" s="43"/>
      <c r="L16" s="43"/>
      <c r="M16" s="43">
        <v>0.1</v>
      </c>
      <c r="N16" s="6" t="s">
        <v>275</v>
      </c>
    </row>
    <row r="17" spans="1:14" x14ac:dyDescent="0.25">
      <c r="A17" s="16" t="s">
        <v>26</v>
      </c>
      <c r="B17" s="16" t="s">
        <v>28</v>
      </c>
      <c r="C17" s="43">
        <f>$M17/10</f>
        <v>0.01</v>
      </c>
      <c r="D17" s="43">
        <f t="shared" si="3"/>
        <v>0.01</v>
      </c>
      <c r="E17" s="43">
        <f t="shared" si="3"/>
        <v>0.01</v>
      </c>
      <c r="F17" s="43">
        <f t="shared" si="3"/>
        <v>0.01</v>
      </c>
      <c r="G17" s="43">
        <f t="shared" si="3"/>
        <v>0.01</v>
      </c>
      <c r="H17" s="43"/>
      <c r="I17" s="43"/>
      <c r="J17" s="43"/>
      <c r="K17" s="43"/>
      <c r="L17" s="43"/>
      <c r="M17" s="43">
        <v>0.1</v>
      </c>
      <c r="N17" s="6" t="s">
        <v>276</v>
      </c>
    </row>
    <row r="18" spans="1:14" ht="30" x14ac:dyDescent="0.25">
      <c r="A18" s="18" t="s">
        <v>42</v>
      </c>
      <c r="B18" s="18" t="s">
        <v>29</v>
      </c>
      <c r="C18" s="44">
        <v>0.9</v>
      </c>
      <c r="D18" s="44">
        <v>0.9</v>
      </c>
      <c r="E18" s="44">
        <v>0.9</v>
      </c>
      <c r="F18" s="44">
        <v>1</v>
      </c>
      <c r="G18" s="44">
        <v>1</v>
      </c>
      <c r="H18" s="44">
        <v>0.2</v>
      </c>
      <c r="I18" s="44">
        <v>0.2</v>
      </c>
      <c r="J18" s="44">
        <v>0.3</v>
      </c>
      <c r="K18" s="44">
        <v>0.3</v>
      </c>
      <c r="L18" s="44">
        <v>0.3</v>
      </c>
      <c r="M18" s="44">
        <v>6</v>
      </c>
    </row>
    <row r="19" spans="1:14" x14ac:dyDescent="0.25">
      <c r="A19" s="18" t="s">
        <v>26</v>
      </c>
      <c r="B19" s="18" t="s">
        <v>324</v>
      </c>
      <c r="C19" s="44">
        <v>0.1</v>
      </c>
      <c r="D19" s="44">
        <v>0.1</v>
      </c>
      <c r="E19" s="44">
        <v>0.1</v>
      </c>
      <c r="F19" s="44">
        <v>0.1</v>
      </c>
      <c r="G19" s="44">
        <v>0.1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0.5</v>
      </c>
      <c r="N19" s="6" t="s">
        <v>325</v>
      </c>
    </row>
    <row r="20" spans="1:14" ht="30" x14ac:dyDescent="0.25">
      <c r="A20" s="18" t="s">
        <v>42</v>
      </c>
      <c r="B20" s="18" t="s">
        <v>30</v>
      </c>
      <c r="C20" s="44">
        <v>1</v>
      </c>
      <c r="D20" s="44">
        <v>1.5</v>
      </c>
      <c r="E20" s="44">
        <v>1.6</v>
      </c>
      <c r="F20" s="44">
        <v>1.6</v>
      </c>
      <c r="G20" s="44">
        <v>1.6</v>
      </c>
      <c r="H20" s="45">
        <f>($M20-SUM($C20:$G20))/5</f>
        <v>2.0000000000000285E-2</v>
      </c>
      <c r="I20" s="45">
        <f t="shared" ref="I20:L21" si="4">($M20-SUM($C20:$G20))/5</f>
        <v>2.0000000000000285E-2</v>
      </c>
      <c r="J20" s="45">
        <f t="shared" si="4"/>
        <v>2.0000000000000285E-2</v>
      </c>
      <c r="K20" s="45">
        <f t="shared" si="4"/>
        <v>2.0000000000000285E-2</v>
      </c>
      <c r="L20" s="45">
        <f t="shared" si="4"/>
        <v>2.0000000000000285E-2</v>
      </c>
      <c r="M20" s="44">
        <v>7.4</v>
      </c>
    </row>
    <row r="21" spans="1:14" ht="30" x14ac:dyDescent="0.25">
      <c r="A21" s="18" t="s">
        <v>42</v>
      </c>
      <c r="B21" s="18" t="s">
        <v>31</v>
      </c>
      <c r="C21" s="44">
        <v>0.1</v>
      </c>
      <c r="D21" s="44">
        <v>0.1</v>
      </c>
      <c r="E21" s="44">
        <v>0.1</v>
      </c>
      <c r="F21" s="44">
        <v>0.1</v>
      </c>
      <c r="G21" s="44">
        <v>0.1</v>
      </c>
      <c r="H21" s="45">
        <f>($M21-SUM($C21:$G21))/5</f>
        <v>3.9999999999999994E-2</v>
      </c>
      <c r="I21" s="45">
        <f t="shared" si="4"/>
        <v>3.9999999999999994E-2</v>
      </c>
      <c r="J21" s="45">
        <f t="shared" si="4"/>
        <v>3.9999999999999994E-2</v>
      </c>
      <c r="K21" s="45">
        <f t="shared" si="4"/>
        <v>3.9999999999999994E-2</v>
      </c>
      <c r="L21" s="45">
        <f t="shared" si="4"/>
        <v>3.9999999999999994E-2</v>
      </c>
      <c r="M21" s="44">
        <v>0.7</v>
      </c>
    </row>
    <row r="22" spans="1:14" x14ac:dyDescent="0.25">
      <c r="A22" s="18" t="s">
        <v>26</v>
      </c>
      <c r="B22" s="19" t="s">
        <v>32</v>
      </c>
      <c r="C22" s="44">
        <v>0.4</v>
      </c>
      <c r="D22" s="44">
        <v>0.4</v>
      </c>
      <c r="E22" s="44">
        <v>0.4</v>
      </c>
      <c r="F22" s="44">
        <v>0.3</v>
      </c>
      <c r="G22" s="44">
        <v>0.3</v>
      </c>
      <c r="H22" s="44"/>
      <c r="I22" s="44"/>
      <c r="J22" s="44"/>
      <c r="K22" s="44"/>
      <c r="L22" s="44"/>
      <c r="M22" s="44">
        <v>1.8</v>
      </c>
    </row>
    <row r="23" spans="1:14" x14ac:dyDescent="0.25">
      <c r="A23" s="16" t="s">
        <v>33</v>
      </c>
      <c r="B23" s="16" t="s">
        <v>35</v>
      </c>
      <c r="C23" s="43">
        <v>0.3</v>
      </c>
      <c r="D23" s="43">
        <v>0.3</v>
      </c>
      <c r="E23" s="43">
        <v>0.3</v>
      </c>
      <c r="F23" s="43">
        <v>0.3</v>
      </c>
      <c r="G23" s="43">
        <v>0.2</v>
      </c>
      <c r="H23" s="46"/>
      <c r="I23" s="46"/>
      <c r="J23" s="46"/>
      <c r="K23" s="46"/>
      <c r="L23" s="46"/>
      <c r="M23" s="43">
        <v>1.4</v>
      </c>
      <c r="N23" s="6" t="s">
        <v>296</v>
      </c>
    </row>
    <row r="24" spans="1:14" x14ac:dyDescent="0.25">
      <c r="A24" s="16" t="s">
        <v>37</v>
      </c>
      <c r="B24" s="16" t="s">
        <v>36</v>
      </c>
      <c r="C24" s="43">
        <v>0.2</v>
      </c>
      <c r="D24" s="43">
        <v>0.2</v>
      </c>
      <c r="E24" s="43">
        <v>0.2</v>
      </c>
      <c r="F24" s="43">
        <v>0.1</v>
      </c>
      <c r="G24" s="43">
        <v>0.1</v>
      </c>
      <c r="H24" s="43"/>
      <c r="I24" s="43"/>
      <c r="J24" s="43"/>
      <c r="K24" s="43"/>
      <c r="L24" s="43"/>
      <c r="M24" s="43">
        <v>0.8</v>
      </c>
      <c r="N24" s="6" t="s">
        <v>300</v>
      </c>
    </row>
    <row r="25" spans="1:14" ht="30" x14ac:dyDescent="0.25">
      <c r="A25" s="18" t="s">
        <v>42</v>
      </c>
      <c r="B25" s="18" t="s">
        <v>38</v>
      </c>
      <c r="C25" s="44"/>
      <c r="D25" s="44"/>
      <c r="E25" s="44"/>
      <c r="F25" s="44"/>
      <c r="G25" s="44"/>
      <c r="H25" s="44">
        <v>1.1000000000000001</v>
      </c>
      <c r="I25" s="44">
        <v>1.1000000000000001</v>
      </c>
      <c r="J25" s="44">
        <v>1.2</v>
      </c>
      <c r="K25" s="44">
        <v>1.2</v>
      </c>
      <c r="L25" s="44">
        <v>1.2</v>
      </c>
      <c r="M25" s="44">
        <v>5.8</v>
      </c>
    </row>
    <row r="26" spans="1:14" x14ac:dyDescent="0.25">
      <c r="A26" s="18" t="s">
        <v>40</v>
      </c>
      <c r="B26" s="18" t="s">
        <v>39</v>
      </c>
      <c r="C26" s="44">
        <v>0.2</v>
      </c>
      <c r="D26" s="44">
        <v>0.2</v>
      </c>
      <c r="E26" s="44">
        <v>0.2</v>
      </c>
      <c r="F26" s="44">
        <v>0.3</v>
      </c>
      <c r="G26" s="44">
        <v>0.3</v>
      </c>
      <c r="H26" s="44"/>
      <c r="I26" s="44"/>
      <c r="J26" s="44"/>
      <c r="K26" s="44"/>
      <c r="L26" s="44"/>
      <c r="M26" s="44">
        <v>1.2</v>
      </c>
    </row>
    <row r="27" spans="1:14" ht="30" x14ac:dyDescent="0.25">
      <c r="A27" s="16" t="s">
        <v>42</v>
      </c>
      <c r="B27" s="16" t="s">
        <v>41</v>
      </c>
      <c r="C27" s="43"/>
      <c r="D27" s="43"/>
      <c r="E27" s="43"/>
      <c r="F27" s="43"/>
      <c r="G27" s="43"/>
      <c r="H27" s="43">
        <v>0.1</v>
      </c>
      <c r="I27" s="43">
        <v>0.1</v>
      </c>
      <c r="J27" s="43">
        <v>0.1</v>
      </c>
      <c r="K27" s="43">
        <v>0.1</v>
      </c>
      <c r="L27" s="43">
        <v>0.1</v>
      </c>
      <c r="M27" s="43">
        <v>0.5</v>
      </c>
      <c r="N27" s="6" t="s">
        <v>301</v>
      </c>
    </row>
    <row r="29" spans="1:14" x14ac:dyDescent="0.25">
      <c r="A29" s="47" t="s">
        <v>135</v>
      </c>
    </row>
    <row r="30" spans="1:14" x14ac:dyDescent="0.25">
      <c r="A30" s="6" t="s">
        <v>136</v>
      </c>
    </row>
    <row r="31" spans="1:14" x14ac:dyDescent="0.25">
      <c r="A31" s="6" t="s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M9" sqref="M9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288</v>
      </c>
      <c r="C1" s="1" t="s">
        <v>287</v>
      </c>
      <c r="D1" s="1" t="s">
        <v>294</v>
      </c>
      <c r="E1" s="1" t="s">
        <v>138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  <c r="N1" s="30">
        <v>2021</v>
      </c>
      <c r="O1" s="30">
        <v>2022</v>
      </c>
      <c r="P1" s="30">
        <v>2023</v>
      </c>
      <c r="Q1" s="30">
        <v>2024</v>
      </c>
      <c r="R1" s="30">
        <v>2025</v>
      </c>
      <c r="S1" s="30">
        <v>2026</v>
      </c>
      <c r="T1" s="30">
        <v>2027</v>
      </c>
      <c r="U1" s="30">
        <v>2028</v>
      </c>
      <c r="V1" s="30">
        <v>2029</v>
      </c>
      <c r="W1" s="30">
        <v>2030</v>
      </c>
    </row>
    <row r="2" spans="1:24" x14ac:dyDescent="0.25">
      <c r="A2" s="5" t="s">
        <v>25</v>
      </c>
      <c r="B2" s="5" t="s">
        <v>283</v>
      </c>
      <c r="C2" s="5" t="s">
        <v>282</v>
      </c>
      <c r="D2" s="5" t="s">
        <v>295</v>
      </c>
      <c r="E2" s="5" t="s">
        <v>373</v>
      </c>
      <c r="F2" s="31">
        <v>1.0999999999999999E-2</v>
      </c>
      <c r="G2" s="31">
        <v>1.2E-2</v>
      </c>
      <c r="H2" s="31">
        <v>1.2E-2</v>
      </c>
      <c r="I2" s="31">
        <v>1.2E-2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8" t="s">
        <v>364</v>
      </c>
    </row>
    <row r="3" spans="1:24" x14ac:dyDescent="0.25">
      <c r="A3" s="5" t="s">
        <v>26</v>
      </c>
      <c r="B3" s="5" t="s">
        <v>280</v>
      </c>
      <c r="C3" s="5" t="s">
        <v>279</v>
      </c>
      <c r="D3" s="5" t="s">
        <v>295</v>
      </c>
      <c r="E3" s="5" t="s">
        <v>278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8" t="s">
        <v>277</v>
      </c>
    </row>
    <row r="4" spans="1:24" x14ac:dyDescent="0.25">
      <c r="A4" s="27" t="s">
        <v>26</v>
      </c>
      <c r="B4" s="5" t="s">
        <v>32</v>
      </c>
      <c r="C4" s="8" t="s">
        <v>3</v>
      </c>
      <c r="D4" s="5" t="s">
        <v>295</v>
      </c>
      <c r="E4" s="5" t="s">
        <v>333</v>
      </c>
      <c r="F4" s="31" t="s">
        <v>293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31" t="s">
        <v>293</v>
      </c>
      <c r="M4" s="31" t="s">
        <v>293</v>
      </c>
      <c r="N4" s="31" t="s">
        <v>293</v>
      </c>
      <c r="O4" s="31" t="s">
        <v>293</v>
      </c>
      <c r="P4" s="31" t="s">
        <v>293</v>
      </c>
      <c r="Q4" s="31" t="s">
        <v>293</v>
      </c>
      <c r="R4" s="31" t="s">
        <v>293</v>
      </c>
      <c r="S4" s="31" t="s">
        <v>293</v>
      </c>
      <c r="T4" s="31" t="s">
        <v>293</v>
      </c>
      <c r="U4" s="31" t="s">
        <v>293</v>
      </c>
      <c r="V4" s="31" t="s">
        <v>293</v>
      </c>
      <c r="W4" s="31" t="s">
        <v>293</v>
      </c>
      <c r="X4" s="8" t="s">
        <v>291</v>
      </c>
    </row>
    <row r="5" spans="1:24" x14ac:dyDescent="0.25">
      <c r="A5" s="5" t="s">
        <v>24</v>
      </c>
      <c r="B5" s="5" t="s">
        <v>283</v>
      </c>
      <c r="C5" s="29" t="s">
        <v>282</v>
      </c>
      <c r="D5" s="5" t="s">
        <v>295</v>
      </c>
      <c r="E5" s="5" t="s">
        <v>373</v>
      </c>
      <c r="F5" s="31">
        <v>1.0999999999999999E-2</v>
      </c>
      <c r="G5" s="31">
        <v>1.2E-2</v>
      </c>
      <c r="H5" s="31">
        <v>1.2E-2</v>
      </c>
      <c r="I5" s="31">
        <v>1.2E-2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8" t="s">
        <v>364</v>
      </c>
    </row>
    <row r="6" spans="1:24" x14ac:dyDescent="0.25">
      <c r="A6" s="5" t="s">
        <v>40</v>
      </c>
      <c r="B6" s="5" t="s">
        <v>299</v>
      </c>
      <c r="C6" s="8" t="s">
        <v>3</v>
      </c>
      <c r="D6" s="5" t="s">
        <v>295</v>
      </c>
      <c r="E6" s="5" t="s">
        <v>333</v>
      </c>
      <c r="F6" s="31" t="s">
        <v>293</v>
      </c>
      <c r="G6" s="32">
        <v>0.2</v>
      </c>
      <c r="H6" s="32">
        <v>0.2</v>
      </c>
      <c r="I6" s="32">
        <v>0.2</v>
      </c>
      <c r="J6" s="32">
        <v>0.3</v>
      </c>
      <c r="K6" s="32">
        <v>0.3</v>
      </c>
      <c r="L6" s="31" t="s">
        <v>293</v>
      </c>
      <c r="M6" s="31" t="s">
        <v>293</v>
      </c>
      <c r="N6" s="31" t="s">
        <v>293</v>
      </c>
      <c r="O6" s="31" t="s">
        <v>293</v>
      </c>
      <c r="P6" s="31" t="s">
        <v>293</v>
      </c>
      <c r="Q6" s="31" t="s">
        <v>293</v>
      </c>
      <c r="R6" s="31" t="s">
        <v>293</v>
      </c>
      <c r="S6" s="31" t="s">
        <v>293</v>
      </c>
      <c r="T6" s="31" t="s">
        <v>293</v>
      </c>
      <c r="U6" s="31" t="s">
        <v>293</v>
      </c>
      <c r="V6" s="31" t="s">
        <v>293</v>
      </c>
      <c r="W6" s="31" t="s">
        <v>293</v>
      </c>
      <c r="X6" s="8" t="s">
        <v>291</v>
      </c>
    </row>
    <row r="7" spans="1:24" x14ac:dyDescent="0.25">
      <c r="A7" s="5" t="s">
        <v>332</v>
      </c>
      <c r="B7" s="5" t="s">
        <v>286</v>
      </c>
      <c r="C7" s="29" t="s">
        <v>285</v>
      </c>
      <c r="D7" s="5" t="s">
        <v>295</v>
      </c>
      <c r="E7" s="5" t="s">
        <v>284</v>
      </c>
      <c r="F7" s="31">
        <v>0.3</v>
      </c>
      <c r="G7" s="31">
        <v>0.3</v>
      </c>
      <c r="H7" s="31">
        <v>0.3</v>
      </c>
      <c r="I7" s="31">
        <v>0.3</v>
      </c>
      <c r="J7" s="31">
        <v>0.3</v>
      </c>
      <c r="K7" s="31">
        <v>0.3</v>
      </c>
      <c r="L7" s="31">
        <v>0.3</v>
      </c>
      <c r="M7" s="31">
        <v>0.26</v>
      </c>
      <c r="N7" s="31">
        <v>0.22</v>
      </c>
      <c r="O7" s="31">
        <v>0.1</v>
      </c>
      <c r="P7" s="31">
        <v>0.1</v>
      </c>
      <c r="Q7" s="31">
        <v>0.1</v>
      </c>
      <c r="R7" s="31">
        <v>0.1</v>
      </c>
      <c r="S7" s="31">
        <v>0.1</v>
      </c>
      <c r="T7" s="31">
        <v>0.1</v>
      </c>
      <c r="U7" s="31">
        <v>0.1</v>
      </c>
      <c r="V7" s="31">
        <v>0.1</v>
      </c>
      <c r="W7" s="31">
        <v>0.1</v>
      </c>
      <c r="X7" s="8" t="s">
        <v>366</v>
      </c>
    </row>
    <row r="8" spans="1:24" x14ac:dyDescent="0.25">
      <c r="A8" s="5" t="s">
        <v>23</v>
      </c>
      <c r="B8" s="5" t="s">
        <v>283</v>
      </c>
      <c r="C8" s="5" t="s">
        <v>282</v>
      </c>
      <c r="D8" s="5" t="s">
        <v>295</v>
      </c>
      <c r="E8" s="5" t="s">
        <v>373</v>
      </c>
      <c r="F8" s="31">
        <v>2.3E-2</v>
      </c>
      <c r="G8" s="31">
        <v>2.3E-2</v>
      </c>
      <c r="H8" s="31">
        <v>2.3E-2</v>
      </c>
      <c r="I8" s="31">
        <v>2.3E-2</v>
      </c>
      <c r="J8" s="31">
        <f>I8*0.8</f>
        <v>1.84E-2</v>
      </c>
      <c r="K8" s="31">
        <f>I8*0.6</f>
        <v>1.38E-2</v>
      </c>
      <c r="L8" s="31">
        <f>I8*0.4</f>
        <v>9.1999999999999998E-3</v>
      </c>
      <c r="M8" s="31">
        <f>L8</f>
        <v>9.1999999999999998E-3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8" t="s">
        <v>365</v>
      </c>
    </row>
    <row r="9" spans="1:24" s="17" customFormat="1" x14ac:dyDescent="0.25">
      <c r="A9" s="36" t="s">
        <v>363</v>
      </c>
      <c r="B9" s="36" t="s">
        <v>283</v>
      </c>
      <c r="C9" s="36" t="s">
        <v>282</v>
      </c>
      <c r="D9" s="36" t="s">
        <v>295</v>
      </c>
      <c r="E9" s="36" t="s">
        <v>373</v>
      </c>
      <c r="F9" s="37">
        <f>0.023</f>
        <v>2.3E-2</v>
      </c>
      <c r="G9" s="37">
        <f>0.023</f>
        <v>2.3E-2</v>
      </c>
      <c r="H9" s="37">
        <f>0.023</f>
        <v>2.3E-2</v>
      </c>
      <c r="I9" s="37">
        <f>0.023</f>
        <v>2.3E-2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17" t="s">
        <v>364</v>
      </c>
    </row>
    <row r="10" spans="1:24" x14ac:dyDescent="0.25">
      <c r="A10" s="5" t="s">
        <v>363</v>
      </c>
      <c r="B10" s="5" t="s">
        <v>286</v>
      </c>
      <c r="C10" s="29" t="s">
        <v>285</v>
      </c>
      <c r="D10" s="5" t="s">
        <v>295</v>
      </c>
      <c r="E10" s="5" t="s">
        <v>284</v>
      </c>
      <c r="F10" s="31">
        <v>0.1</v>
      </c>
      <c r="G10" s="31">
        <v>0.1</v>
      </c>
      <c r="H10" s="31">
        <v>0.1</v>
      </c>
      <c r="I10" s="31">
        <v>0.1</v>
      </c>
      <c r="J10" s="31">
        <v>0.1</v>
      </c>
      <c r="K10" s="31">
        <v>0.1</v>
      </c>
      <c r="L10" s="31">
        <v>0.1</v>
      </c>
      <c r="M10" s="31">
        <v>0.1</v>
      </c>
      <c r="N10" s="31">
        <v>0.1</v>
      </c>
      <c r="O10" s="31">
        <v>0.1</v>
      </c>
      <c r="P10" s="31">
        <v>0.1</v>
      </c>
      <c r="Q10" s="31">
        <v>0.1</v>
      </c>
      <c r="R10" s="31">
        <v>0.1</v>
      </c>
      <c r="S10" s="31">
        <v>0.1</v>
      </c>
      <c r="T10" s="31">
        <v>0.1</v>
      </c>
      <c r="U10" s="31">
        <v>0.1</v>
      </c>
      <c r="V10" s="31">
        <v>0.1</v>
      </c>
      <c r="W10" s="31">
        <v>0.1</v>
      </c>
      <c r="X10" s="8" t="s">
        <v>367</v>
      </c>
    </row>
    <row r="11" spans="1:24" x14ac:dyDescent="0.25">
      <c r="A11" s="5" t="s">
        <v>26</v>
      </c>
      <c r="B11" s="5" t="s">
        <v>302</v>
      </c>
      <c r="C11" s="29" t="s">
        <v>290</v>
      </c>
      <c r="D11" s="5" t="s">
        <v>297</v>
      </c>
      <c r="E11" s="5" t="s">
        <v>292</v>
      </c>
      <c r="F11" s="31" t="s">
        <v>293</v>
      </c>
      <c r="G11" s="31" t="s">
        <v>293</v>
      </c>
      <c r="H11" s="31">
        <v>53000000</v>
      </c>
      <c r="I11" s="31" t="s">
        <v>293</v>
      </c>
      <c r="J11" s="31" t="s">
        <v>293</v>
      </c>
      <c r="K11" s="31" t="s">
        <v>293</v>
      </c>
      <c r="L11" s="31" t="s">
        <v>293</v>
      </c>
      <c r="M11" s="31" t="s">
        <v>293</v>
      </c>
      <c r="N11" s="31" t="s">
        <v>293</v>
      </c>
      <c r="O11" s="31" t="s">
        <v>293</v>
      </c>
      <c r="P11" s="31" t="s">
        <v>293</v>
      </c>
      <c r="Q11" s="31" t="s">
        <v>293</v>
      </c>
      <c r="R11" s="31" t="s">
        <v>293</v>
      </c>
      <c r="S11" s="31" t="s">
        <v>293</v>
      </c>
      <c r="T11" s="31" t="s">
        <v>293</v>
      </c>
      <c r="U11" s="31" t="s">
        <v>293</v>
      </c>
      <c r="V11" s="31" t="s">
        <v>293</v>
      </c>
      <c r="W11" s="31" t="s">
        <v>293</v>
      </c>
      <c r="X11" s="8" t="s">
        <v>303</v>
      </c>
    </row>
    <row r="12" spans="1:24" x14ac:dyDescent="0.25">
      <c r="A12" s="5" t="s">
        <v>26</v>
      </c>
      <c r="B12" s="5" t="s">
        <v>289</v>
      </c>
      <c r="C12" s="5" t="s">
        <v>334</v>
      </c>
      <c r="D12" s="5" t="s">
        <v>297</v>
      </c>
      <c r="E12" s="5" t="s">
        <v>333</v>
      </c>
      <c r="F12" s="31" t="s">
        <v>293</v>
      </c>
      <c r="G12" s="31">
        <v>0.1</v>
      </c>
      <c r="H12" s="31">
        <v>0.1</v>
      </c>
      <c r="I12" s="31">
        <v>0.1</v>
      </c>
      <c r="J12" s="31">
        <v>0.1</v>
      </c>
      <c r="K12" s="31">
        <v>0.1</v>
      </c>
      <c r="L12" s="31" t="s">
        <v>293</v>
      </c>
      <c r="M12" s="31" t="s">
        <v>293</v>
      </c>
      <c r="N12" s="31" t="s">
        <v>293</v>
      </c>
      <c r="O12" s="31" t="s">
        <v>293</v>
      </c>
      <c r="P12" s="31" t="s">
        <v>293</v>
      </c>
      <c r="Q12" s="31" t="s">
        <v>293</v>
      </c>
      <c r="R12" s="31" t="s">
        <v>293</v>
      </c>
      <c r="S12" s="31" t="s">
        <v>293</v>
      </c>
      <c r="T12" s="31" t="s">
        <v>293</v>
      </c>
      <c r="U12" s="31" t="s">
        <v>293</v>
      </c>
      <c r="V12" s="31" t="s">
        <v>293</v>
      </c>
      <c r="W12" s="31" t="s">
        <v>293</v>
      </c>
    </row>
    <row r="13" spans="1:24" x14ac:dyDescent="0.25">
      <c r="A13" s="5" t="s">
        <v>304</v>
      </c>
      <c r="B13" s="5" t="s">
        <v>289</v>
      </c>
      <c r="C13" s="5" t="s">
        <v>334</v>
      </c>
      <c r="D13" s="5" t="s">
        <v>297</v>
      </c>
      <c r="E13" s="5" t="s">
        <v>333</v>
      </c>
      <c r="F13" s="31" t="s">
        <v>293</v>
      </c>
      <c r="G13" s="31">
        <v>1.1000000000000001</v>
      </c>
      <c r="H13" s="31">
        <v>1.1000000000000001</v>
      </c>
      <c r="I13" s="31">
        <v>1.2</v>
      </c>
      <c r="J13" s="31">
        <v>1.3</v>
      </c>
      <c r="K13" s="31">
        <v>1.3</v>
      </c>
      <c r="L13" s="31" t="s">
        <v>293</v>
      </c>
      <c r="M13" s="31" t="s">
        <v>293</v>
      </c>
      <c r="N13" s="31" t="s">
        <v>293</v>
      </c>
      <c r="O13" s="31" t="s">
        <v>293</v>
      </c>
      <c r="P13" s="31" t="s">
        <v>293</v>
      </c>
      <c r="Q13" s="31" t="s">
        <v>293</v>
      </c>
      <c r="R13" s="31" t="s">
        <v>293</v>
      </c>
      <c r="S13" s="31" t="s">
        <v>293</v>
      </c>
      <c r="T13" s="31" t="s">
        <v>293</v>
      </c>
      <c r="U13" s="31" t="s">
        <v>293</v>
      </c>
      <c r="V13" s="31" t="s">
        <v>293</v>
      </c>
      <c r="W13" s="31" t="s">
        <v>293</v>
      </c>
      <c r="X13" s="8" t="s">
        <v>291</v>
      </c>
    </row>
    <row r="14" spans="1:24" x14ac:dyDescent="0.25">
      <c r="A14" s="5" t="s">
        <v>42</v>
      </c>
      <c r="B14" s="5" t="s">
        <v>30</v>
      </c>
      <c r="C14" s="5" t="s">
        <v>290</v>
      </c>
      <c r="D14" s="5" t="s">
        <v>297</v>
      </c>
      <c r="E14" s="5" t="s">
        <v>333</v>
      </c>
      <c r="F14" s="31" t="s">
        <v>293</v>
      </c>
      <c r="G14" s="33">
        <v>1.0200000000000002</v>
      </c>
      <c r="H14" s="33">
        <v>1.5200000000000002</v>
      </c>
      <c r="I14" s="33">
        <v>1.6200000000000003</v>
      </c>
      <c r="J14" s="33">
        <v>1.6200000000000003</v>
      </c>
      <c r="K14" s="33">
        <v>1.6200000000000003</v>
      </c>
      <c r="L14" s="31" t="s">
        <v>293</v>
      </c>
      <c r="M14" s="31" t="s">
        <v>293</v>
      </c>
      <c r="N14" s="31" t="s">
        <v>293</v>
      </c>
      <c r="O14" s="31" t="s">
        <v>293</v>
      </c>
      <c r="P14" s="31" t="s">
        <v>293</v>
      </c>
      <c r="Q14" s="31" t="s">
        <v>293</v>
      </c>
      <c r="R14" s="31" t="s">
        <v>293</v>
      </c>
      <c r="S14" s="31" t="s">
        <v>293</v>
      </c>
      <c r="T14" s="31" t="s">
        <v>293</v>
      </c>
      <c r="U14" s="31" t="s">
        <v>293</v>
      </c>
      <c r="V14" s="31" t="s">
        <v>293</v>
      </c>
      <c r="W14" s="31" t="s">
        <v>293</v>
      </c>
      <c r="X14" s="8" t="s">
        <v>291</v>
      </c>
    </row>
    <row r="15" spans="1:24" x14ac:dyDescent="0.25">
      <c r="A15" s="5" t="s">
        <v>42</v>
      </c>
      <c r="B15" s="5" t="s">
        <v>31</v>
      </c>
      <c r="C15" s="5" t="s">
        <v>290</v>
      </c>
      <c r="D15" s="5" t="s">
        <v>297</v>
      </c>
      <c r="E15" s="5" t="s">
        <v>333</v>
      </c>
      <c r="F15" s="31" t="s">
        <v>293</v>
      </c>
      <c r="G15" s="33">
        <v>0.14000000000000001</v>
      </c>
      <c r="H15" s="33">
        <v>0.14000000000000001</v>
      </c>
      <c r="I15" s="33">
        <v>0.14000000000000001</v>
      </c>
      <c r="J15" s="33">
        <v>0.14000000000000001</v>
      </c>
      <c r="K15" s="33">
        <v>0.14000000000000001</v>
      </c>
      <c r="L15" s="31" t="s">
        <v>293</v>
      </c>
      <c r="M15" s="31" t="s">
        <v>293</v>
      </c>
      <c r="N15" s="31" t="s">
        <v>293</v>
      </c>
      <c r="O15" s="31" t="s">
        <v>293</v>
      </c>
      <c r="P15" s="31" t="s">
        <v>293</v>
      </c>
      <c r="Q15" s="31" t="s">
        <v>293</v>
      </c>
      <c r="R15" s="31" t="s">
        <v>293</v>
      </c>
      <c r="S15" s="31" t="s">
        <v>293</v>
      </c>
      <c r="T15" s="31" t="s">
        <v>293</v>
      </c>
      <c r="U15" s="31" t="s">
        <v>293</v>
      </c>
      <c r="V15" s="31" t="s">
        <v>293</v>
      </c>
      <c r="W15" s="31" t="s">
        <v>293</v>
      </c>
      <c r="X15" s="8" t="s">
        <v>291</v>
      </c>
    </row>
    <row r="16" spans="1:24" x14ac:dyDescent="0.25">
      <c r="A16" s="5" t="s">
        <v>42</v>
      </c>
      <c r="B16" s="5" t="s">
        <v>38</v>
      </c>
      <c r="C16" s="5" t="s">
        <v>298</v>
      </c>
      <c r="D16" s="5" t="s">
        <v>297</v>
      </c>
      <c r="E16" s="5" t="s">
        <v>333</v>
      </c>
      <c r="F16" s="31" t="s">
        <v>293</v>
      </c>
      <c r="G16" s="31">
        <v>1.1000000000000001</v>
      </c>
      <c r="H16" s="31">
        <v>1.1000000000000001</v>
      </c>
      <c r="I16" s="31">
        <v>1.2</v>
      </c>
      <c r="J16" s="31">
        <v>1.2</v>
      </c>
      <c r="K16" s="31">
        <v>1.2</v>
      </c>
      <c r="L16" s="31" t="s">
        <v>293</v>
      </c>
      <c r="M16" s="31" t="s">
        <v>293</v>
      </c>
      <c r="N16" s="31" t="s">
        <v>293</v>
      </c>
      <c r="O16" s="31" t="s">
        <v>293</v>
      </c>
      <c r="P16" s="31" t="s">
        <v>293</v>
      </c>
      <c r="Q16" s="31" t="s">
        <v>293</v>
      </c>
      <c r="R16" s="31" t="s">
        <v>293</v>
      </c>
      <c r="S16" s="31" t="s">
        <v>293</v>
      </c>
      <c r="T16" s="31" t="s">
        <v>293</v>
      </c>
      <c r="U16" s="31" t="s">
        <v>293</v>
      </c>
      <c r="V16" s="31" t="s">
        <v>293</v>
      </c>
      <c r="W16" s="31" t="s">
        <v>293</v>
      </c>
      <c r="X16" s="8" t="s">
        <v>291</v>
      </c>
    </row>
    <row r="17" spans="1:24" x14ac:dyDescent="0.25">
      <c r="A17" s="5" t="s">
        <v>304</v>
      </c>
      <c r="B17" s="5" t="s">
        <v>305</v>
      </c>
      <c r="C17" s="5" t="s">
        <v>290</v>
      </c>
      <c r="D17" s="5" t="s">
        <v>297</v>
      </c>
      <c r="E17" s="5" t="s">
        <v>292</v>
      </c>
      <c r="F17" s="31" t="s">
        <v>293</v>
      </c>
      <c r="G17" s="31" t="s">
        <v>293</v>
      </c>
      <c r="H17" s="31">
        <v>10000000</v>
      </c>
      <c r="I17" s="31" t="s">
        <v>293</v>
      </c>
      <c r="J17" s="31" t="s">
        <v>293</v>
      </c>
      <c r="K17" s="31" t="s">
        <v>293</v>
      </c>
      <c r="L17" s="31" t="s">
        <v>293</v>
      </c>
      <c r="M17" s="31" t="s">
        <v>293</v>
      </c>
      <c r="N17" s="31" t="s">
        <v>293</v>
      </c>
      <c r="O17" s="31" t="s">
        <v>293</v>
      </c>
      <c r="P17" s="31" t="s">
        <v>293</v>
      </c>
      <c r="Q17" s="31" t="s">
        <v>293</v>
      </c>
      <c r="R17" s="31" t="s">
        <v>293</v>
      </c>
      <c r="S17" s="31" t="s">
        <v>293</v>
      </c>
      <c r="T17" s="31" t="s">
        <v>293</v>
      </c>
      <c r="U17" s="31" t="s">
        <v>293</v>
      </c>
      <c r="V17" s="31" t="s">
        <v>293</v>
      </c>
      <c r="W17" s="31" t="s">
        <v>293</v>
      </c>
      <c r="X17" s="8" t="s">
        <v>303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2"/>
  <sheetViews>
    <sheetView topLeftCell="B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405</v>
      </c>
      <c r="B10" s="9" t="s">
        <v>43</v>
      </c>
    </row>
    <row r="11" spans="1:37" ht="15" customHeight="1" x14ac:dyDescent="0.25">
      <c r="B11" s="53" t="s">
        <v>44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46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47</v>
      </c>
    </row>
    <row r="16" spans="1:37" ht="15" customHeight="1" x14ac:dyDescent="0.25">
      <c r="A16" s="52" t="s">
        <v>406</v>
      </c>
      <c r="B16" s="13" t="s">
        <v>48</v>
      </c>
      <c r="C16" s="54">
        <v>19.541615</v>
      </c>
      <c r="D16" s="54">
        <v>22.420023</v>
      </c>
      <c r="E16" s="54">
        <v>24.943438</v>
      </c>
      <c r="F16" s="54">
        <v>27.234870999999998</v>
      </c>
      <c r="G16" s="54">
        <v>28.426102</v>
      </c>
      <c r="H16" s="54">
        <v>29.095585</v>
      </c>
      <c r="I16" s="54">
        <v>28.96369</v>
      </c>
      <c r="J16" s="54">
        <v>29.14106</v>
      </c>
      <c r="K16" s="54">
        <v>29.305251999999999</v>
      </c>
      <c r="L16" s="54">
        <v>29.883849999999999</v>
      </c>
      <c r="M16" s="54">
        <v>30.136161999999999</v>
      </c>
      <c r="N16" s="54">
        <v>29.934774000000001</v>
      </c>
      <c r="O16" s="54">
        <v>29.920411999999999</v>
      </c>
      <c r="P16" s="54">
        <v>30.012841999999999</v>
      </c>
      <c r="Q16" s="54">
        <v>30.163609999999998</v>
      </c>
      <c r="R16" s="54">
        <v>30.115290000000002</v>
      </c>
      <c r="S16" s="54">
        <v>30.058277</v>
      </c>
      <c r="T16" s="54">
        <v>29.953714000000002</v>
      </c>
      <c r="U16" s="54">
        <v>29.734873</v>
      </c>
      <c r="V16" s="54">
        <v>29.61364</v>
      </c>
      <c r="W16" s="54">
        <v>29.421838999999999</v>
      </c>
      <c r="X16" s="54">
        <v>29.352488000000001</v>
      </c>
      <c r="Y16" s="54">
        <v>29.287157000000001</v>
      </c>
      <c r="Z16" s="54">
        <v>29.184992000000001</v>
      </c>
      <c r="AA16" s="54">
        <v>28.953019999999999</v>
      </c>
      <c r="AB16" s="54">
        <v>28.618238000000002</v>
      </c>
      <c r="AC16" s="54">
        <v>28.07037</v>
      </c>
      <c r="AD16" s="54">
        <v>27.594366000000001</v>
      </c>
      <c r="AE16" s="54">
        <v>27.031331999999999</v>
      </c>
      <c r="AF16" s="54">
        <v>26.581499000000001</v>
      </c>
      <c r="AG16" s="54">
        <v>26.159669999999998</v>
      </c>
      <c r="AH16" s="54">
        <v>25.650777999999999</v>
      </c>
      <c r="AI16" s="54">
        <v>25.034803</v>
      </c>
      <c r="AJ16" s="54">
        <v>24.573550999999998</v>
      </c>
      <c r="AK16" s="14">
        <v>2.8700000000000002E-3</v>
      </c>
    </row>
    <row r="17" spans="1:37" ht="15" customHeight="1" x14ac:dyDescent="0.25">
      <c r="A17" s="52" t="s">
        <v>407</v>
      </c>
      <c r="B17" s="13" t="s">
        <v>49</v>
      </c>
      <c r="C17" s="54">
        <v>5.0392929999999998</v>
      </c>
      <c r="D17" s="54">
        <v>5.8582390000000002</v>
      </c>
      <c r="E17" s="54">
        <v>6.5377929999999997</v>
      </c>
      <c r="F17" s="54">
        <v>6.923654</v>
      </c>
      <c r="G17" s="54">
        <v>7.209225</v>
      </c>
      <c r="H17" s="54">
        <v>7.3064679999999997</v>
      </c>
      <c r="I17" s="54">
        <v>7.379486</v>
      </c>
      <c r="J17" s="54">
        <v>7.4934510000000003</v>
      </c>
      <c r="K17" s="54">
        <v>7.5835080000000001</v>
      </c>
      <c r="L17" s="54">
        <v>7.8331109999999997</v>
      </c>
      <c r="M17" s="54">
        <v>7.9473339999999997</v>
      </c>
      <c r="N17" s="54">
        <v>7.9553050000000001</v>
      </c>
      <c r="O17" s="54">
        <v>8.0139270000000007</v>
      </c>
      <c r="P17" s="54">
        <v>8.0103139999999993</v>
      </c>
      <c r="Q17" s="54">
        <v>8.0838009999999993</v>
      </c>
      <c r="R17" s="54">
        <v>8.0316109999999998</v>
      </c>
      <c r="S17" s="54">
        <v>8.0708990000000007</v>
      </c>
      <c r="T17" s="54">
        <v>8.0798459999999999</v>
      </c>
      <c r="U17" s="54">
        <v>8.0767980000000001</v>
      </c>
      <c r="V17" s="54">
        <v>8.0538039999999995</v>
      </c>
      <c r="W17" s="54">
        <v>8.0605989999999998</v>
      </c>
      <c r="X17" s="54">
        <v>8.0821480000000001</v>
      </c>
      <c r="Y17" s="54">
        <v>8.0672230000000003</v>
      </c>
      <c r="Z17" s="54">
        <v>8.0500089999999993</v>
      </c>
      <c r="AA17" s="54">
        <v>8.0509679999999992</v>
      </c>
      <c r="AB17" s="54">
        <v>7.9902800000000003</v>
      </c>
      <c r="AC17" s="54">
        <v>7.9423849999999998</v>
      </c>
      <c r="AD17" s="54">
        <v>7.9136309999999996</v>
      </c>
      <c r="AE17" s="54">
        <v>7.8661219999999998</v>
      </c>
      <c r="AF17" s="54">
        <v>7.8498020000000004</v>
      </c>
      <c r="AG17" s="54">
        <v>7.782877</v>
      </c>
      <c r="AH17" s="54">
        <v>7.7419770000000003</v>
      </c>
      <c r="AI17" s="54">
        <v>7.6704160000000003</v>
      </c>
      <c r="AJ17" s="54">
        <v>7.648981</v>
      </c>
      <c r="AK17" s="14">
        <v>8.3700000000000007E-3</v>
      </c>
    </row>
    <row r="18" spans="1:37" ht="15" customHeight="1" x14ac:dyDescent="0.25">
      <c r="A18" s="52" t="s">
        <v>408</v>
      </c>
      <c r="B18" s="13" t="s">
        <v>50</v>
      </c>
      <c r="C18" s="54">
        <v>28.178221000000001</v>
      </c>
      <c r="D18" s="54">
        <v>30.556920999999999</v>
      </c>
      <c r="E18" s="54">
        <v>33.449390000000001</v>
      </c>
      <c r="F18" s="54">
        <v>34.793362000000002</v>
      </c>
      <c r="G18" s="54">
        <v>35.366219000000001</v>
      </c>
      <c r="H18" s="54">
        <v>35.890900000000002</v>
      </c>
      <c r="I18" s="54">
        <v>36.570670999999997</v>
      </c>
      <c r="J18" s="54">
        <v>37.205696000000003</v>
      </c>
      <c r="K18" s="54">
        <v>37.975025000000002</v>
      </c>
      <c r="L18" s="54">
        <v>38.741104</v>
      </c>
      <c r="M18" s="54">
        <v>39.223514999999999</v>
      </c>
      <c r="N18" s="54">
        <v>39.680008000000001</v>
      </c>
      <c r="O18" s="54">
        <v>39.830466999999999</v>
      </c>
      <c r="P18" s="54">
        <v>39.918148000000002</v>
      </c>
      <c r="Q18" s="54">
        <v>40.189841999999999</v>
      </c>
      <c r="R18" s="54">
        <v>40.527808999999998</v>
      </c>
      <c r="S18" s="54">
        <v>40.613135999999997</v>
      </c>
      <c r="T18" s="54">
        <v>40.856696999999997</v>
      </c>
      <c r="U18" s="54">
        <v>41.048679</v>
      </c>
      <c r="V18" s="54">
        <v>41.29813</v>
      </c>
      <c r="W18" s="54">
        <v>41.539059000000002</v>
      </c>
      <c r="X18" s="54">
        <v>41.764575999999998</v>
      </c>
      <c r="Y18" s="54">
        <v>41.933880000000002</v>
      </c>
      <c r="Z18" s="54">
        <v>42.222794</v>
      </c>
      <c r="AA18" s="54">
        <v>42.449916999999999</v>
      </c>
      <c r="AB18" s="54">
        <v>42.731876</v>
      </c>
      <c r="AC18" s="54">
        <v>42.909514999999999</v>
      </c>
      <c r="AD18" s="54">
        <v>43.318232999999999</v>
      </c>
      <c r="AE18" s="54">
        <v>43.650737999999997</v>
      </c>
      <c r="AF18" s="54">
        <v>43.901997000000001</v>
      </c>
      <c r="AG18" s="54">
        <v>44.134117000000003</v>
      </c>
      <c r="AH18" s="54">
        <v>44.502547999999997</v>
      </c>
      <c r="AI18" s="54">
        <v>44.694149000000003</v>
      </c>
      <c r="AJ18" s="54">
        <v>45.013454000000003</v>
      </c>
      <c r="AK18" s="14">
        <v>1.2179000000000001E-2</v>
      </c>
    </row>
    <row r="19" spans="1:37" ht="15" customHeight="1" x14ac:dyDescent="0.25">
      <c r="A19" s="52" t="s">
        <v>409</v>
      </c>
      <c r="B19" s="13" t="s">
        <v>51</v>
      </c>
      <c r="C19" s="54">
        <v>15.900172</v>
      </c>
      <c r="D19" s="54">
        <v>15.691789999999999</v>
      </c>
      <c r="E19" s="54">
        <v>15.072668</v>
      </c>
      <c r="F19" s="54">
        <v>14.299564</v>
      </c>
      <c r="G19" s="54">
        <v>13.574759</v>
      </c>
      <c r="H19" s="54">
        <v>13.532781</v>
      </c>
      <c r="I19" s="54">
        <v>13.497337</v>
      </c>
      <c r="J19" s="54">
        <v>13.651735</v>
      </c>
      <c r="K19" s="54">
        <v>13.568947</v>
      </c>
      <c r="L19" s="54">
        <v>13.486689</v>
      </c>
      <c r="M19" s="54">
        <v>13.333907999999999</v>
      </c>
      <c r="N19" s="54">
        <v>13.07442</v>
      </c>
      <c r="O19" s="54">
        <v>13.349971999999999</v>
      </c>
      <c r="P19" s="54">
        <v>13.286784000000001</v>
      </c>
      <c r="Q19" s="54">
        <v>13.082178000000001</v>
      </c>
      <c r="R19" s="54">
        <v>12.806699</v>
      </c>
      <c r="S19" s="54">
        <v>12.780619</v>
      </c>
      <c r="T19" s="54">
        <v>12.462419000000001</v>
      </c>
      <c r="U19" s="54">
        <v>12.459557999999999</v>
      </c>
      <c r="V19" s="54">
        <v>12.492782</v>
      </c>
      <c r="W19" s="54">
        <v>12.437695</v>
      </c>
      <c r="X19" s="54">
        <v>12.443433000000001</v>
      </c>
      <c r="Y19" s="54">
        <v>12.433068</v>
      </c>
      <c r="Z19" s="54">
        <v>12.401733</v>
      </c>
      <c r="AA19" s="54">
        <v>12.365484</v>
      </c>
      <c r="AB19" s="54">
        <v>12.302883</v>
      </c>
      <c r="AC19" s="54">
        <v>12.215769</v>
      </c>
      <c r="AD19" s="54">
        <v>12.21744</v>
      </c>
      <c r="AE19" s="54">
        <v>12.300397</v>
      </c>
      <c r="AF19" s="54">
        <v>12.16431</v>
      </c>
      <c r="AG19" s="54">
        <v>12.086715999999999</v>
      </c>
      <c r="AH19" s="54">
        <v>12.109116</v>
      </c>
      <c r="AI19" s="54">
        <v>12.112144000000001</v>
      </c>
      <c r="AJ19" s="54">
        <v>12.121796</v>
      </c>
      <c r="AK19" s="14">
        <v>-8.0339999999999995E-3</v>
      </c>
    </row>
    <row r="20" spans="1:37" ht="15" customHeight="1" x14ac:dyDescent="0.25">
      <c r="A20" s="52" t="s">
        <v>410</v>
      </c>
      <c r="B20" s="13" t="s">
        <v>52</v>
      </c>
      <c r="C20" s="54">
        <v>8.4205839999999998</v>
      </c>
      <c r="D20" s="54">
        <v>8.4588239999999999</v>
      </c>
      <c r="E20" s="54">
        <v>8.3409700000000004</v>
      </c>
      <c r="F20" s="54">
        <v>8.2132140000000007</v>
      </c>
      <c r="G20" s="54">
        <v>7.9730749999999997</v>
      </c>
      <c r="H20" s="54">
        <v>7.5687300000000004</v>
      </c>
      <c r="I20" s="54">
        <v>7.2866119999999999</v>
      </c>
      <c r="J20" s="54">
        <v>7.3045549999999997</v>
      </c>
      <c r="K20" s="54">
        <v>7.033811</v>
      </c>
      <c r="L20" s="54">
        <v>6.9392820000000004</v>
      </c>
      <c r="M20" s="54">
        <v>6.9392820000000004</v>
      </c>
      <c r="N20" s="54">
        <v>6.9392820000000004</v>
      </c>
      <c r="O20" s="54">
        <v>6.9414049999999996</v>
      </c>
      <c r="P20" s="54">
        <v>6.945532</v>
      </c>
      <c r="Q20" s="54">
        <v>6.9517179999999996</v>
      </c>
      <c r="R20" s="54">
        <v>6.8420629999999996</v>
      </c>
      <c r="S20" s="54">
        <v>6.8523709999999998</v>
      </c>
      <c r="T20" s="54">
        <v>6.8626800000000001</v>
      </c>
      <c r="U20" s="54">
        <v>6.8729889999999996</v>
      </c>
      <c r="V20" s="54">
        <v>6.8832979999999999</v>
      </c>
      <c r="W20" s="54">
        <v>6.8936060000000001</v>
      </c>
      <c r="X20" s="54">
        <v>6.9039140000000003</v>
      </c>
      <c r="Y20" s="54">
        <v>6.9142229999999998</v>
      </c>
      <c r="Z20" s="54">
        <v>6.924531</v>
      </c>
      <c r="AA20" s="54">
        <v>6.9348400000000003</v>
      </c>
      <c r="AB20" s="54">
        <v>6.9451510000000001</v>
      </c>
      <c r="AC20" s="54">
        <v>6.9554559999999999</v>
      </c>
      <c r="AD20" s="54">
        <v>6.9657650000000002</v>
      </c>
      <c r="AE20" s="54">
        <v>6.9760759999999999</v>
      </c>
      <c r="AF20" s="54">
        <v>6.986383</v>
      </c>
      <c r="AG20" s="54">
        <v>6.9966920000000004</v>
      </c>
      <c r="AH20" s="54">
        <v>7.0070009999999998</v>
      </c>
      <c r="AI20" s="54">
        <v>7.0173110000000003</v>
      </c>
      <c r="AJ20" s="54">
        <v>7.0273320000000004</v>
      </c>
      <c r="AK20" s="14">
        <v>-5.777E-3</v>
      </c>
    </row>
    <row r="21" spans="1:37" ht="15" customHeight="1" x14ac:dyDescent="0.25">
      <c r="A21" s="52" t="s">
        <v>411</v>
      </c>
      <c r="B21" s="13" t="s">
        <v>237</v>
      </c>
      <c r="C21" s="54">
        <v>2.7576529999999999</v>
      </c>
      <c r="D21" s="54">
        <v>2.6110009999999999</v>
      </c>
      <c r="E21" s="54">
        <v>2.532883</v>
      </c>
      <c r="F21" s="54">
        <v>2.6623250000000001</v>
      </c>
      <c r="G21" s="54">
        <v>2.776697</v>
      </c>
      <c r="H21" s="54">
        <v>2.7322570000000002</v>
      </c>
      <c r="I21" s="54">
        <v>2.6978270000000002</v>
      </c>
      <c r="J21" s="54">
        <v>2.6666919999999998</v>
      </c>
      <c r="K21" s="54">
        <v>2.6519379999999999</v>
      </c>
      <c r="L21" s="54">
        <v>2.6249319999999998</v>
      </c>
      <c r="M21" s="54">
        <v>2.603545</v>
      </c>
      <c r="N21" s="54">
        <v>2.5850379999999999</v>
      </c>
      <c r="O21" s="54">
        <v>2.5691310000000001</v>
      </c>
      <c r="P21" s="54">
        <v>2.562516</v>
      </c>
      <c r="Q21" s="54">
        <v>2.5418769999999999</v>
      </c>
      <c r="R21" s="54">
        <v>2.5245060000000001</v>
      </c>
      <c r="S21" s="54">
        <v>2.5082520000000001</v>
      </c>
      <c r="T21" s="54">
        <v>2.500372</v>
      </c>
      <c r="U21" s="54">
        <v>2.4892599999999998</v>
      </c>
      <c r="V21" s="54">
        <v>2.4749850000000002</v>
      </c>
      <c r="W21" s="54">
        <v>2.4644720000000002</v>
      </c>
      <c r="X21" s="54">
        <v>2.4683060000000001</v>
      </c>
      <c r="Y21" s="54">
        <v>2.4653200000000002</v>
      </c>
      <c r="Z21" s="54">
        <v>2.4598049999999998</v>
      </c>
      <c r="AA21" s="54">
        <v>2.4571339999999999</v>
      </c>
      <c r="AB21" s="54">
        <v>2.4510740000000002</v>
      </c>
      <c r="AC21" s="54">
        <v>2.4435410000000002</v>
      </c>
      <c r="AD21" s="54">
        <v>2.4382730000000001</v>
      </c>
      <c r="AE21" s="54">
        <v>2.434482</v>
      </c>
      <c r="AF21" s="54">
        <v>2.4305810000000001</v>
      </c>
      <c r="AG21" s="54">
        <v>2.425087</v>
      </c>
      <c r="AH21" s="54">
        <v>2.4264549999999998</v>
      </c>
      <c r="AI21" s="54">
        <v>2.4218449999999998</v>
      </c>
      <c r="AJ21" s="54">
        <v>2.4228580000000002</v>
      </c>
      <c r="AK21" s="14">
        <v>-2.3340000000000001E-3</v>
      </c>
    </row>
    <row r="22" spans="1:37" ht="15" customHeight="1" x14ac:dyDescent="0.25">
      <c r="A22" s="52" t="s">
        <v>412</v>
      </c>
      <c r="B22" s="13" t="s">
        <v>53</v>
      </c>
      <c r="C22" s="54">
        <v>4.5675230000000004</v>
      </c>
      <c r="D22" s="54">
        <v>4.686445</v>
      </c>
      <c r="E22" s="54">
        <v>4.7024509999999999</v>
      </c>
      <c r="F22" s="54">
        <v>4.6321149999999998</v>
      </c>
      <c r="G22" s="54">
        <v>4.6669830000000001</v>
      </c>
      <c r="H22" s="54">
        <v>4.6904659999999998</v>
      </c>
      <c r="I22" s="54">
        <v>4.7188090000000003</v>
      </c>
      <c r="J22" s="54">
        <v>4.7537739999999999</v>
      </c>
      <c r="K22" s="54">
        <v>4.78864</v>
      </c>
      <c r="L22" s="54">
        <v>4.8157509999999997</v>
      </c>
      <c r="M22" s="54">
        <v>4.8342780000000003</v>
      </c>
      <c r="N22" s="54">
        <v>4.8599160000000001</v>
      </c>
      <c r="O22" s="54">
        <v>4.8876949999999999</v>
      </c>
      <c r="P22" s="54">
        <v>4.8995309999999996</v>
      </c>
      <c r="Q22" s="54">
        <v>4.8957949999999997</v>
      </c>
      <c r="R22" s="54">
        <v>4.9104910000000004</v>
      </c>
      <c r="S22" s="54">
        <v>4.9341689999999998</v>
      </c>
      <c r="T22" s="54">
        <v>4.962529</v>
      </c>
      <c r="U22" s="54">
        <v>4.9964909999999998</v>
      </c>
      <c r="V22" s="54">
        <v>5.0362239999999998</v>
      </c>
      <c r="W22" s="54">
        <v>5.0598650000000003</v>
      </c>
      <c r="X22" s="54">
        <v>5.0869419999999996</v>
      </c>
      <c r="Y22" s="54">
        <v>5.1074849999999996</v>
      </c>
      <c r="Z22" s="54">
        <v>5.128457</v>
      </c>
      <c r="AA22" s="54">
        <v>5.1517970000000002</v>
      </c>
      <c r="AB22" s="54">
        <v>5.168749</v>
      </c>
      <c r="AC22" s="54">
        <v>5.1835870000000002</v>
      </c>
      <c r="AD22" s="54">
        <v>5.2090490000000003</v>
      </c>
      <c r="AE22" s="54">
        <v>5.2381659999999997</v>
      </c>
      <c r="AF22" s="54">
        <v>5.2676590000000001</v>
      </c>
      <c r="AG22" s="54">
        <v>5.3027829999999998</v>
      </c>
      <c r="AH22" s="54">
        <v>5.3278790000000003</v>
      </c>
      <c r="AI22" s="54">
        <v>5.3542589999999999</v>
      </c>
      <c r="AJ22" s="54">
        <v>5.3826929999999997</v>
      </c>
      <c r="AK22" s="14">
        <v>4.3379999999999998E-3</v>
      </c>
    </row>
    <row r="23" spans="1:37" ht="15" customHeight="1" x14ac:dyDescent="0.25">
      <c r="A23" s="52" t="s">
        <v>413</v>
      </c>
      <c r="B23" s="13" t="s">
        <v>54</v>
      </c>
      <c r="C23" s="54">
        <v>3.4246240000000001</v>
      </c>
      <c r="D23" s="54">
        <v>3.7644570000000002</v>
      </c>
      <c r="E23" s="54">
        <v>3.9605160000000001</v>
      </c>
      <c r="F23" s="54">
        <v>4.3540770000000002</v>
      </c>
      <c r="G23" s="54">
        <v>4.7650670000000002</v>
      </c>
      <c r="H23" s="54">
        <v>4.9969130000000002</v>
      </c>
      <c r="I23" s="54">
        <v>5.2097519999999999</v>
      </c>
      <c r="J23" s="54">
        <v>5.2906630000000003</v>
      </c>
      <c r="K23" s="54">
        <v>5.3661070000000004</v>
      </c>
      <c r="L23" s="54">
        <v>5.4040280000000003</v>
      </c>
      <c r="M23" s="54">
        <v>5.4638140000000002</v>
      </c>
      <c r="N23" s="54">
        <v>5.5325870000000004</v>
      </c>
      <c r="O23" s="54">
        <v>5.6697480000000002</v>
      </c>
      <c r="P23" s="54">
        <v>5.7549549999999998</v>
      </c>
      <c r="Q23" s="54">
        <v>5.8686550000000004</v>
      </c>
      <c r="R23" s="54">
        <v>5.8990140000000002</v>
      </c>
      <c r="S23" s="54">
        <v>5.9398439999999999</v>
      </c>
      <c r="T23" s="54">
        <v>6.054894</v>
      </c>
      <c r="U23" s="54">
        <v>6.1828209999999997</v>
      </c>
      <c r="V23" s="54">
        <v>6.3752360000000001</v>
      </c>
      <c r="W23" s="54">
        <v>6.5578529999999997</v>
      </c>
      <c r="X23" s="54">
        <v>6.7634100000000004</v>
      </c>
      <c r="Y23" s="54">
        <v>6.986389</v>
      </c>
      <c r="Z23" s="54">
        <v>7.0460919999999998</v>
      </c>
      <c r="AA23" s="54">
        <v>7.2432619999999996</v>
      </c>
      <c r="AB23" s="54">
        <v>7.3045559999999998</v>
      </c>
      <c r="AC23" s="54">
        <v>7.5015840000000003</v>
      </c>
      <c r="AD23" s="54">
        <v>7.5858850000000002</v>
      </c>
      <c r="AE23" s="54">
        <v>7.6687019999999997</v>
      </c>
      <c r="AF23" s="54">
        <v>7.9104429999999999</v>
      </c>
      <c r="AG23" s="54">
        <v>8.1845619999999997</v>
      </c>
      <c r="AH23" s="54">
        <v>8.3174880000000009</v>
      </c>
      <c r="AI23" s="54">
        <v>8.5733859999999993</v>
      </c>
      <c r="AJ23" s="54">
        <v>8.7683</v>
      </c>
      <c r="AK23" s="14">
        <v>2.6775E-2</v>
      </c>
    </row>
    <row r="24" spans="1:37" ht="15" customHeight="1" x14ac:dyDescent="0.25">
      <c r="A24" s="52" t="s">
        <v>414</v>
      </c>
      <c r="B24" s="13" t="s">
        <v>55</v>
      </c>
      <c r="C24" s="54">
        <v>1.5259940000000001</v>
      </c>
      <c r="D24" s="54">
        <v>1.129046</v>
      </c>
      <c r="E24" s="54">
        <v>0.74073699999999998</v>
      </c>
      <c r="F24" s="54">
        <v>0.83703300000000003</v>
      </c>
      <c r="G24" s="54">
        <v>0.83504599999999995</v>
      </c>
      <c r="H24" s="54">
        <v>0.86382599999999998</v>
      </c>
      <c r="I24" s="54">
        <v>0.95579599999999998</v>
      </c>
      <c r="J24" s="54">
        <v>0.98044799999999999</v>
      </c>
      <c r="K24" s="54">
        <v>0.91494900000000001</v>
      </c>
      <c r="L24" s="54">
        <v>0.76197099999999995</v>
      </c>
      <c r="M24" s="54">
        <v>0.72730899999999998</v>
      </c>
      <c r="N24" s="54">
        <v>0.75151100000000004</v>
      </c>
      <c r="O24" s="54">
        <v>0.71954399999999996</v>
      </c>
      <c r="P24" s="54">
        <v>0.72250599999999998</v>
      </c>
      <c r="Q24" s="54">
        <v>0.71520799999999995</v>
      </c>
      <c r="R24" s="54">
        <v>0.71191899999999997</v>
      </c>
      <c r="S24" s="54">
        <v>0.69798000000000004</v>
      </c>
      <c r="T24" s="54">
        <v>0.71972899999999995</v>
      </c>
      <c r="U24" s="54">
        <v>0.72032600000000002</v>
      </c>
      <c r="V24" s="54">
        <v>0.71115899999999999</v>
      </c>
      <c r="W24" s="54">
        <v>0.73226400000000003</v>
      </c>
      <c r="X24" s="54">
        <v>0.73765400000000003</v>
      </c>
      <c r="Y24" s="54">
        <v>0.73797100000000004</v>
      </c>
      <c r="Z24" s="54">
        <v>0.74255700000000002</v>
      </c>
      <c r="AA24" s="54">
        <v>0.74783599999999995</v>
      </c>
      <c r="AB24" s="54">
        <v>0.73116300000000001</v>
      </c>
      <c r="AC24" s="54">
        <v>0.74830399999999997</v>
      </c>
      <c r="AD24" s="54">
        <v>0.75259600000000004</v>
      </c>
      <c r="AE24" s="54">
        <v>0.77895000000000003</v>
      </c>
      <c r="AF24" s="54">
        <v>0.77427900000000005</v>
      </c>
      <c r="AG24" s="54">
        <v>0.77711200000000002</v>
      </c>
      <c r="AH24" s="54">
        <v>0.77976500000000004</v>
      </c>
      <c r="AI24" s="54">
        <v>0.785609</v>
      </c>
      <c r="AJ24" s="54">
        <v>0.78484200000000004</v>
      </c>
      <c r="AK24" s="14">
        <v>-1.1299999999999999E-2</v>
      </c>
    </row>
    <row r="25" spans="1:37" ht="15" customHeight="1" x14ac:dyDescent="0.25">
      <c r="A25" s="52" t="s">
        <v>415</v>
      </c>
      <c r="B25" s="12" t="s">
        <v>56</v>
      </c>
      <c r="C25" s="55">
        <v>89.355675000000005</v>
      </c>
      <c r="D25" s="55">
        <v>95.176743000000002</v>
      </c>
      <c r="E25" s="55">
        <v>100.28085299999999</v>
      </c>
      <c r="F25" s="55">
        <v>103.95021800000001</v>
      </c>
      <c r="G25" s="55">
        <v>105.59317</v>
      </c>
      <c r="H25" s="55">
        <v>106.677925</v>
      </c>
      <c r="I25" s="55">
        <v>107.279984</v>
      </c>
      <c r="J25" s="55">
        <v>108.48807499999999</v>
      </c>
      <c r="K25" s="55">
        <v>109.188171</v>
      </c>
      <c r="L25" s="55">
        <v>110.490723</v>
      </c>
      <c r="M25" s="55">
        <v>111.20914500000001</v>
      </c>
      <c r="N25" s="55">
        <v>111.312836</v>
      </c>
      <c r="O25" s="55">
        <v>111.902298</v>
      </c>
      <c r="P25" s="55">
        <v>112.113113</v>
      </c>
      <c r="Q25" s="55">
        <v>112.49269099999999</v>
      </c>
      <c r="R25" s="55">
        <v>112.36940800000001</v>
      </c>
      <c r="S25" s="55">
        <v>112.455544</v>
      </c>
      <c r="T25" s="55">
        <v>112.452873</v>
      </c>
      <c r="U25" s="55">
        <v>112.581802</v>
      </c>
      <c r="V25" s="55">
        <v>112.939262</v>
      </c>
      <c r="W25" s="55">
        <v>113.167259</v>
      </c>
      <c r="X25" s="55">
        <v>113.602875</v>
      </c>
      <c r="Y25" s="55">
        <v>113.932709</v>
      </c>
      <c r="Z25" s="55">
        <v>114.160965</v>
      </c>
      <c r="AA25" s="55">
        <v>114.35425600000001</v>
      </c>
      <c r="AB25" s="55">
        <v>114.243973</v>
      </c>
      <c r="AC25" s="55">
        <v>113.970512</v>
      </c>
      <c r="AD25" s="55">
        <v>113.995239</v>
      </c>
      <c r="AE25" s="55">
        <v>113.944962</v>
      </c>
      <c r="AF25" s="55">
        <v>113.866951</v>
      </c>
      <c r="AG25" s="55">
        <v>113.849609</v>
      </c>
      <c r="AH25" s="55">
        <v>113.863007</v>
      </c>
      <c r="AI25" s="55">
        <v>113.66392500000001</v>
      </c>
      <c r="AJ25" s="55">
        <v>113.74380499999999</v>
      </c>
      <c r="AK25" s="15">
        <v>5.5849999999999997E-3</v>
      </c>
    </row>
    <row r="27" spans="1:37" ht="15" customHeight="1" x14ac:dyDescent="0.25">
      <c r="B27" s="12" t="s">
        <v>57</v>
      </c>
    </row>
    <row r="28" spans="1:37" ht="15" customHeight="1" x14ac:dyDescent="0.25">
      <c r="A28" s="52" t="s">
        <v>416</v>
      </c>
      <c r="B28" s="13" t="s">
        <v>58</v>
      </c>
      <c r="C28" s="54">
        <v>17.597546000000001</v>
      </c>
      <c r="D28" s="54">
        <v>17.322244999999999</v>
      </c>
      <c r="E28" s="54">
        <v>15.686208000000001</v>
      </c>
      <c r="F28" s="54">
        <v>14.391584999999999</v>
      </c>
      <c r="G28" s="54">
        <v>13.736548000000001</v>
      </c>
      <c r="H28" s="54">
        <v>12.555712</v>
      </c>
      <c r="I28" s="54">
        <v>12.7334</v>
      </c>
      <c r="J28" s="54">
        <v>12.145704</v>
      </c>
      <c r="K28" s="54">
        <v>12.427913999999999</v>
      </c>
      <c r="L28" s="54">
        <v>11.622156</v>
      </c>
      <c r="M28" s="54">
        <v>10.040508000000001</v>
      </c>
      <c r="N28" s="54">
        <v>10.754873</v>
      </c>
      <c r="O28" s="54">
        <v>10.702994</v>
      </c>
      <c r="P28" s="54">
        <v>10.707834999999999</v>
      </c>
      <c r="Q28" s="54">
        <v>10.75764</v>
      </c>
      <c r="R28" s="54">
        <v>10.699859</v>
      </c>
      <c r="S28" s="54">
        <v>10.563777999999999</v>
      </c>
      <c r="T28" s="54">
        <v>11.242691000000001</v>
      </c>
      <c r="U28" s="54">
        <v>11.492668999999999</v>
      </c>
      <c r="V28" s="54">
        <v>11.650881999999999</v>
      </c>
      <c r="W28" s="54">
        <v>12.242133000000001</v>
      </c>
      <c r="X28" s="54">
        <v>12.591239</v>
      </c>
      <c r="Y28" s="54">
        <v>12.523001000000001</v>
      </c>
      <c r="Z28" s="54">
        <v>12.90451</v>
      </c>
      <c r="AA28" s="54">
        <v>13.143815999999999</v>
      </c>
      <c r="AB28" s="54">
        <v>12.433774</v>
      </c>
      <c r="AC28" s="54">
        <v>13.747014</v>
      </c>
      <c r="AD28" s="54">
        <v>13.508012000000001</v>
      </c>
      <c r="AE28" s="54">
        <v>14.840528000000001</v>
      </c>
      <c r="AF28" s="54">
        <v>14.470508000000001</v>
      </c>
      <c r="AG28" s="54">
        <v>14.872374000000001</v>
      </c>
      <c r="AH28" s="54">
        <v>15.343517</v>
      </c>
      <c r="AI28" s="54">
        <v>15.753627</v>
      </c>
      <c r="AJ28" s="54">
        <v>16.289605999999999</v>
      </c>
      <c r="AK28" s="14">
        <v>-1.9189999999999999E-3</v>
      </c>
    </row>
    <row r="29" spans="1:37" ht="15" customHeight="1" x14ac:dyDescent="0.25">
      <c r="A29" s="52" t="s">
        <v>417</v>
      </c>
      <c r="B29" s="13" t="s">
        <v>59</v>
      </c>
      <c r="C29" s="54">
        <v>4.4332570000000002</v>
      </c>
      <c r="D29" s="54">
        <v>5.068613</v>
      </c>
      <c r="E29" s="54">
        <v>4.8694550000000003</v>
      </c>
      <c r="F29" s="54">
        <v>4.6404810000000003</v>
      </c>
      <c r="G29" s="54">
        <v>4.8100849999999999</v>
      </c>
      <c r="H29" s="54">
        <v>4.7613510000000003</v>
      </c>
      <c r="I29" s="54">
        <v>4.5999920000000003</v>
      </c>
      <c r="J29" s="54">
        <v>4.6612150000000003</v>
      </c>
      <c r="K29" s="54">
        <v>4.5384419999999999</v>
      </c>
      <c r="L29" s="54">
        <v>4.2620399999999998</v>
      </c>
      <c r="M29" s="54">
        <v>4.3987889999999998</v>
      </c>
      <c r="N29" s="54">
        <v>4.1367900000000004</v>
      </c>
      <c r="O29" s="54">
        <v>4.1071530000000003</v>
      </c>
      <c r="P29" s="54">
        <v>4.046576</v>
      </c>
      <c r="Q29" s="54">
        <v>4.051399</v>
      </c>
      <c r="R29" s="54">
        <v>4.0581870000000002</v>
      </c>
      <c r="S29" s="54">
        <v>4.0688639999999996</v>
      </c>
      <c r="T29" s="54">
        <v>3.9438080000000002</v>
      </c>
      <c r="U29" s="54">
        <v>3.8511860000000002</v>
      </c>
      <c r="V29" s="54">
        <v>3.997862</v>
      </c>
      <c r="W29" s="54">
        <v>3.8789159999999998</v>
      </c>
      <c r="X29" s="54">
        <v>3.8949530000000001</v>
      </c>
      <c r="Y29" s="54">
        <v>3.9398439999999999</v>
      </c>
      <c r="Z29" s="54">
        <v>3.9694379999999998</v>
      </c>
      <c r="AA29" s="54">
        <v>4.0171739999999998</v>
      </c>
      <c r="AB29" s="54">
        <v>4.010027</v>
      </c>
      <c r="AC29" s="54">
        <v>4.051094</v>
      </c>
      <c r="AD29" s="54">
        <v>4.1632959999999999</v>
      </c>
      <c r="AE29" s="54">
        <v>4.214124</v>
      </c>
      <c r="AF29" s="54">
        <v>4.1992440000000002</v>
      </c>
      <c r="AG29" s="54">
        <v>4.2757050000000003</v>
      </c>
      <c r="AH29" s="54">
        <v>4.3319530000000004</v>
      </c>
      <c r="AI29" s="54">
        <v>4.4332349999999998</v>
      </c>
      <c r="AJ29" s="54">
        <v>4.4889599999999996</v>
      </c>
      <c r="AK29" s="14">
        <v>-3.7880000000000001E-3</v>
      </c>
    </row>
    <row r="30" spans="1:37" ht="15" customHeight="1" x14ac:dyDescent="0.25">
      <c r="A30" s="52" t="s">
        <v>418</v>
      </c>
      <c r="B30" s="13" t="s">
        <v>64</v>
      </c>
      <c r="C30" s="54">
        <v>3.107542</v>
      </c>
      <c r="D30" s="54">
        <v>2.9923999999999999</v>
      </c>
      <c r="E30" s="54">
        <v>2.72485</v>
      </c>
      <c r="F30" s="54">
        <v>2.7066159999999999</v>
      </c>
      <c r="G30" s="54">
        <v>2.7396349999999998</v>
      </c>
      <c r="H30" s="54">
        <v>2.7587899999999999</v>
      </c>
      <c r="I30" s="54">
        <v>2.8257340000000002</v>
      </c>
      <c r="J30" s="54">
        <v>2.833672</v>
      </c>
      <c r="K30" s="54">
        <v>2.8870779999999998</v>
      </c>
      <c r="L30" s="54">
        <v>2.8357009999999998</v>
      </c>
      <c r="M30" s="54">
        <v>2.777444</v>
      </c>
      <c r="N30" s="54">
        <v>2.7990249999999999</v>
      </c>
      <c r="O30" s="54">
        <v>2.740129</v>
      </c>
      <c r="P30" s="54">
        <v>2.7221199999999999</v>
      </c>
      <c r="Q30" s="54">
        <v>2.7036850000000001</v>
      </c>
      <c r="R30" s="54">
        <v>2.7629250000000001</v>
      </c>
      <c r="S30" s="54">
        <v>2.7267610000000002</v>
      </c>
      <c r="T30" s="54">
        <v>2.6689600000000002</v>
      </c>
      <c r="U30" s="54">
        <v>2.6495570000000002</v>
      </c>
      <c r="V30" s="54">
        <v>2.598074</v>
      </c>
      <c r="W30" s="54">
        <v>2.5413950000000001</v>
      </c>
      <c r="X30" s="54">
        <v>2.4957349999999998</v>
      </c>
      <c r="Y30" s="54">
        <v>2.462221</v>
      </c>
      <c r="Z30" s="54">
        <v>2.4494479999999998</v>
      </c>
      <c r="AA30" s="54">
        <v>2.3902950000000001</v>
      </c>
      <c r="AB30" s="54">
        <v>2.3552300000000002</v>
      </c>
      <c r="AC30" s="54">
        <v>2.3271269999999999</v>
      </c>
      <c r="AD30" s="54">
        <v>2.233412</v>
      </c>
      <c r="AE30" s="54">
        <v>2.1867670000000001</v>
      </c>
      <c r="AF30" s="54">
        <v>2.1051169999999999</v>
      </c>
      <c r="AG30" s="54">
        <v>2.0342280000000001</v>
      </c>
      <c r="AH30" s="54">
        <v>1.974367</v>
      </c>
      <c r="AI30" s="54">
        <v>1.9202030000000001</v>
      </c>
      <c r="AJ30" s="54">
        <v>1.812929</v>
      </c>
      <c r="AK30" s="14">
        <v>-1.5538E-2</v>
      </c>
    </row>
    <row r="31" spans="1:37" ht="15" customHeight="1" x14ac:dyDescent="0.25">
      <c r="A31" s="52" t="s">
        <v>419</v>
      </c>
      <c r="B31" s="13" t="s">
        <v>420</v>
      </c>
      <c r="C31" s="54">
        <v>0.335644</v>
      </c>
      <c r="D31" s="54">
        <v>0.34121000000000001</v>
      </c>
      <c r="E31" s="54">
        <v>0.35064800000000002</v>
      </c>
      <c r="F31" s="54">
        <v>0.349435</v>
      </c>
      <c r="G31" s="54">
        <v>0.31547900000000001</v>
      </c>
      <c r="H31" s="54">
        <v>0.28324700000000003</v>
      </c>
      <c r="I31" s="54">
        <v>0.26867600000000003</v>
      </c>
      <c r="J31" s="54">
        <v>0.255299</v>
      </c>
      <c r="K31" s="54">
        <v>0.247303</v>
      </c>
      <c r="L31" s="54">
        <v>0.238652</v>
      </c>
      <c r="M31" s="54">
        <v>0.24047299999999999</v>
      </c>
      <c r="N31" s="54">
        <v>0.24979199999999999</v>
      </c>
      <c r="O31" s="54">
        <v>0.24682699999999999</v>
      </c>
      <c r="P31" s="54">
        <v>0.24785599999999999</v>
      </c>
      <c r="Q31" s="54">
        <v>0.24007000000000001</v>
      </c>
      <c r="R31" s="54">
        <v>0.24576899999999999</v>
      </c>
      <c r="S31" s="54">
        <v>0.24599499999999999</v>
      </c>
      <c r="T31" s="54">
        <v>0.25320900000000002</v>
      </c>
      <c r="U31" s="54">
        <v>0.24703600000000001</v>
      </c>
      <c r="V31" s="54">
        <v>0.247276</v>
      </c>
      <c r="W31" s="54">
        <v>0.247665</v>
      </c>
      <c r="X31" s="54">
        <v>0.24839900000000001</v>
      </c>
      <c r="Y31" s="54">
        <v>0.24945400000000001</v>
      </c>
      <c r="Z31" s="54">
        <v>0.25161499999999998</v>
      </c>
      <c r="AA31" s="54">
        <v>0.249332</v>
      </c>
      <c r="AB31" s="54">
        <v>0.24699299999999999</v>
      </c>
      <c r="AC31" s="54">
        <v>0.244729</v>
      </c>
      <c r="AD31" s="54">
        <v>0.24238100000000001</v>
      </c>
      <c r="AE31" s="54">
        <v>0.241143</v>
      </c>
      <c r="AF31" s="54">
        <v>0.23858599999999999</v>
      </c>
      <c r="AG31" s="54">
        <v>0.23676</v>
      </c>
      <c r="AH31" s="54">
        <v>0.235212</v>
      </c>
      <c r="AI31" s="54">
        <v>0.23433100000000001</v>
      </c>
      <c r="AJ31" s="54">
        <v>0.233486</v>
      </c>
      <c r="AK31" s="14">
        <v>-1.1786E-2</v>
      </c>
    </row>
    <row r="32" spans="1:37" ht="15" customHeight="1" x14ac:dyDescent="0.25">
      <c r="A32" s="52" t="s">
        <v>421</v>
      </c>
      <c r="B32" s="12" t="s">
        <v>56</v>
      </c>
      <c r="C32" s="55">
        <v>25.473987999999999</v>
      </c>
      <c r="D32" s="55">
        <v>25.724468000000002</v>
      </c>
      <c r="E32" s="55">
        <v>23.631159</v>
      </c>
      <c r="F32" s="55">
        <v>22.088115999999999</v>
      </c>
      <c r="G32" s="55">
        <v>21.601748000000001</v>
      </c>
      <c r="H32" s="55">
        <v>20.359100000000002</v>
      </c>
      <c r="I32" s="55">
        <v>20.427803000000001</v>
      </c>
      <c r="J32" s="55">
        <v>19.895889</v>
      </c>
      <c r="K32" s="55">
        <v>20.100735</v>
      </c>
      <c r="L32" s="55">
        <v>18.958548</v>
      </c>
      <c r="M32" s="55">
        <v>17.457214</v>
      </c>
      <c r="N32" s="55">
        <v>17.940480999999998</v>
      </c>
      <c r="O32" s="55">
        <v>17.797104000000001</v>
      </c>
      <c r="P32" s="55">
        <v>17.724388000000001</v>
      </c>
      <c r="Q32" s="55">
        <v>17.752791999999999</v>
      </c>
      <c r="R32" s="55">
        <v>17.766739000000001</v>
      </c>
      <c r="S32" s="55">
        <v>17.605398000000001</v>
      </c>
      <c r="T32" s="55">
        <v>18.108668999999999</v>
      </c>
      <c r="U32" s="55">
        <v>18.240448000000001</v>
      </c>
      <c r="V32" s="55">
        <v>18.494095000000002</v>
      </c>
      <c r="W32" s="55">
        <v>18.910108999999999</v>
      </c>
      <c r="X32" s="55">
        <v>19.230326000000002</v>
      </c>
      <c r="Y32" s="55">
        <v>19.174520000000001</v>
      </c>
      <c r="Z32" s="55">
        <v>19.575012000000001</v>
      </c>
      <c r="AA32" s="55">
        <v>19.800616999999999</v>
      </c>
      <c r="AB32" s="55">
        <v>19.046023999999999</v>
      </c>
      <c r="AC32" s="55">
        <v>20.369965000000001</v>
      </c>
      <c r="AD32" s="55">
        <v>20.147099999999998</v>
      </c>
      <c r="AE32" s="55">
        <v>21.482558999999998</v>
      </c>
      <c r="AF32" s="55">
        <v>21.013453999999999</v>
      </c>
      <c r="AG32" s="55">
        <v>21.419065</v>
      </c>
      <c r="AH32" s="55">
        <v>21.88505</v>
      </c>
      <c r="AI32" s="55">
        <v>22.341394000000001</v>
      </c>
      <c r="AJ32" s="55">
        <v>22.824981999999999</v>
      </c>
      <c r="AK32" s="15">
        <v>-3.7299999999999998E-3</v>
      </c>
    </row>
    <row r="33" spans="1:37" ht="15" customHeight="1" x14ac:dyDescent="0.25"/>
    <row r="34" spans="1:37" ht="15" customHeight="1" x14ac:dyDescent="0.25">
      <c r="B34" s="12" t="s">
        <v>60</v>
      </c>
    </row>
    <row r="35" spans="1:37" ht="15" customHeight="1" x14ac:dyDescent="0.25">
      <c r="A35" s="52" t="s">
        <v>422</v>
      </c>
      <c r="B35" s="13" t="s">
        <v>423</v>
      </c>
      <c r="C35" s="54">
        <v>12.180483000000001</v>
      </c>
      <c r="D35" s="54">
        <v>15.159198</v>
      </c>
      <c r="E35" s="54">
        <v>15.085165</v>
      </c>
      <c r="F35" s="54">
        <v>17.709354000000001</v>
      </c>
      <c r="G35" s="54">
        <v>18.743577999999999</v>
      </c>
      <c r="H35" s="54">
        <v>18.512791</v>
      </c>
      <c r="I35" s="54">
        <v>18.824449999999999</v>
      </c>
      <c r="J35" s="54">
        <v>18.989325999999998</v>
      </c>
      <c r="K35" s="54">
        <v>19.637322999999999</v>
      </c>
      <c r="L35" s="54">
        <v>19.507847000000002</v>
      </c>
      <c r="M35" s="54">
        <v>18.721785000000001</v>
      </c>
      <c r="N35" s="54">
        <v>19.075248999999999</v>
      </c>
      <c r="O35" s="54">
        <v>19.196159000000002</v>
      </c>
      <c r="P35" s="54">
        <v>19.425515999999998</v>
      </c>
      <c r="Q35" s="54">
        <v>19.810037999999999</v>
      </c>
      <c r="R35" s="54">
        <v>19.758690000000001</v>
      </c>
      <c r="S35" s="54">
        <v>19.806301000000001</v>
      </c>
      <c r="T35" s="54">
        <v>20.314032000000001</v>
      </c>
      <c r="U35" s="54">
        <v>20.333696</v>
      </c>
      <c r="V35" s="54">
        <v>20.570875000000001</v>
      </c>
      <c r="W35" s="54">
        <v>20.720677999999999</v>
      </c>
      <c r="X35" s="54">
        <v>20.954986999999999</v>
      </c>
      <c r="Y35" s="54">
        <v>20.794986999999999</v>
      </c>
      <c r="Z35" s="54">
        <v>21.041799999999999</v>
      </c>
      <c r="AA35" s="54">
        <v>20.992211999999999</v>
      </c>
      <c r="AB35" s="54">
        <v>19.808838000000002</v>
      </c>
      <c r="AC35" s="54">
        <v>20.411937999999999</v>
      </c>
      <c r="AD35" s="54">
        <v>19.619116000000002</v>
      </c>
      <c r="AE35" s="54">
        <v>20.205631</v>
      </c>
      <c r="AF35" s="54">
        <v>19.150261</v>
      </c>
      <c r="AG35" s="54">
        <v>18.906524999999998</v>
      </c>
      <c r="AH35" s="54">
        <v>18.621884999999999</v>
      </c>
      <c r="AI35" s="54">
        <v>18.299939999999999</v>
      </c>
      <c r="AJ35" s="54">
        <v>18.191023000000001</v>
      </c>
      <c r="AK35" s="14">
        <v>5.7140000000000003E-3</v>
      </c>
    </row>
    <row r="36" spans="1:37" ht="15" customHeight="1" x14ac:dyDescent="0.25">
      <c r="A36" s="52" t="s">
        <v>424</v>
      </c>
      <c r="B36" s="13" t="s">
        <v>64</v>
      </c>
      <c r="C36" s="54">
        <v>3.1944560000000002</v>
      </c>
      <c r="D36" s="54">
        <v>3.719814</v>
      </c>
      <c r="E36" s="54">
        <v>5.1849049999999997</v>
      </c>
      <c r="F36" s="54">
        <v>5.9446750000000002</v>
      </c>
      <c r="G36" s="54">
        <v>6.2597529999999999</v>
      </c>
      <c r="H36" s="54">
        <v>6.5217049999999999</v>
      </c>
      <c r="I36" s="54">
        <v>7.0866499999999997</v>
      </c>
      <c r="J36" s="54">
        <v>7.6415610000000003</v>
      </c>
      <c r="K36" s="54">
        <v>8.1409889999999994</v>
      </c>
      <c r="L36" s="54">
        <v>8.5168379999999999</v>
      </c>
      <c r="M36" s="54">
        <v>8.7502700000000004</v>
      </c>
      <c r="N36" s="54">
        <v>8.9835390000000004</v>
      </c>
      <c r="O36" s="54">
        <v>9.1464300000000005</v>
      </c>
      <c r="P36" s="54">
        <v>9.2279359999999997</v>
      </c>
      <c r="Q36" s="54">
        <v>9.2549159999999997</v>
      </c>
      <c r="R36" s="54">
        <v>9.2813180000000006</v>
      </c>
      <c r="S36" s="54">
        <v>9.2832000000000008</v>
      </c>
      <c r="T36" s="54">
        <v>9.3355160000000001</v>
      </c>
      <c r="U36" s="54">
        <v>9.3657850000000007</v>
      </c>
      <c r="V36" s="54">
        <v>9.4578190000000006</v>
      </c>
      <c r="W36" s="54">
        <v>9.4967579999999998</v>
      </c>
      <c r="X36" s="54">
        <v>9.5351520000000001</v>
      </c>
      <c r="Y36" s="54">
        <v>9.579523</v>
      </c>
      <c r="Z36" s="54">
        <v>9.6456370000000007</v>
      </c>
      <c r="AA36" s="54">
        <v>9.6702589999999997</v>
      </c>
      <c r="AB36" s="54">
        <v>9.7156649999999996</v>
      </c>
      <c r="AC36" s="54">
        <v>9.7582579999999997</v>
      </c>
      <c r="AD36" s="54">
        <v>9.8694240000000004</v>
      </c>
      <c r="AE36" s="54">
        <v>9.8894570000000002</v>
      </c>
      <c r="AF36" s="54">
        <v>9.956156</v>
      </c>
      <c r="AG36" s="54">
        <v>10.020769</v>
      </c>
      <c r="AH36" s="54">
        <v>10.09263</v>
      </c>
      <c r="AI36" s="54">
        <v>10.106496999999999</v>
      </c>
      <c r="AJ36" s="54">
        <v>10.127119</v>
      </c>
      <c r="AK36" s="14">
        <v>3.1793000000000002E-2</v>
      </c>
    </row>
    <row r="37" spans="1:37" ht="15" customHeight="1" x14ac:dyDescent="0.25">
      <c r="A37" s="52" t="s">
        <v>425</v>
      </c>
      <c r="B37" s="13" t="s">
        <v>61</v>
      </c>
      <c r="C37" s="54">
        <v>2.5419999999999998</v>
      </c>
      <c r="D37" s="54">
        <v>2.6141209999999999</v>
      </c>
      <c r="E37" s="54">
        <v>2.5730970000000002</v>
      </c>
      <c r="F37" s="54">
        <v>2.4758079999999998</v>
      </c>
      <c r="G37" s="54">
        <v>2.1269019999999998</v>
      </c>
      <c r="H37" s="54">
        <v>2.1703359999999998</v>
      </c>
      <c r="I37" s="54">
        <v>2.1269019999999998</v>
      </c>
      <c r="J37" s="54">
        <v>2.1703359999999998</v>
      </c>
      <c r="K37" s="54">
        <v>2.1269019999999998</v>
      </c>
      <c r="L37" s="54">
        <v>2.1703359999999998</v>
      </c>
      <c r="M37" s="54">
        <v>2.1269019999999998</v>
      </c>
      <c r="N37" s="54">
        <v>1.9150050000000001</v>
      </c>
      <c r="O37" s="54">
        <v>2.0061710000000001</v>
      </c>
      <c r="P37" s="54">
        <v>1.906876</v>
      </c>
      <c r="Q37" s="54">
        <v>1.867057</v>
      </c>
      <c r="R37" s="54">
        <v>1.9066080000000001</v>
      </c>
      <c r="S37" s="54">
        <v>1.882072</v>
      </c>
      <c r="T37" s="54">
        <v>1.695878</v>
      </c>
      <c r="U37" s="54">
        <v>1.7152510000000001</v>
      </c>
      <c r="V37" s="54">
        <v>1.753241</v>
      </c>
      <c r="W37" s="54">
        <v>1.7730049999999999</v>
      </c>
      <c r="X37" s="54">
        <v>1.793971</v>
      </c>
      <c r="Y37" s="54">
        <v>1.801634</v>
      </c>
      <c r="Z37" s="54">
        <v>1.7660070000000001</v>
      </c>
      <c r="AA37" s="54">
        <v>1.7928599999999999</v>
      </c>
      <c r="AB37" s="54">
        <v>1.756688</v>
      </c>
      <c r="AC37" s="54">
        <v>1.7102440000000001</v>
      </c>
      <c r="AD37" s="54">
        <v>1.6986209999999999</v>
      </c>
      <c r="AE37" s="54">
        <v>1.743868</v>
      </c>
      <c r="AF37" s="54">
        <v>1.6301859999999999</v>
      </c>
      <c r="AG37" s="54">
        <v>1.541012</v>
      </c>
      <c r="AH37" s="54">
        <v>1.541012</v>
      </c>
      <c r="AI37" s="54">
        <v>1.541012</v>
      </c>
      <c r="AJ37" s="54">
        <v>1.541012</v>
      </c>
      <c r="AK37" s="14">
        <v>-1.6379999999999999E-2</v>
      </c>
    </row>
    <row r="38" spans="1:37" ht="15" customHeight="1" x14ac:dyDescent="0.25">
      <c r="A38" s="52" t="s">
        <v>426</v>
      </c>
      <c r="B38" s="12" t="s">
        <v>56</v>
      </c>
      <c r="C38" s="55">
        <v>17.916938999999999</v>
      </c>
      <c r="D38" s="55">
        <v>21.493131999999999</v>
      </c>
      <c r="E38" s="55">
        <v>22.843166</v>
      </c>
      <c r="F38" s="55">
        <v>26.129836999999998</v>
      </c>
      <c r="G38" s="55">
        <v>27.130231999999999</v>
      </c>
      <c r="H38" s="55">
        <v>27.204832</v>
      </c>
      <c r="I38" s="55">
        <v>28.038001999999999</v>
      </c>
      <c r="J38" s="55">
        <v>28.801224000000001</v>
      </c>
      <c r="K38" s="55">
        <v>29.905214000000001</v>
      </c>
      <c r="L38" s="55">
        <v>30.195021000000001</v>
      </c>
      <c r="M38" s="55">
        <v>29.598955</v>
      </c>
      <c r="N38" s="55">
        <v>29.973793000000001</v>
      </c>
      <c r="O38" s="55">
        <v>30.348763000000002</v>
      </c>
      <c r="P38" s="55">
        <v>30.560327999999998</v>
      </c>
      <c r="Q38" s="55">
        <v>30.932010999999999</v>
      </c>
      <c r="R38" s="55">
        <v>30.946617</v>
      </c>
      <c r="S38" s="55">
        <v>30.971572999999999</v>
      </c>
      <c r="T38" s="55">
        <v>31.345424999999999</v>
      </c>
      <c r="U38" s="55">
        <v>31.414733999999999</v>
      </c>
      <c r="V38" s="55">
        <v>31.781935000000001</v>
      </c>
      <c r="W38" s="55">
        <v>31.990442000000002</v>
      </c>
      <c r="X38" s="55">
        <v>32.284111000000003</v>
      </c>
      <c r="Y38" s="55">
        <v>32.176144000000001</v>
      </c>
      <c r="Z38" s="55">
        <v>32.453442000000003</v>
      </c>
      <c r="AA38" s="55">
        <v>32.455329999999996</v>
      </c>
      <c r="AB38" s="55">
        <v>31.281189000000001</v>
      </c>
      <c r="AC38" s="55">
        <v>31.88044</v>
      </c>
      <c r="AD38" s="55">
        <v>31.187162000000001</v>
      </c>
      <c r="AE38" s="55">
        <v>31.838957000000001</v>
      </c>
      <c r="AF38" s="55">
        <v>30.736602999999999</v>
      </c>
      <c r="AG38" s="55">
        <v>30.468305999999998</v>
      </c>
      <c r="AH38" s="55">
        <v>30.255527000000001</v>
      </c>
      <c r="AI38" s="55">
        <v>29.947448999999999</v>
      </c>
      <c r="AJ38" s="55">
        <v>29.859154</v>
      </c>
      <c r="AK38" s="15">
        <v>1.0326999999999999E-2</v>
      </c>
    </row>
    <row r="39" spans="1:37" ht="15" customHeight="1" x14ac:dyDescent="0.25"/>
    <row r="40" spans="1:37" ht="15" customHeight="1" x14ac:dyDescent="0.25">
      <c r="A40" s="52" t="s">
        <v>427</v>
      </c>
      <c r="B40" s="12" t="s">
        <v>428</v>
      </c>
      <c r="C40" s="55">
        <v>-0.49335899999999999</v>
      </c>
      <c r="D40" s="55">
        <v>-0.72059799999999996</v>
      </c>
      <c r="E40" s="55">
        <v>0.80676800000000004</v>
      </c>
      <c r="F40" s="55">
        <v>-0.27586699999999997</v>
      </c>
      <c r="G40" s="55">
        <v>2.3159999999999999E-3</v>
      </c>
      <c r="H40" s="55">
        <v>-5.4251000000000001E-2</v>
      </c>
      <c r="I40" s="55">
        <v>2.8830999999999999E-2</v>
      </c>
      <c r="J40" s="55">
        <v>3.9017000000000003E-2</v>
      </c>
      <c r="K40" s="55">
        <v>8.0369999999999997E-2</v>
      </c>
      <c r="L40" s="55">
        <v>0.10353900000000001</v>
      </c>
      <c r="M40" s="55">
        <v>-2.99E-4</v>
      </c>
      <c r="N40" s="55">
        <v>9.0452000000000005E-2</v>
      </c>
      <c r="O40" s="55">
        <v>0.11666899999999999</v>
      </c>
      <c r="P40" s="55">
        <v>0.11479</v>
      </c>
      <c r="Q40" s="55">
        <v>0.12595700000000001</v>
      </c>
      <c r="R40" s="55">
        <v>0.13042400000000001</v>
      </c>
      <c r="S40" s="55">
        <v>5.2588000000000003E-2</v>
      </c>
      <c r="T40" s="55">
        <v>0.119614</v>
      </c>
      <c r="U40" s="55">
        <v>0.13539899999999999</v>
      </c>
      <c r="V40" s="55">
        <v>7.5922000000000003E-2</v>
      </c>
      <c r="W40" s="55">
        <v>0.17043900000000001</v>
      </c>
      <c r="X40" s="55">
        <v>0.176315</v>
      </c>
      <c r="Y40" s="55">
        <v>0.172321</v>
      </c>
      <c r="Z40" s="55">
        <v>0.130772</v>
      </c>
      <c r="AA40" s="55">
        <v>0.153561</v>
      </c>
      <c r="AB40" s="55">
        <v>9.2655000000000001E-2</v>
      </c>
      <c r="AC40" s="55">
        <v>0.134018</v>
      </c>
      <c r="AD40" s="55">
        <v>0.113457</v>
      </c>
      <c r="AE40" s="55">
        <v>0.15137700000000001</v>
      </c>
      <c r="AF40" s="55">
        <v>0.12784999999999999</v>
      </c>
      <c r="AG40" s="55">
        <v>0.131027</v>
      </c>
      <c r="AH40" s="55">
        <v>0.140432</v>
      </c>
      <c r="AI40" s="55">
        <v>0.142954</v>
      </c>
      <c r="AJ40" s="55">
        <v>0.15792800000000001</v>
      </c>
      <c r="AK40" s="15" t="s">
        <v>62</v>
      </c>
    </row>
    <row r="41" spans="1:37" ht="15" customHeight="1" x14ac:dyDescent="0.25"/>
    <row r="42" spans="1:37" ht="15" customHeight="1" x14ac:dyDescent="0.25">
      <c r="B42" s="12" t="s">
        <v>63</v>
      </c>
    </row>
    <row r="43" spans="1:37" ht="15" customHeight="1" x14ac:dyDescent="0.25">
      <c r="A43" s="52" t="s">
        <v>429</v>
      </c>
      <c r="B43" s="13" t="s">
        <v>430</v>
      </c>
      <c r="C43" s="54">
        <v>37.637428</v>
      </c>
      <c r="D43" s="54">
        <v>38.338230000000003</v>
      </c>
      <c r="E43" s="54">
        <v>38.796470999999997</v>
      </c>
      <c r="F43" s="54">
        <v>38.257393</v>
      </c>
      <c r="G43" s="54">
        <v>38.020114999999997</v>
      </c>
      <c r="H43" s="54">
        <v>37.846080999999998</v>
      </c>
      <c r="I43" s="54">
        <v>37.542338999999998</v>
      </c>
      <c r="J43" s="54">
        <v>37.207732999999998</v>
      </c>
      <c r="K43" s="54">
        <v>36.887421000000003</v>
      </c>
      <c r="L43" s="54">
        <v>36.596530999999999</v>
      </c>
      <c r="M43" s="54">
        <v>36.390098999999999</v>
      </c>
      <c r="N43" s="54">
        <v>36.238300000000002</v>
      </c>
      <c r="O43" s="54">
        <v>36.042957000000001</v>
      </c>
      <c r="P43" s="54">
        <v>35.847298000000002</v>
      </c>
      <c r="Q43" s="54">
        <v>35.735973000000001</v>
      </c>
      <c r="R43" s="54">
        <v>35.608967</v>
      </c>
      <c r="S43" s="54">
        <v>35.480224999999997</v>
      </c>
      <c r="T43" s="54">
        <v>35.390681999999998</v>
      </c>
      <c r="U43" s="54">
        <v>35.304920000000003</v>
      </c>
      <c r="V43" s="54">
        <v>35.275714999999998</v>
      </c>
      <c r="W43" s="54">
        <v>35.349285000000002</v>
      </c>
      <c r="X43" s="54">
        <v>35.433559000000002</v>
      </c>
      <c r="Y43" s="54">
        <v>35.489604999999997</v>
      </c>
      <c r="Z43" s="54">
        <v>35.567695999999998</v>
      </c>
      <c r="AA43" s="54">
        <v>35.676837999999996</v>
      </c>
      <c r="AB43" s="54">
        <v>35.774875999999999</v>
      </c>
      <c r="AC43" s="54">
        <v>35.902133999999997</v>
      </c>
      <c r="AD43" s="54">
        <v>36.088614999999997</v>
      </c>
      <c r="AE43" s="54">
        <v>36.266269999999999</v>
      </c>
      <c r="AF43" s="54">
        <v>36.489826000000001</v>
      </c>
      <c r="AG43" s="54">
        <v>36.723869000000001</v>
      </c>
      <c r="AH43" s="54">
        <v>36.982242999999997</v>
      </c>
      <c r="AI43" s="54">
        <v>37.129631000000003</v>
      </c>
      <c r="AJ43" s="54">
        <v>37.338005000000003</v>
      </c>
      <c r="AK43" s="14">
        <v>-8.2600000000000002E-4</v>
      </c>
    </row>
    <row r="44" spans="1:37" ht="15" customHeight="1" x14ac:dyDescent="0.25">
      <c r="A44" s="52" t="s">
        <v>431</v>
      </c>
      <c r="B44" s="13" t="s">
        <v>64</v>
      </c>
      <c r="C44" s="54">
        <v>28.082671999999999</v>
      </c>
      <c r="D44" s="54">
        <v>30.417995000000001</v>
      </c>
      <c r="E44" s="54">
        <v>30.688364</v>
      </c>
      <c r="F44" s="54">
        <v>31.361294000000001</v>
      </c>
      <c r="G44" s="54">
        <v>31.56287</v>
      </c>
      <c r="H44" s="54">
        <v>31.865003999999999</v>
      </c>
      <c r="I44" s="54">
        <v>32.001209000000003</v>
      </c>
      <c r="J44" s="54">
        <v>32.033596000000003</v>
      </c>
      <c r="K44" s="54">
        <v>32.333781999999999</v>
      </c>
      <c r="L44" s="54">
        <v>32.659461999999998</v>
      </c>
      <c r="M44" s="54">
        <v>32.82996</v>
      </c>
      <c r="N44" s="54">
        <v>33.065502000000002</v>
      </c>
      <c r="O44" s="54">
        <v>32.970298999999997</v>
      </c>
      <c r="P44" s="54">
        <v>32.961269000000001</v>
      </c>
      <c r="Q44" s="54">
        <v>33.160057000000002</v>
      </c>
      <c r="R44" s="54">
        <v>33.549197999999997</v>
      </c>
      <c r="S44" s="54">
        <v>33.594977999999998</v>
      </c>
      <c r="T44" s="54">
        <v>33.720714999999998</v>
      </c>
      <c r="U44" s="54">
        <v>33.855980000000002</v>
      </c>
      <c r="V44" s="54">
        <v>33.963833000000001</v>
      </c>
      <c r="W44" s="54">
        <v>34.096553999999998</v>
      </c>
      <c r="X44" s="54">
        <v>34.234389999999998</v>
      </c>
      <c r="Y44" s="54">
        <v>34.327323999999997</v>
      </c>
      <c r="Z44" s="54">
        <v>34.546936000000002</v>
      </c>
      <c r="AA44" s="54">
        <v>34.668816</v>
      </c>
      <c r="AB44" s="54">
        <v>34.886139</v>
      </c>
      <c r="AC44" s="54">
        <v>34.994529999999997</v>
      </c>
      <c r="AD44" s="54">
        <v>35.198901999999997</v>
      </c>
      <c r="AE44" s="54">
        <v>35.462563000000003</v>
      </c>
      <c r="AF44" s="54">
        <v>35.562781999999999</v>
      </c>
      <c r="AG44" s="54">
        <v>35.658664999999999</v>
      </c>
      <c r="AH44" s="54">
        <v>35.891162999999999</v>
      </c>
      <c r="AI44" s="54">
        <v>36.013947000000002</v>
      </c>
      <c r="AJ44" s="54">
        <v>36.198188999999999</v>
      </c>
      <c r="AK44" s="14">
        <v>5.4520000000000002E-3</v>
      </c>
    </row>
    <row r="45" spans="1:37" ht="15" customHeight="1" x14ac:dyDescent="0.25">
      <c r="A45" s="52" t="s">
        <v>432</v>
      </c>
      <c r="B45" s="13" t="s">
        <v>433</v>
      </c>
      <c r="C45" s="54">
        <v>13.762893</v>
      </c>
      <c r="D45" s="54">
        <v>13.174994999999999</v>
      </c>
      <c r="E45" s="54">
        <v>12.584531</v>
      </c>
      <c r="F45" s="54">
        <v>11.922504</v>
      </c>
      <c r="G45" s="54">
        <v>11.510320999999999</v>
      </c>
      <c r="H45" s="54">
        <v>11.408146</v>
      </c>
      <c r="I45" s="54">
        <v>11.410247</v>
      </c>
      <c r="J45" s="54">
        <v>11.513738999999999</v>
      </c>
      <c r="K45" s="54">
        <v>11.465545000000001</v>
      </c>
      <c r="L45" s="54">
        <v>11.332532</v>
      </c>
      <c r="M45" s="54">
        <v>11.216919000000001</v>
      </c>
      <c r="N45" s="54">
        <v>11.162229999999999</v>
      </c>
      <c r="O45" s="54">
        <v>11.341563000000001</v>
      </c>
      <c r="P45" s="54">
        <v>11.372939000000001</v>
      </c>
      <c r="Q45" s="54">
        <v>11.205752</v>
      </c>
      <c r="R45" s="54">
        <v>10.889246</v>
      </c>
      <c r="S45" s="54">
        <v>10.888958000000001</v>
      </c>
      <c r="T45" s="54">
        <v>10.758525000000001</v>
      </c>
      <c r="U45" s="54">
        <v>10.734076</v>
      </c>
      <c r="V45" s="54">
        <v>10.729797</v>
      </c>
      <c r="W45" s="54">
        <v>10.656091</v>
      </c>
      <c r="X45" s="54">
        <v>10.640605000000001</v>
      </c>
      <c r="Y45" s="54">
        <v>10.62372</v>
      </c>
      <c r="Z45" s="54">
        <v>10.627834999999999</v>
      </c>
      <c r="AA45" s="54">
        <v>10.564292</v>
      </c>
      <c r="AB45" s="54">
        <v>10.536868</v>
      </c>
      <c r="AC45" s="54">
        <v>10.496587999999999</v>
      </c>
      <c r="AD45" s="54">
        <v>10.509181</v>
      </c>
      <c r="AE45" s="54">
        <v>10.546925999999999</v>
      </c>
      <c r="AF45" s="54">
        <v>10.525779999999999</v>
      </c>
      <c r="AG45" s="54">
        <v>10.536016</v>
      </c>
      <c r="AH45" s="54">
        <v>10.558588</v>
      </c>
      <c r="AI45" s="54">
        <v>10.562956</v>
      </c>
      <c r="AJ45" s="54">
        <v>10.572284</v>
      </c>
      <c r="AK45" s="14">
        <v>-6.8539999999999998E-3</v>
      </c>
    </row>
    <row r="46" spans="1:37" ht="15" customHeight="1" x14ac:dyDescent="0.25">
      <c r="A46" s="52" t="s">
        <v>434</v>
      </c>
      <c r="B46" s="13" t="s">
        <v>52</v>
      </c>
      <c r="C46" s="54">
        <v>8.4205839999999998</v>
      </c>
      <c r="D46" s="54">
        <v>8.4588239999999999</v>
      </c>
      <c r="E46" s="54">
        <v>8.3409700000000004</v>
      </c>
      <c r="F46" s="54">
        <v>8.2132140000000007</v>
      </c>
      <c r="G46" s="54">
        <v>7.9730749999999997</v>
      </c>
      <c r="H46" s="54">
        <v>7.5687300000000004</v>
      </c>
      <c r="I46" s="54">
        <v>7.2866119999999999</v>
      </c>
      <c r="J46" s="54">
        <v>7.3045549999999997</v>
      </c>
      <c r="K46" s="54">
        <v>7.033811</v>
      </c>
      <c r="L46" s="54">
        <v>6.9392820000000004</v>
      </c>
      <c r="M46" s="54">
        <v>6.9392820000000004</v>
      </c>
      <c r="N46" s="54">
        <v>6.9392820000000004</v>
      </c>
      <c r="O46" s="54">
        <v>6.9414049999999996</v>
      </c>
      <c r="P46" s="54">
        <v>6.945532</v>
      </c>
      <c r="Q46" s="54">
        <v>6.9517179999999996</v>
      </c>
      <c r="R46" s="54">
        <v>6.8420629999999996</v>
      </c>
      <c r="S46" s="54">
        <v>6.8523709999999998</v>
      </c>
      <c r="T46" s="54">
        <v>6.8626800000000001</v>
      </c>
      <c r="U46" s="54">
        <v>6.8729889999999996</v>
      </c>
      <c r="V46" s="54">
        <v>6.8832979999999999</v>
      </c>
      <c r="W46" s="54">
        <v>6.8936060000000001</v>
      </c>
      <c r="X46" s="54">
        <v>6.9039140000000003</v>
      </c>
      <c r="Y46" s="54">
        <v>6.9142229999999998</v>
      </c>
      <c r="Z46" s="54">
        <v>6.924531</v>
      </c>
      <c r="AA46" s="54">
        <v>6.9348400000000003</v>
      </c>
      <c r="AB46" s="54">
        <v>6.9451510000000001</v>
      </c>
      <c r="AC46" s="54">
        <v>6.9554559999999999</v>
      </c>
      <c r="AD46" s="54">
        <v>6.9657650000000002</v>
      </c>
      <c r="AE46" s="54">
        <v>6.9760759999999999</v>
      </c>
      <c r="AF46" s="54">
        <v>6.986383</v>
      </c>
      <c r="AG46" s="54">
        <v>6.9966920000000004</v>
      </c>
      <c r="AH46" s="54">
        <v>7.0070009999999998</v>
      </c>
      <c r="AI46" s="54">
        <v>7.0173110000000003</v>
      </c>
      <c r="AJ46" s="54">
        <v>7.0273320000000004</v>
      </c>
      <c r="AK46" s="14">
        <v>-5.777E-3</v>
      </c>
    </row>
    <row r="47" spans="1:37" ht="15" customHeight="1" x14ac:dyDescent="0.25">
      <c r="A47" s="52" t="s">
        <v>435</v>
      </c>
      <c r="B47" s="13" t="s">
        <v>237</v>
      </c>
      <c r="C47" s="54">
        <v>2.7576529999999999</v>
      </c>
      <c r="D47" s="54">
        <v>2.6110009999999999</v>
      </c>
      <c r="E47" s="54">
        <v>2.532883</v>
      </c>
      <c r="F47" s="54">
        <v>2.6623250000000001</v>
      </c>
      <c r="G47" s="54">
        <v>2.776697</v>
      </c>
      <c r="H47" s="54">
        <v>2.7322570000000002</v>
      </c>
      <c r="I47" s="54">
        <v>2.6978270000000002</v>
      </c>
      <c r="J47" s="54">
        <v>2.6666919999999998</v>
      </c>
      <c r="K47" s="54">
        <v>2.6519379999999999</v>
      </c>
      <c r="L47" s="54">
        <v>2.6249319999999998</v>
      </c>
      <c r="M47" s="54">
        <v>2.603545</v>
      </c>
      <c r="N47" s="54">
        <v>2.5850379999999999</v>
      </c>
      <c r="O47" s="54">
        <v>2.5691310000000001</v>
      </c>
      <c r="P47" s="54">
        <v>2.562516</v>
      </c>
      <c r="Q47" s="54">
        <v>2.5418769999999999</v>
      </c>
      <c r="R47" s="54">
        <v>2.5245060000000001</v>
      </c>
      <c r="S47" s="54">
        <v>2.5082520000000001</v>
      </c>
      <c r="T47" s="54">
        <v>2.500372</v>
      </c>
      <c r="U47" s="54">
        <v>2.4892599999999998</v>
      </c>
      <c r="V47" s="54">
        <v>2.4749850000000002</v>
      </c>
      <c r="W47" s="54">
        <v>2.4644720000000002</v>
      </c>
      <c r="X47" s="54">
        <v>2.4683060000000001</v>
      </c>
      <c r="Y47" s="54">
        <v>2.4653200000000002</v>
      </c>
      <c r="Z47" s="54">
        <v>2.4598049999999998</v>
      </c>
      <c r="AA47" s="54">
        <v>2.4571339999999999</v>
      </c>
      <c r="AB47" s="54">
        <v>2.4510740000000002</v>
      </c>
      <c r="AC47" s="54">
        <v>2.4435410000000002</v>
      </c>
      <c r="AD47" s="54">
        <v>2.4382730000000001</v>
      </c>
      <c r="AE47" s="54">
        <v>2.434482</v>
      </c>
      <c r="AF47" s="54">
        <v>2.4305810000000001</v>
      </c>
      <c r="AG47" s="54">
        <v>2.425087</v>
      </c>
      <c r="AH47" s="54">
        <v>2.4264549999999998</v>
      </c>
      <c r="AI47" s="54">
        <v>2.4218449999999998</v>
      </c>
      <c r="AJ47" s="54">
        <v>2.4228580000000002</v>
      </c>
      <c r="AK47" s="14">
        <v>-2.3340000000000001E-3</v>
      </c>
    </row>
    <row r="48" spans="1:37" ht="15" customHeight="1" x14ac:dyDescent="0.25">
      <c r="A48" s="52" t="s">
        <v>436</v>
      </c>
      <c r="B48" s="13" t="s">
        <v>437</v>
      </c>
      <c r="C48" s="54">
        <v>3.0031919999999999</v>
      </c>
      <c r="D48" s="54">
        <v>3.0535359999999998</v>
      </c>
      <c r="E48" s="54">
        <v>3.0411630000000001</v>
      </c>
      <c r="F48" s="54">
        <v>3.0967660000000001</v>
      </c>
      <c r="G48" s="54">
        <v>3.13083</v>
      </c>
      <c r="H48" s="54">
        <v>3.155548</v>
      </c>
      <c r="I48" s="54">
        <v>3.1830250000000002</v>
      </c>
      <c r="J48" s="54">
        <v>3.2164489999999999</v>
      </c>
      <c r="K48" s="54">
        <v>3.2513190000000001</v>
      </c>
      <c r="L48" s="54">
        <v>3.278578</v>
      </c>
      <c r="M48" s="54">
        <v>3.2972800000000002</v>
      </c>
      <c r="N48" s="54">
        <v>3.3217310000000002</v>
      </c>
      <c r="O48" s="54">
        <v>3.3494079999999999</v>
      </c>
      <c r="P48" s="54">
        <v>3.36015</v>
      </c>
      <c r="Q48" s="54">
        <v>3.3704010000000002</v>
      </c>
      <c r="R48" s="54">
        <v>3.3861289999999999</v>
      </c>
      <c r="S48" s="54">
        <v>3.4109799999999999</v>
      </c>
      <c r="T48" s="54">
        <v>3.439343</v>
      </c>
      <c r="U48" s="54">
        <v>3.4679449999999998</v>
      </c>
      <c r="V48" s="54">
        <v>3.5072670000000001</v>
      </c>
      <c r="W48" s="54">
        <v>3.5320360000000002</v>
      </c>
      <c r="X48" s="54">
        <v>3.560416</v>
      </c>
      <c r="Y48" s="54">
        <v>3.5821390000000002</v>
      </c>
      <c r="Z48" s="54">
        <v>3.6056689999999998</v>
      </c>
      <c r="AA48" s="54">
        <v>3.6289790000000002</v>
      </c>
      <c r="AB48" s="54">
        <v>3.6470989999999999</v>
      </c>
      <c r="AC48" s="54">
        <v>3.663198</v>
      </c>
      <c r="AD48" s="54">
        <v>3.6875369999999998</v>
      </c>
      <c r="AE48" s="54">
        <v>3.715001</v>
      </c>
      <c r="AF48" s="54">
        <v>3.7445550000000001</v>
      </c>
      <c r="AG48" s="54">
        <v>3.7797260000000001</v>
      </c>
      <c r="AH48" s="54">
        <v>3.8048850000000001</v>
      </c>
      <c r="AI48" s="54">
        <v>3.831318</v>
      </c>
      <c r="AJ48" s="54">
        <v>3.859823</v>
      </c>
      <c r="AK48" s="14">
        <v>7.3489999999999996E-3</v>
      </c>
    </row>
    <row r="49" spans="1:37" ht="15" customHeight="1" x14ac:dyDescent="0.25">
      <c r="A49" s="52" t="s">
        <v>438</v>
      </c>
      <c r="B49" s="13" t="s">
        <v>54</v>
      </c>
      <c r="C49" s="54">
        <v>3.4246240000000001</v>
      </c>
      <c r="D49" s="54">
        <v>3.7644570000000002</v>
      </c>
      <c r="E49" s="54">
        <v>3.9605160000000001</v>
      </c>
      <c r="F49" s="54">
        <v>4.3540770000000002</v>
      </c>
      <c r="G49" s="54">
        <v>4.7650670000000002</v>
      </c>
      <c r="H49" s="54">
        <v>4.9969130000000002</v>
      </c>
      <c r="I49" s="54">
        <v>5.2097519999999999</v>
      </c>
      <c r="J49" s="54">
        <v>5.2906630000000003</v>
      </c>
      <c r="K49" s="54">
        <v>5.3661070000000004</v>
      </c>
      <c r="L49" s="54">
        <v>5.4040280000000003</v>
      </c>
      <c r="M49" s="54">
        <v>5.4638140000000002</v>
      </c>
      <c r="N49" s="54">
        <v>5.5325870000000004</v>
      </c>
      <c r="O49" s="54">
        <v>5.6697480000000002</v>
      </c>
      <c r="P49" s="54">
        <v>5.7549549999999998</v>
      </c>
      <c r="Q49" s="54">
        <v>5.8686550000000004</v>
      </c>
      <c r="R49" s="54">
        <v>5.8990140000000002</v>
      </c>
      <c r="S49" s="54">
        <v>5.9398439999999999</v>
      </c>
      <c r="T49" s="54">
        <v>6.054894</v>
      </c>
      <c r="U49" s="54">
        <v>6.1828209999999997</v>
      </c>
      <c r="V49" s="54">
        <v>6.3752360000000001</v>
      </c>
      <c r="W49" s="54">
        <v>6.5578529999999997</v>
      </c>
      <c r="X49" s="54">
        <v>6.7634100000000004</v>
      </c>
      <c r="Y49" s="54">
        <v>6.986389</v>
      </c>
      <c r="Z49" s="54">
        <v>7.0460919999999998</v>
      </c>
      <c r="AA49" s="54">
        <v>7.2432619999999996</v>
      </c>
      <c r="AB49" s="54">
        <v>7.3045559999999998</v>
      </c>
      <c r="AC49" s="54">
        <v>7.5015840000000003</v>
      </c>
      <c r="AD49" s="54">
        <v>7.5858850000000002</v>
      </c>
      <c r="AE49" s="54">
        <v>7.6687019999999997</v>
      </c>
      <c r="AF49" s="54">
        <v>7.9104429999999999</v>
      </c>
      <c r="AG49" s="54">
        <v>8.1845619999999997</v>
      </c>
      <c r="AH49" s="54">
        <v>8.3174880000000009</v>
      </c>
      <c r="AI49" s="54">
        <v>8.5733859999999993</v>
      </c>
      <c r="AJ49" s="54">
        <v>8.7683</v>
      </c>
      <c r="AK49" s="14">
        <v>2.6775E-2</v>
      </c>
    </row>
    <row r="50" spans="1:37" ht="15" customHeight="1" x14ac:dyDescent="0.25">
      <c r="A50" s="52" t="s">
        <v>439</v>
      </c>
      <c r="B50" s="13" t="s">
        <v>440</v>
      </c>
      <c r="C50" s="54">
        <v>0.31703999999999999</v>
      </c>
      <c r="D50" s="54">
        <v>0.309639</v>
      </c>
      <c r="E50" s="54">
        <v>0.31717600000000001</v>
      </c>
      <c r="F50" s="54">
        <v>0.316805</v>
      </c>
      <c r="G50" s="54">
        <v>0.32339600000000002</v>
      </c>
      <c r="H50" s="54">
        <v>0.31376999999999999</v>
      </c>
      <c r="I50" s="54">
        <v>0.30993900000000002</v>
      </c>
      <c r="J50" s="54">
        <v>0.31029099999999998</v>
      </c>
      <c r="K50" s="54">
        <v>0.31339</v>
      </c>
      <c r="L50" s="54">
        <v>0.31535400000000002</v>
      </c>
      <c r="M50" s="54">
        <v>0.326797</v>
      </c>
      <c r="N50" s="54">
        <v>0.34439500000000001</v>
      </c>
      <c r="O50" s="54">
        <v>0.34945900000000002</v>
      </c>
      <c r="P50" s="54">
        <v>0.35772799999999999</v>
      </c>
      <c r="Q50" s="54">
        <v>0.35308800000000001</v>
      </c>
      <c r="R50" s="54">
        <v>0.35998599999999997</v>
      </c>
      <c r="S50" s="54">
        <v>0.361178</v>
      </c>
      <c r="T50" s="54">
        <v>0.36929600000000001</v>
      </c>
      <c r="U50" s="54">
        <v>0.36412600000000001</v>
      </c>
      <c r="V50" s="54">
        <v>0.365367</v>
      </c>
      <c r="W50" s="54">
        <v>0.36659199999999997</v>
      </c>
      <c r="X50" s="54">
        <v>0.36816300000000002</v>
      </c>
      <c r="Y50" s="54">
        <v>0.370056</v>
      </c>
      <c r="Z50" s="54">
        <v>0.37320199999999998</v>
      </c>
      <c r="AA50" s="54">
        <v>0.371811</v>
      </c>
      <c r="AB50" s="54">
        <v>0.370396</v>
      </c>
      <c r="AC50" s="54">
        <v>0.368977</v>
      </c>
      <c r="AD50" s="54">
        <v>0.367562</v>
      </c>
      <c r="AE50" s="54">
        <v>0.36716100000000002</v>
      </c>
      <c r="AF50" s="54">
        <v>0.36560300000000001</v>
      </c>
      <c r="AG50" s="54">
        <v>0.36471999999999999</v>
      </c>
      <c r="AH50" s="54">
        <v>0.36427399999999999</v>
      </c>
      <c r="AI50" s="54">
        <v>0.36451699999999998</v>
      </c>
      <c r="AJ50" s="54">
        <v>0.36491800000000002</v>
      </c>
      <c r="AK50" s="14">
        <v>5.1460000000000004E-3</v>
      </c>
    </row>
    <row r="51" spans="1:37" ht="15" customHeight="1" x14ac:dyDescent="0.25">
      <c r="A51" s="52" t="s">
        <v>441</v>
      </c>
      <c r="B51" s="12" t="s">
        <v>65</v>
      </c>
      <c r="C51" s="55">
        <v>97.406081999999998</v>
      </c>
      <c r="D51" s="55">
        <v>100.128677</v>
      </c>
      <c r="E51" s="55">
        <v>100.26207700000001</v>
      </c>
      <c r="F51" s="55">
        <v>100.184364</v>
      </c>
      <c r="G51" s="55">
        <v>100.06237</v>
      </c>
      <c r="H51" s="55">
        <v>99.886443999999997</v>
      </c>
      <c r="I51" s="55">
        <v>99.640952999999996</v>
      </c>
      <c r="J51" s="55">
        <v>99.543723999999997</v>
      </c>
      <c r="K51" s="55">
        <v>99.303321999999994</v>
      </c>
      <c r="L51" s="55">
        <v>99.150711000000001</v>
      </c>
      <c r="M51" s="55">
        <v>99.067702999999995</v>
      </c>
      <c r="N51" s="55">
        <v>99.189071999999996</v>
      </c>
      <c r="O51" s="55">
        <v>99.233970999999997</v>
      </c>
      <c r="P51" s="55">
        <v>99.162384000000003</v>
      </c>
      <c r="Q51" s="55">
        <v>99.187515000000005</v>
      </c>
      <c r="R51" s="55">
        <v>99.059105000000002</v>
      </c>
      <c r="S51" s="55">
        <v>99.036781000000005</v>
      </c>
      <c r="T51" s="55">
        <v>99.096503999999996</v>
      </c>
      <c r="U51" s="55">
        <v>99.272118000000006</v>
      </c>
      <c r="V51" s="55">
        <v>99.575500000000005</v>
      </c>
      <c r="W51" s="55">
        <v>99.916488999999999</v>
      </c>
      <c r="X51" s="55">
        <v>100.372772</v>
      </c>
      <c r="Y51" s="55">
        <v>100.75876599999999</v>
      </c>
      <c r="Z51" s="55">
        <v>101.151764</v>
      </c>
      <c r="AA51" s="55">
        <v>101.545982</v>
      </c>
      <c r="AB51" s="55">
        <v>101.91615299999999</v>
      </c>
      <c r="AC51" s="55">
        <v>102.326019</v>
      </c>
      <c r="AD51" s="55">
        <v>102.84172100000001</v>
      </c>
      <c r="AE51" s="55">
        <v>103.43718699999999</v>
      </c>
      <c r="AF51" s="55">
        <v>104.015953</v>
      </c>
      <c r="AG51" s="55">
        <v>104.669342</v>
      </c>
      <c r="AH51" s="55">
        <v>105.352097</v>
      </c>
      <c r="AI51" s="55">
        <v>105.914917</v>
      </c>
      <c r="AJ51" s="55">
        <v>106.551704</v>
      </c>
      <c r="AK51" s="15">
        <v>1.9449999999999999E-3</v>
      </c>
    </row>
    <row r="52" spans="1:37" ht="15" customHeight="1" x14ac:dyDescent="0.25"/>
    <row r="53" spans="1:37" ht="15" customHeight="1" x14ac:dyDescent="0.25">
      <c r="B53" s="12" t="s">
        <v>606</v>
      </c>
    </row>
    <row r="54" spans="1:37" ht="15" customHeight="1" x14ac:dyDescent="0.25">
      <c r="A54" s="52" t="s">
        <v>442</v>
      </c>
      <c r="B54" s="13" t="s">
        <v>66</v>
      </c>
      <c r="C54" s="54">
        <v>55.214503999999998</v>
      </c>
      <c r="D54" s="54">
        <v>74.429001</v>
      </c>
      <c r="E54" s="54">
        <v>73.257606999999993</v>
      </c>
      <c r="F54" s="54">
        <v>73.266105999999994</v>
      </c>
      <c r="G54" s="54">
        <v>74.433693000000005</v>
      </c>
      <c r="H54" s="54">
        <v>74.398231999999993</v>
      </c>
      <c r="I54" s="54">
        <v>76.210883999999993</v>
      </c>
      <c r="J54" s="54">
        <v>79.322982999999994</v>
      </c>
      <c r="K54" s="54">
        <v>81.732917999999998</v>
      </c>
      <c r="L54" s="54">
        <v>84.865409999999997</v>
      </c>
      <c r="M54" s="54">
        <v>87.495482999999993</v>
      </c>
      <c r="N54" s="54">
        <v>89.418518000000006</v>
      </c>
      <c r="O54" s="54">
        <v>91.247551000000001</v>
      </c>
      <c r="P54" s="54">
        <v>92.982558999999995</v>
      </c>
      <c r="Q54" s="54">
        <v>94.623581000000001</v>
      </c>
      <c r="R54" s="54">
        <v>96.170569999999998</v>
      </c>
      <c r="S54" s="54">
        <v>97.623558000000003</v>
      </c>
      <c r="T54" s="54">
        <v>98.982535999999996</v>
      </c>
      <c r="U54" s="54">
        <v>100.247505</v>
      </c>
      <c r="V54" s="54">
        <v>101.418449</v>
      </c>
      <c r="W54" s="54">
        <v>102.49539900000001</v>
      </c>
      <c r="X54" s="54">
        <v>103.478325</v>
      </c>
      <c r="Y54" s="54">
        <v>104.367256</v>
      </c>
      <c r="Z54" s="54">
        <v>105.162155</v>
      </c>
      <c r="AA54" s="54">
        <v>105.863068</v>
      </c>
      <c r="AB54" s="54">
        <v>106.469955</v>
      </c>
      <c r="AC54" s="54">
        <v>106.982834</v>
      </c>
      <c r="AD54" s="54">
        <v>107.401703</v>
      </c>
      <c r="AE54" s="54">
        <v>107.726562</v>
      </c>
      <c r="AF54" s="54">
        <v>107.957397</v>
      </c>
      <c r="AG54" s="54">
        <v>108.094238</v>
      </c>
      <c r="AH54" s="54">
        <v>108.137062</v>
      </c>
      <c r="AI54" s="54">
        <v>108.085869</v>
      </c>
      <c r="AJ54" s="54">
        <v>107.940681</v>
      </c>
      <c r="AK54" s="14">
        <v>1.1684999999999999E-2</v>
      </c>
    </row>
    <row r="55" spans="1:37" ht="15" customHeight="1" x14ac:dyDescent="0.25">
      <c r="A55" s="52" t="s">
        <v>443</v>
      </c>
      <c r="B55" s="13" t="s">
        <v>67</v>
      </c>
      <c r="C55" s="54">
        <v>51.789535999999998</v>
      </c>
      <c r="D55" s="54">
        <v>68.463997000000006</v>
      </c>
      <c r="E55" s="54">
        <v>67.884033000000002</v>
      </c>
      <c r="F55" s="54">
        <v>69.722983999999997</v>
      </c>
      <c r="G55" s="54">
        <v>71.232567000000003</v>
      </c>
      <c r="H55" s="54">
        <v>70.517876000000001</v>
      </c>
      <c r="I55" s="54">
        <v>72.098442000000006</v>
      </c>
      <c r="J55" s="54">
        <v>75.207099999999997</v>
      </c>
      <c r="K55" s="54">
        <v>77.915436</v>
      </c>
      <c r="L55" s="54">
        <v>80.036957000000001</v>
      </c>
      <c r="M55" s="54">
        <v>82.337890999999999</v>
      </c>
      <c r="N55" s="54">
        <v>84.052093999999997</v>
      </c>
      <c r="O55" s="54">
        <v>85.959564</v>
      </c>
      <c r="P55" s="54">
        <v>87.344787999999994</v>
      </c>
      <c r="Q55" s="54">
        <v>89.209793000000005</v>
      </c>
      <c r="R55" s="54">
        <v>90.343200999999993</v>
      </c>
      <c r="S55" s="54">
        <v>93.033378999999996</v>
      </c>
      <c r="T55" s="54">
        <v>93.656341999999995</v>
      </c>
      <c r="U55" s="54">
        <v>95.197754000000003</v>
      </c>
      <c r="V55" s="54">
        <v>97.117416000000006</v>
      </c>
      <c r="W55" s="54">
        <v>96.790642000000005</v>
      </c>
      <c r="X55" s="54">
        <v>97.973938000000004</v>
      </c>
      <c r="Y55" s="54">
        <v>98.730873000000003</v>
      </c>
      <c r="Z55" s="54">
        <v>100.18422700000001</v>
      </c>
      <c r="AA55" s="54">
        <v>100.78424099999999</v>
      </c>
      <c r="AB55" s="54">
        <v>102.143822</v>
      </c>
      <c r="AC55" s="54">
        <v>102.428619</v>
      </c>
      <c r="AD55" s="54">
        <v>102.979614</v>
      </c>
      <c r="AE55" s="54">
        <v>103.530373</v>
      </c>
      <c r="AF55" s="54">
        <v>103.890556</v>
      </c>
      <c r="AG55" s="54">
        <v>104.19703699999999</v>
      </c>
      <c r="AH55" s="54">
        <v>104.497467</v>
      </c>
      <c r="AI55" s="54">
        <v>104.558632</v>
      </c>
      <c r="AJ55" s="54">
        <v>104.52319300000001</v>
      </c>
      <c r="AK55" s="14">
        <v>1.3310000000000001E-2</v>
      </c>
    </row>
    <row r="56" spans="1:37" ht="15" customHeight="1" x14ac:dyDescent="0.25">
      <c r="A56" s="52" t="s">
        <v>444</v>
      </c>
      <c r="B56" s="13" t="s">
        <v>445</v>
      </c>
      <c r="C56" s="54">
        <v>3.0836299999999999</v>
      </c>
      <c r="D56" s="54">
        <v>2.9923649999999999</v>
      </c>
      <c r="E56" s="54">
        <v>3.026332</v>
      </c>
      <c r="F56" s="54">
        <v>3.083942</v>
      </c>
      <c r="G56" s="54">
        <v>2.99987</v>
      </c>
      <c r="H56" s="54">
        <v>3.002637</v>
      </c>
      <c r="I56" s="54">
        <v>3.1302289999999999</v>
      </c>
      <c r="J56" s="54">
        <v>3.3051210000000002</v>
      </c>
      <c r="K56" s="54">
        <v>3.533318</v>
      </c>
      <c r="L56" s="54">
        <v>3.6049769999999999</v>
      </c>
      <c r="M56" s="54">
        <v>3.6287340000000001</v>
      </c>
      <c r="N56" s="54">
        <v>3.707767</v>
      </c>
      <c r="O56" s="54">
        <v>3.724675</v>
      </c>
      <c r="P56" s="54">
        <v>3.7618130000000001</v>
      </c>
      <c r="Q56" s="54">
        <v>3.7471329999999998</v>
      </c>
      <c r="R56" s="54">
        <v>3.8803160000000001</v>
      </c>
      <c r="S56" s="54">
        <v>3.9389460000000001</v>
      </c>
      <c r="T56" s="54">
        <v>3.981436</v>
      </c>
      <c r="U56" s="54">
        <v>4.0224710000000004</v>
      </c>
      <c r="V56" s="54">
        <v>4.0987640000000001</v>
      </c>
      <c r="W56" s="54">
        <v>4.1185590000000003</v>
      </c>
      <c r="X56" s="54">
        <v>4.1283919999999998</v>
      </c>
      <c r="Y56" s="54">
        <v>4.1498549999999996</v>
      </c>
      <c r="Z56" s="54">
        <v>4.2088070000000002</v>
      </c>
      <c r="AA56" s="54">
        <v>4.1960259999999998</v>
      </c>
      <c r="AB56" s="54">
        <v>4.2374489999999998</v>
      </c>
      <c r="AC56" s="54">
        <v>4.2976609999999997</v>
      </c>
      <c r="AD56" s="54">
        <v>4.37676</v>
      </c>
      <c r="AE56" s="54">
        <v>4.4488190000000003</v>
      </c>
      <c r="AF56" s="54">
        <v>4.499123</v>
      </c>
      <c r="AG56" s="54">
        <v>4.5666700000000002</v>
      </c>
      <c r="AH56" s="54">
        <v>4.6923170000000001</v>
      </c>
      <c r="AI56" s="54">
        <v>4.7867629999999997</v>
      </c>
      <c r="AJ56" s="54">
        <v>4.8660560000000004</v>
      </c>
      <c r="AK56" s="14">
        <v>1.5310000000000001E-2</v>
      </c>
    </row>
    <row r="57" spans="1:37" ht="15" customHeight="1" x14ac:dyDescent="0.25">
      <c r="A57" s="52" t="s">
        <v>446</v>
      </c>
      <c r="B57" s="13" t="s">
        <v>447</v>
      </c>
      <c r="C57" s="54">
        <v>36.697848999999998</v>
      </c>
      <c r="D57" s="54">
        <v>33.627673999999999</v>
      </c>
      <c r="E57" s="54">
        <v>32.703133000000001</v>
      </c>
      <c r="F57" s="54">
        <v>32.847999999999999</v>
      </c>
      <c r="G57" s="54">
        <v>32.373829000000001</v>
      </c>
      <c r="H57" s="54">
        <v>33.017128</v>
      </c>
      <c r="I57" s="54">
        <v>33.309443999999999</v>
      </c>
      <c r="J57" s="54">
        <v>32.686957999999997</v>
      </c>
      <c r="K57" s="54">
        <v>32.767741999999998</v>
      </c>
      <c r="L57" s="54">
        <v>32.929248999999999</v>
      </c>
      <c r="M57" s="54">
        <v>33.062308999999999</v>
      </c>
      <c r="N57" s="54">
        <v>32.441467000000003</v>
      </c>
      <c r="O57" s="54">
        <v>32.411552</v>
      </c>
      <c r="P57" s="54">
        <v>32.001877</v>
      </c>
      <c r="Q57" s="54">
        <v>32.022984000000001</v>
      </c>
      <c r="R57" s="54">
        <v>32.305477000000003</v>
      </c>
      <c r="S57" s="54">
        <v>32.312835999999997</v>
      </c>
      <c r="T57" s="54">
        <v>32.149925000000003</v>
      </c>
      <c r="U57" s="54">
        <v>32.299858</v>
      </c>
      <c r="V57" s="54">
        <v>32.401313999999999</v>
      </c>
      <c r="W57" s="54">
        <v>32.627482999999998</v>
      </c>
      <c r="X57" s="54">
        <v>32.804405000000003</v>
      </c>
      <c r="Y57" s="54">
        <v>32.865475000000004</v>
      </c>
      <c r="Z57" s="54">
        <v>32.742328999999998</v>
      </c>
      <c r="AA57" s="54">
        <v>32.768177000000001</v>
      </c>
      <c r="AB57" s="54">
        <v>32.740375999999998</v>
      </c>
      <c r="AC57" s="54">
        <v>32.718246000000001</v>
      </c>
      <c r="AD57" s="54">
        <v>32.780399000000003</v>
      </c>
      <c r="AE57" s="54">
        <v>33.013992000000002</v>
      </c>
      <c r="AF57" s="54">
        <v>32.878352999999997</v>
      </c>
      <c r="AG57" s="54">
        <v>32.743130000000001</v>
      </c>
      <c r="AH57" s="54">
        <v>32.889476999999999</v>
      </c>
      <c r="AI57" s="54">
        <v>32.964146</v>
      </c>
      <c r="AJ57" s="54">
        <v>32.974831000000002</v>
      </c>
      <c r="AK57" s="14">
        <v>-6.1200000000000002E-4</v>
      </c>
    </row>
    <row r="58" spans="1:37" ht="15" customHeight="1" x14ac:dyDescent="0.25">
      <c r="A58" s="52" t="s">
        <v>448</v>
      </c>
      <c r="B58" s="13" t="s">
        <v>449</v>
      </c>
      <c r="C58" s="54">
        <v>1.7821260000000001</v>
      </c>
      <c r="D58" s="54">
        <v>1.6452340000000001</v>
      </c>
      <c r="E58" s="54">
        <v>1.6071089999999999</v>
      </c>
      <c r="F58" s="54">
        <v>1.6049819999999999</v>
      </c>
      <c r="G58" s="54">
        <v>1.5897889999999999</v>
      </c>
      <c r="H58" s="54">
        <v>1.6063339999999999</v>
      </c>
      <c r="I58" s="54">
        <v>1.612806</v>
      </c>
      <c r="J58" s="54">
        <v>1.58473</v>
      </c>
      <c r="K58" s="54">
        <v>1.58901</v>
      </c>
      <c r="L58" s="54">
        <v>1.5953139999999999</v>
      </c>
      <c r="M58" s="54">
        <v>1.6028</v>
      </c>
      <c r="N58" s="54">
        <v>1.579664</v>
      </c>
      <c r="O58" s="54">
        <v>1.580935</v>
      </c>
      <c r="P58" s="54">
        <v>1.567699</v>
      </c>
      <c r="Q58" s="54">
        <v>1.5698259999999999</v>
      </c>
      <c r="R58" s="54">
        <v>1.5790930000000001</v>
      </c>
      <c r="S58" s="54">
        <v>1.5816920000000001</v>
      </c>
      <c r="T58" s="54">
        <v>1.578722</v>
      </c>
      <c r="U58" s="54">
        <v>1.585404</v>
      </c>
      <c r="V58" s="54">
        <v>1.5908599999999999</v>
      </c>
      <c r="W58" s="54">
        <v>1.5995729999999999</v>
      </c>
      <c r="X58" s="54">
        <v>1.607629</v>
      </c>
      <c r="Y58" s="54">
        <v>1.61147</v>
      </c>
      <c r="Z58" s="54">
        <v>1.607175</v>
      </c>
      <c r="AA58" s="54">
        <v>1.6076410000000001</v>
      </c>
      <c r="AB58" s="54">
        <v>1.607542</v>
      </c>
      <c r="AC58" s="54">
        <v>1.6074189999999999</v>
      </c>
      <c r="AD58" s="54">
        <v>1.610417</v>
      </c>
      <c r="AE58" s="54">
        <v>1.6193660000000001</v>
      </c>
      <c r="AF58" s="54">
        <v>1.6150929999999999</v>
      </c>
      <c r="AG58" s="54">
        <v>1.610079</v>
      </c>
      <c r="AH58" s="54">
        <v>1.6156029999999999</v>
      </c>
      <c r="AI58" s="54">
        <v>1.6203339999999999</v>
      </c>
      <c r="AJ58" s="54">
        <v>1.6206020000000001</v>
      </c>
      <c r="AK58" s="14">
        <v>-4.7100000000000001E-4</v>
      </c>
    </row>
    <row r="59" spans="1:37" ht="15" customHeight="1" x14ac:dyDescent="0.25">
      <c r="A59" s="52" t="s">
        <v>450</v>
      </c>
      <c r="B59" s="13" t="s">
        <v>451</v>
      </c>
      <c r="C59" s="54">
        <v>2.227144</v>
      </c>
      <c r="D59" s="54">
        <v>2.2960989999999999</v>
      </c>
      <c r="E59" s="54">
        <v>2.288043</v>
      </c>
      <c r="F59" s="54">
        <v>2.2918590000000001</v>
      </c>
      <c r="G59" s="54">
        <v>2.366663</v>
      </c>
      <c r="H59" s="54">
        <v>2.3722050000000001</v>
      </c>
      <c r="I59" s="54">
        <v>2.3701159999999999</v>
      </c>
      <c r="J59" s="54">
        <v>2.3359830000000001</v>
      </c>
      <c r="K59" s="54">
        <v>2.3504179999999999</v>
      </c>
      <c r="L59" s="54">
        <v>2.3506019999999999</v>
      </c>
      <c r="M59" s="54">
        <v>2.3590779999999998</v>
      </c>
      <c r="N59" s="54">
        <v>2.3652730000000002</v>
      </c>
      <c r="O59" s="54">
        <v>2.3849749999999998</v>
      </c>
      <c r="P59" s="54">
        <v>2.4031440000000002</v>
      </c>
      <c r="Q59" s="54">
        <v>2.4041440000000001</v>
      </c>
      <c r="R59" s="54">
        <v>2.3992840000000002</v>
      </c>
      <c r="S59" s="54">
        <v>2.4017379999999999</v>
      </c>
      <c r="T59" s="54">
        <v>2.4025690000000002</v>
      </c>
      <c r="U59" s="54">
        <v>2.4079519999999999</v>
      </c>
      <c r="V59" s="54">
        <v>2.4154949999999999</v>
      </c>
      <c r="W59" s="54">
        <v>2.4236040000000001</v>
      </c>
      <c r="X59" s="54">
        <v>2.4302640000000002</v>
      </c>
      <c r="Y59" s="54">
        <v>2.436096</v>
      </c>
      <c r="Z59" s="54">
        <v>2.4386399999999999</v>
      </c>
      <c r="AA59" s="54">
        <v>2.4410120000000002</v>
      </c>
      <c r="AB59" s="54">
        <v>2.4410180000000001</v>
      </c>
      <c r="AC59" s="54">
        <v>2.4401169999999999</v>
      </c>
      <c r="AD59" s="54">
        <v>2.438885</v>
      </c>
      <c r="AE59" s="54">
        <v>2.4406699999999999</v>
      </c>
      <c r="AF59" s="54">
        <v>2.4413939999999998</v>
      </c>
      <c r="AG59" s="54">
        <v>2.4395859999999998</v>
      </c>
      <c r="AH59" s="54">
        <v>2.4403280000000001</v>
      </c>
      <c r="AI59" s="54">
        <v>2.4420829999999998</v>
      </c>
      <c r="AJ59" s="54">
        <v>2.4424260000000002</v>
      </c>
      <c r="AK59" s="14">
        <v>1.933E-3</v>
      </c>
    </row>
    <row r="60" spans="1:37" ht="15" customHeight="1" x14ac:dyDescent="0.25">
      <c r="A60" s="52" t="s">
        <v>452</v>
      </c>
      <c r="B60" s="13" t="s">
        <v>68</v>
      </c>
      <c r="C60" s="56">
        <v>10.803350999999999</v>
      </c>
      <c r="D60" s="56">
        <v>10.555153000000001</v>
      </c>
      <c r="E60" s="56">
        <v>10.452851000000001</v>
      </c>
      <c r="F60" s="56">
        <v>10.240713</v>
      </c>
      <c r="G60" s="56">
        <v>10.114269</v>
      </c>
      <c r="H60" s="56">
        <v>10.111283</v>
      </c>
      <c r="I60" s="56">
        <v>10.127075</v>
      </c>
      <c r="J60" s="56">
        <v>10.200208999999999</v>
      </c>
      <c r="K60" s="56">
        <v>10.319483</v>
      </c>
      <c r="L60" s="56">
        <v>10.392035999999999</v>
      </c>
      <c r="M60" s="56">
        <v>10.400949000000001</v>
      </c>
      <c r="N60" s="56">
        <v>10.422434000000001</v>
      </c>
      <c r="O60" s="56">
        <v>10.413136</v>
      </c>
      <c r="P60" s="56">
        <v>10.447011</v>
      </c>
      <c r="Q60" s="56">
        <v>10.461817</v>
      </c>
      <c r="R60" s="56">
        <v>10.516177000000001</v>
      </c>
      <c r="S60" s="56">
        <v>10.541268000000001</v>
      </c>
      <c r="T60" s="56">
        <v>10.556597</v>
      </c>
      <c r="U60" s="56">
        <v>10.558515999999999</v>
      </c>
      <c r="V60" s="56">
        <v>10.577109</v>
      </c>
      <c r="W60" s="56">
        <v>10.597333000000001</v>
      </c>
      <c r="X60" s="56">
        <v>10.586905</v>
      </c>
      <c r="Y60" s="56">
        <v>10.566421</v>
      </c>
      <c r="Z60" s="56">
        <v>10.518877</v>
      </c>
      <c r="AA60" s="56">
        <v>10.544485999999999</v>
      </c>
      <c r="AB60" s="56">
        <v>10.514459</v>
      </c>
      <c r="AC60" s="56">
        <v>10.503579</v>
      </c>
      <c r="AD60" s="56">
        <v>10.487422</v>
      </c>
      <c r="AE60" s="56">
        <v>10.490791</v>
      </c>
      <c r="AF60" s="56">
        <v>10.499860999999999</v>
      </c>
      <c r="AG60" s="56">
        <v>10.511697</v>
      </c>
      <c r="AH60" s="56">
        <v>10.524551000000001</v>
      </c>
      <c r="AI60" s="56">
        <v>10.524112000000001</v>
      </c>
      <c r="AJ60" s="56">
        <v>10.505855</v>
      </c>
      <c r="AK60" s="14">
        <v>-1.46E-4</v>
      </c>
    </row>
    <row r="63" spans="1:37" ht="15" customHeight="1" x14ac:dyDescent="0.25">
      <c r="B63" s="12" t="s">
        <v>69</v>
      </c>
    </row>
    <row r="64" spans="1:37" ht="15" customHeight="1" x14ac:dyDescent="0.25">
      <c r="A64" s="52" t="s">
        <v>453</v>
      </c>
      <c r="B64" s="13" t="s">
        <v>66</v>
      </c>
      <c r="C64" s="54">
        <v>54.151001000000001</v>
      </c>
      <c r="D64" s="54">
        <v>74.429001</v>
      </c>
      <c r="E64" s="54">
        <v>75.063004000000006</v>
      </c>
      <c r="F64" s="54">
        <v>77.148781</v>
      </c>
      <c r="G64" s="54">
        <v>80.468941000000001</v>
      </c>
      <c r="H64" s="54">
        <v>82.477271999999999</v>
      </c>
      <c r="I64" s="54">
        <v>86.573234999999997</v>
      </c>
      <c r="J64" s="54">
        <v>92.241028</v>
      </c>
      <c r="K64" s="54">
        <v>97.226166000000006</v>
      </c>
      <c r="L64" s="54">
        <v>103.252098</v>
      </c>
      <c r="M64" s="54">
        <v>108.871307</v>
      </c>
      <c r="N64" s="54">
        <v>113.76338200000001</v>
      </c>
      <c r="O64" s="54">
        <v>118.676323</v>
      </c>
      <c r="P64" s="54">
        <v>123.545815</v>
      </c>
      <c r="Q64" s="54">
        <v>128.430328</v>
      </c>
      <c r="R64" s="54">
        <v>133.366028</v>
      </c>
      <c r="S64" s="54">
        <v>138.34072900000001</v>
      </c>
      <c r="T64" s="54">
        <v>143.338562</v>
      </c>
      <c r="U64" s="54">
        <v>148.38800000000001</v>
      </c>
      <c r="V64" s="54">
        <v>153.48461900000001</v>
      </c>
      <c r="W64" s="54">
        <v>158.58805799999999</v>
      </c>
      <c r="X64" s="54">
        <v>163.692566</v>
      </c>
      <c r="Y64" s="54">
        <v>168.80641199999999</v>
      </c>
      <c r="Z64" s="54">
        <v>173.94075000000001</v>
      </c>
      <c r="AA64" s="54">
        <v>179.10041799999999</v>
      </c>
      <c r="AB64" s="54">
        <v>184.25718699999999</v>
      </c>
      <c r="AC64" s="54">
        <v>189.44558699999999</v>
      </c>
      <c r="AD64" s="54">
        <v>194.63145399999999</v>
      </c>
      <c r="AE64" s="54">
        <v>199.829285</v>
      </c>
      <c r="AF64" s="54">
        <v>205.002106</v>
      </c>
      <c r="AG64" s="54">
        <v>210.17541499999999</v>
      </c>
      <c r="AH64" s="54">
        <v>215.36634799999999</v>
      </c>
      <c r="AI64" s="54">
        <v>220.55384799999999</v>
      </c>
      <c r="AJ64" s="54">
        <v>225.735626</v>
      </c>
      <c r="AK64" s="14">
        <v>3.5281E-2</v>
      </c>
    </row>
    <row r="65" spans="1:37" ht="15" customHeight="1" x14ac:dyDescent="0.25">
      <c r="A65" s="52" t="s">
        <v>454</v>
      </c>
      <c r="B65" s="13" t="s">
        <v>67</v>
      </c>
      <c r="C65" s="54">
        <v>50.792000000000002</v>
      </c>
      <c r="D65" s="54">
        <v>68.463997000000006</v>
      </c>
      <c r="E65" s="54">
        <v>69.556999000000005</v>
      </c>
      <c r="F65" s="54">
        <v>73.417884999999998</v>
      </c>
      <c r="G65" s="54">
        <v>77.008262999999999</v>
      </c>
      <c r="H65" s="54">
        <v>78.175545</v>
      </c>
      <c r="I65" s="54">
        <v>81.901627000000005</v>
      </c>
      <c r="J65" s="54">
        <v>87.454857000000004</v>
      </c>
      <c r="K65" s="54">
        <v>92.685051000000001</v>
      </c>
      <c r="L65" s="54">
        <v>97.377525000000006</v>
      </c>
      <c r="M65" s="54">
        <v>102.45367400000001</v>
      </c>
      <c r="N65" s="54">
        <v>106.935913</v>
      </c>
      <c r="O65" s="54">
        <v>111.79879</v>
      </c>
      <c r="P65" s="54">
        <v>116.05490899999999</v>
      </c>
      <c r="Q65" s="54">
        <v>121.082336</v>
      </c>
      <c r="R65" s="54">
        <v>125.28482099999999</v>
      </c>
      <c r="S65" s="54">
        <v>131.83606</v>
      </c>
      <c r="T65" s="54">
        <v>135.625595</v>
      </c>
      <c r="U65" s="54">
        <v>140.913284</v>
      </c>
      <c r="V65" s="54">
        <v>146.975525</v>
      </c>
      <c r="W65" s="54">
        <v>149.76126099999999</v>
      </c>
      <c r="X65" s="54">
        <v>154.985153</v>
      </c>
      <c r="Y65" s="54">
        <v>159.689987</v>
      </c>
      <c r="Z65" s="54">
        <v>165.707123</v>
      </c>
      <c r="AA65" s="54">
        <v>170.50799599999999</v>
      </c>
      <c r="AB65" s="54">
        <v>176.77037000000001</v>
      </c>
      <c r="AC65" s="54">
        <v>181.380966</v>
      </c>
      <c r="AD65" s="54">
        <v>186.617828</v>
      </c>
      <c r="AE65" s="54">
        <v>192.04548600000001</v>
      </c>
      <c r="AF65" s="54">
        <v>197.27950999999999</v>
      </c>
      <c r="AG65" s="54">
        <v>202.59780900000001</v>
      </c>
      <c r="AH65" s="54">
        <v>208.11772199999999</v>
      </c>
      <c r="AI65" s="54">
        <v>213.356369</v>
      </c>
      <c r="AJ65" s="54">
        <v>218.58865399999999</v>
      </c>
      <c r="AK65" s="14">
        <v>3.6943999999999998E-2</v>
      </c>
    </row>
    <row r="66" spans="1:37" ht="15" customHeight="1" x14ac:dyDescent="0.25">
      <c r="A66" s="52" t="s">
        <v>455</v>
      </c>
      <c r="B66" s="13" t="s">
        <v>445</v>
      </c>
      <c r="C66" s="54">
        <v>3.024235</v>
      </c>
      <c r="D66" s="54">
        <v>2.9923649999999999</v>
      </c>
      <c r="E66" s="54">
        <v>3.1009139999999999</v>
      </c>
      <c r="F66" s="54">
        <v>3.2473730000000001</v>
      </c>
      <c r="G66" s="54">
        <v>3.243106</v>
      </c>
      <c r="H66" s="54">
        <v>3.3286989999999999</v>
      </c>
      <c r="I66" s="54">
        <v>3.555844</v>
      </c>
      <c r="J66" s="54">
        <v>3.8433730000000002</v>
      </c>
      <c r="K66" s="54">
        <v>4.2030919999999998</v>
      </c>
      <c r="L66" s="54">
        <v>4.3860200000000003</v>
      </c>
      <c r="M66" s="54">
        <v>4.5152609999999997</v>
      </c>
      <c r="N66" s="54">
        <v>4.7172340000000004</v>
      </c>
      <c r="O66" s="54">
        <v>4.8443019999999999</v>
      </c>
      <c r="P66" s="54">
        <v>4.998316</v>
      </c>
      <c r="Q66" s="54">
        <v>5.0858949999999998</v>
      </c>
      <c r="R66" s="54">
        <v>5.3810880000000001</v>
      </c>
      <c r="S66" s="54">
        <v>5.5818149999999997</v>
      </c>
      <c r="T66" s="54">
        <v>5.7655969999999996</v>
      </c>
      <c r="U66" s="54">
        <v>5.9541279999999999</v>
      </c>
      <c r="V66" s="54">
        <v>6.2029860000000001</v>
      </c>
      <c r="W66" s="54">
        <v>6.372522</v>
      </c>
      <c r="X66" s="54">
        <v>6.53071</v>
      </c>
      <c r="Y66" s="54">
        <v>6.7120879999999996</v>
      </c>
      <c r="Z66" s="54">
        <v>6.9614669999999998</v>
      </c>
      <c r="AA66" s="54">
        <v>7.0988879999999996</v>
      </c>
      <c r="AB66" s="54">
        <v>7.3333399999999997</v>
      </c>
      <c r="AC66" s="54">
        <v>7.6103139999999998</v>
      </c>
      <c r="AD66" s="54">
        <v>7.9314869999999997</v>
      </c>
      <c r="AE66" s="54">
        <v>8.2524149999999992</v>
      </c>
      <c r="AF66" s="54">
        <v>8.5434590000000004</v>
      </c>
      <c r="AG66" s="54">
        <v>8.8793070000000007</v>
      </c>
      <c r="AH66" s="54">
        <v>9.345243</v>
      </c>
      <c r="AI66" s="54">
        <v>9.767595</v>
      </c>
      <c r="AJ66" s="54">
        <v>10.176351</v>
      </c>
      <c r="AK66" s="14">
        <v>3.8990999999999998E-2</v>
      </c>
    </row>
    <row r="67" spans="1:37" ht="15" customHeight="1" x14ac:dyDescent="0.25">
      <c r="A67" s="52" t="s">
        <v>456</v>
      </c>
      <c r="B67" s="13" t="s">
        <v>447</v>
      </c>
      <c r="C67" s="54">
        <v>35.991000999999997</v>
      </c>
      <c r="D67" s="54">
        <v>33.627673999999999</v>
      </c>
      <c r="E67" s="54">
        <v>33.509082999999997</v>
      </c>
      <c r="F67" s="54">
        <v>34.588749</v>
      </c>
      <c r="G67" s="54">
        <v>34.998767999999998</v>
      </c>
      <c r="H67" s="54">
        <v>36.602516000000001</v>
      </c>
      <c r="I67" s="54">
        <v>37.838509000000002</v>
      </c>
      <c r="J67" s="54">
        <v>38.010151</v>
      </c>
      <c r="K67" s="54">
        <v>38.979179000000002</v>
      </c>
      <c r="L67" s="54">
        <v>40.063602000000003</v>
      </c>
      <c r="M67" s="54">
        <v>41.139687000000002</v>
      </c>
      <c r="N67" s="54">
        <v>41.273902999999997</v>
      </c>
      <c r="O67" s="54">
        <v>42.154381000000001</v>
      </c>
      <c r="P67" s="54">
        <v>42.520854999999997</v>
      </c>
      <c r="Q67" s="54">
        <v>43.464035000000003</v>
      </c>
      <c r="R67" s="54">
        <v>44.800117</v>
      </c>
      <c r="S67" s="54">
        <v>45.789985999999999</v>
      </c>
      <c r="T67" s="54">
        <v>46.556941999999999</v>
      </c>
      <c r="U67" s="54">
        <v>47.810780000000001</v>
      </c>
      <c r="V67" s="54">
        <v>49.035488000000001</v>
      </c>
      <c r="W67" s="54">
        <v>50.483524000000003</v>
      </c>
      <c r="X67" s="54">
        <v>51.893349000000001</v>
      </c>
      <c r="Y67" s="54">
        <v>53.157508999999997</v>
      </c>
      <c r="Z67" s="54">
        <v>54.156601000000002</v>
      </c>
      <c r="AA67" s="54">
        <v>55.437603000000003</v>
      </c>
      <c r="AB67" s="54">
        <v>56.660575999999999</v>
      </c>
      <c r="AC67" s="54">
        <v>57.937587999999998</v>
      </c>
      <c r="AD67" s="54">
        <v>59.404057000000002</v>
      </c>
      <c r="AE67" s="54">
        <v>61.239882999999999</v>
      </c>
      <c r="AF67" s="54">
        <v>62.433253999999998</v>
      </c>
      <c r="AG67" s="54">
        <v>63.664828999999997</v>
      </c>
      <c r="AH67" s="54">
        <v>65.502860999999996</v>
      </c>
      <c r="AI67" s="54">
        <v>67.264747999999997</v>
      </c>
      <c r="AJ67" s="54">
        <v>68.960044999999994</v>
      </c>
      <c r="AK67" s="14">
        <v>2.2696999999999998E-2</v>
      </c>
    </row>
    <row r="68" spans="1:37" ht="15" customHeight="1" x14ac:dyDescent="0.25">
      <c r="A68" s="52" t="s">
        <v>457</v>
      </c>
      <c r="B68" s="13" t="s">
        <v>449</v>
      </c>
      <c r="C68" s="54">
        <v>1.7478</v>
      </c>
      <c r="D68" s="54">
        <v>1.6452340000000001</v>
      </c>
      <c r="E68" s="54">
        <v>1.6467149999999999</v>
      </c>
      <c r="F68" s="54">
        <v>1.690037</v>
      </c>
      <c r="G68" s="54">
        <v>1.7186920000000001</v>
      </c>
      <c r="H68" s="54">
        <v>1.780769</v>
      </c>
      <c r="I68" s="54">
        <v>1.832098</v>
      </c>
      <c r="J68" s="54">
        <v>1.8428100000000001</v>
      </c>
      <c r="K68" s="54">
        <v>1.8902209999999999</v>
      </c>
      <c r="L68" s="54">
        <v>1.94095</v>
      </c>
      <c r="M68" s="54">
        <v>1.9943770000000001</v>
      </c>
      <c r="N68" s="54">
        <v>2.0097390000000002</v>
      </c>
      <c r="O68" s="54">
        <v>2.0561600000000002</v>
      </c>
      <c r="P68" s="54">
        <v>2.082999</v>
      </c>
      <c r="Q68" s="54">
        <v>2.130687</v>
      </c>
      <c r="R68" s="54">
        <v>2.1898309999999999</v>
      </c>
      <c r="S68" s="54">
        <v>2.2413889999999999</v>
      </c>
      <c r="T68" s="54">
        <v>2.286178</v>
      </c>
      <c r="U68" s="54">
        <v>2.3467410000000002</v>
      </c>
      <c r="V68" s="54">
        <v>2.407575</v>
      </c>
      <c r="W68" s="54">
        <v>2.4749720000000002</v>
      </c>
      <c r="X68" s="54">
        <v>2.5431119999999998</v>
      </c>
      <c r="Y68" s="54">
        <v>2.6064349999999998</v>
      </c>
      <c r="Z68" s="54">
        <v>2.6583070000000002</v>
      </c>
      <c r="AA68" s="54">
        <v>2.7198259999999999</v>
      </c>
      <c r="AB68" s="54">
        <v>2.782016</v>
      </c>
      <c r="AC68" s="54">
        <v>2.8464239999999998</v>
      </c>
      <c r="AD68" s="54">
        <v>2.9183680000000001</v>
      </c>
      <c r="AE68" s="54">
        <v>3.0038719999999999</v>
      </c>
      <c r="AF68" s="54">
        <v>3.066926</v>
      </c>
      <c r="AG68" s="54">
        <v>3.130592</v>
      </c>
      <c r="AH68" s="54">
        <v>3.2176439999999999</v>
      </c>
      <c r="AI68" s="54">
        <v>3.306362</v>
      </c>
      <c r="AJ68" s="54">
        <v>3.3891550000000001</v>
      </c>
      <c r="AK68" s="14">
        <v>2.2841E-2</v>
      </c>
    </row>
    <row r="69" spans="1:37" ht="15" customHeight="1" x14ac:dyDescent="0.25">
      <c r="A69" s="52" t="s">
        <v>458</v>
      </c>
      <c r="B69" s="13" t="s">
        <v>451</v>
      </c>
      <c r="C69" s="54">
        <v>2.184247</v>
      </c>
      <c r="D69" s="54">
        <v>2.2960989999999999</v>
      </c>
      <c r="E69" s="54">
        <v>2.3444310000000002</v>
      </c>
      <c r="F69" s="54">
        <v>2.4133140000000002</v>
      </c>
      <c r="G69" s="54">
        <v>2.5585580000000001</v>
      </c>
      <c r="H69" s="54">
        <v>2.629807</v>
      </c>
      <c r="I69" s="54">
        <v>2.6923789999999999</v>
      </c>
      <c r="J69" s="54">
        <v>2.7164060000000001</v>
      </c>
      <c r="K69" s="54">
        <v>2.7959619999999998</v>
      </c>
      <c r="L69" s="54">
        <v>2.859877</v>
      </c>
      <c r="M69" s="54">
        <v>2.9354200000000001</v>
      </c>
      <c r="N69" s="54">
        <v>3.0092370000000002</v>
      </c>
      <c r="O69" s="54">
        <v>3.1018919999999999</v>
      </c>
      <c r="P69" s="54">
        <v>3.1930540000000001</v>
      </c>
      <c r="Q69" s="54">
        <v>3.2630880000000002</v>
      </c>
      <c r="R69" s="54">
        <v>3.3272439999999999</v>
      </c>
      <c r="S69" s="54">
        <v>3.4034629999999999</v>
      </c>
      <c r="T69" s="54">
        <v>3.4792079999999999</v>
      </c>
      <c r="U69" s="54">
        <v>3.5642909999999999</v>
      </c>
      <c r="V69" s="54">
        <v>3.6555599999999999</v>
      </c>
      <c r="W69" s="54">
        <v>3.7499699999999998</v>
      </c>
      <c r="X69" s="54">
        <v>3.8444379999999998</v>
      </c>
      <c r="Y69" s="54">
        <v>3.9402080000000002</v>
      </c>
      <c r="Z69" s="54">
        <v>4.033569</v>
      </c>
      <c r="AA69" s="54">
        <v>4.129734</v>
      </c>
      <c r="AB69" s="54">
        <v>4.2244320000000002</v>
      </c>
      <c r="AC69" s="54">
        <v>4.3209679999999997</v>
      </c>
      <c r="AD69" s="54">
        <v>4.4197040000000003</v>
      </c>
      <c r="AE69" s="54">
        <v>4.5273630000000002</v>
      </c>
      <c r="AF69" s="54">
        <v>4.6360039999999998</v>
      </c>
      <c r="AG69" s="54">
        <v>4.7434640000000003</v>
      </c>
      <c r="AH69" s="54">
        <v>4.8601700000000001</v>
      </c>
      <c r="AI69" s="54">
        <v>4.983174</v>
      </c>
      <c r="AJ69" s="54">
        <v>5.1078289999999997</v>
      </c>
      <c r="AK69" s="14">
        <v>2.5301000000000001E-2</v>
      </c>
    </row>
    <row r="70" spans="1:37" ht="15" customHeight="1" x14ac:dyDescent="0.25">
      <c r="A70" s="52" t="s">
        <v>459</v>
      </c>
      <c r="B70" s="13" t="s">
        <v>68</v>
      </c>
      <c r="C70" s="56">
        <v>10.595264</v>
      </c>
      <c r="D70" s="56">
        <v>10.555153000000001</v>
      </c>
      <c r="E70" s="56">
        <v>10.710457</v>
      </c>
      <c r="F70" s="56">
        <v>10.78341</v>
      </c>
      <c r="G70" s="56">
        <v>10.934357</v>
      </c>
      <c r="H70" s="56">
        <v>11.209286000000001</v>
      </c>
      <c r="I70" s="56">
        <v>11.504047</v>
      </c>
      <c r="J70" s="56">
        <v>11.86135</v>
      </c>
      <c r="K70" s="56">
        <v>12.275639999999999</v>
      </c>
      <c r="L70" s="56">
        <v>12.643544</v>
      </c>
      <c r="M70" s="56">
        <v>12.941981999999999</v>
      </c>
      <c r="N70" s="56">
        <v>13.260019</v>
      </c>
      <c r="O70" s="56">
        <v>13.543298</v>
      </c>
      <c r="P70" s="56">
        <v>13.880931</v>
      </c>
      <c r="Q70" s="56">
        <v>14.199576</v>
      </c>
      <c r="R70" s="56">
        <v>14.583470999999999</v>
      </c>
      <c r="S70" s="56">
        <v>14.937856</v>
      </c>
      <c r="T70" s="56">
        <v>15.287216000000001</v>
      </c>
      <c r="U70" s="56">
        <v>15.628888</v>
      </c>
      <c r="V70" s="56">
        <v>16.007183000000001</v>
      </c>
      <c r="W70" s="56">
        <v>16.396934999999999</v>
      </c>
      <c r="X70" s="56">
        <v>16.747444000000002</v>
      </c>
      <c r="Y70" s="56">
        <v>17.090413999999999</v>
      </c>
      <c r="Z70" s="56">
        <v>17.398475999999999</v>
      </c>
      <c r="AA70" s="56">
        <v>17.839290999999999</v>
      </c>
      <c r="AB70" s="56">
        <v>18.196349999999999</v>
      </c>
      <c r="AC70" s="56">
        <v>18.599775000000001</v>
      </c>
      <c r="AD70" s="56">
        <v>19.005119000000001</v>
      </c>
      <c r="AE70" s="56">
        <v>19.460079</v>
      </c>
      <c r="AF70" s="56">
        <v>19.938362000000001</v>
      </c>
      <c r="AG70" s="56">
        <v>20.438648000000001</v>
      </c>
      <c r="AH70" s="56">
        <v>20.960751999999999</v>
      </c>
      <c r="AI70" s="56">
        <v>21.474899000000001</v>
      </c>
      <c r="AJ70" s="56">
        <v>21.970822999999999</v>
      </c>
      <c r="AK70" s="14">
        <v>2.3174E-2</v>
      </c>
    </row>
    <row r="71" spans="1:37" ht="15" customHeight="1" thickBot="1" x14ac:dyDescent="0.3"/>
    <row r="72" spans="1:37" ht="15" customHeight="1" x14ac:dyDescent="0.25">
      <c r="B72" s="65" t="s">
        <v>70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spans="1:37" ht="15" customHeight="1" x14ac:dyDescent="0.25">
      <c r="B73" s="57" t="s">
        <v>71</v>
      </c>
    </row>
    <row r="74" spans="1:37" ht="15" customHeight="1" x14ac:dyDescent="0.25">
      <c r="B74" s="57" t="s">
        <v>72</v>
      </c>
    </row>
    <row r="75" spans="1:37" ht="15" customHeight="1" x14ac:dyDescent="0.25">
      <c r="B75" s="57" t="s">
        <v>73</v>
      </c>
    </row>
    <row r="76" spans="1:37" ht="15" customHeight="1" x14ac:dyDescent="0.25">
      <c r="B76" s="57" t="s">
        <v>74</v>
      </c>
    </row>
    <row r="77" spans="1:37" ht="15" customHeight="1" x14ac:dyDescent="0.25">
      <c r="B77" s="57" t="s">
        <v>75</v>
      </c>
    </row>
    <row r="78" spans="1:37" ht="15" customHeight="1" x14ac:dyDescent="0.25">
      <c r="B78" s="57" t="s">
        <v>76</v>
      </c>
    </row>
    <row r="79" spans="1:37" ht="15" customHeight="1" x14ac:dyDescent="0.25">
      <c r="B79" s="57" t="s">
        <v>77</v>
      </c>
    </row>
    <row r="80" spans="1:37" ht="15" customHeight="1" x14ac:dyDescent="0.25">
      <c r="B80" s="57" t="s">
        <v>460</v>
      </c>
    </row>
    <row r="81" spans="2:2" ht="15" customHeight="1" x14ac:dyDescent="0.25">
      <c r="B81" s="57" t="s">
        <v>78</v>
      </c>
    </row>
    <row r="82" spans="2:2" ht="15" customHeight="1" x14ac:dyDescent="0.25">
      <c r="B82" s="57" t="s">
        <v>461</v>
      </c>
    </row>
    <row r="83" spans="2:2" ht="15" customHeight="1" x14ac:dyDescent="0.25">
      <c r="B83" s="57" t="s">
        <v>462</v>
      </c>
    </row>
    <row r="84" spans="2:2" ht="15" customHeight="1" x14ac:dyDescent="0.25">
      <c r="B84" s="57" t="s">
        <v>463</v>
      </c>
    </row>
    <row r="85" spans="2:2" ht="15" customHeight="1" x14ac:dyDescent="0.25">
      <c r="B85" s="57" t="s">
        <v>464</v>
      </c>
    </row>
    <row r="86" spans="2:2" ht="15" customHeight="1" x14ac:dyDescent="0.25">
      <c r="B86" s="57" t="s">
        <v>238</v>
      </c>
    </row>
    <row r="87" spans="2:2" ht="15" customHeight="1" x14ac:dyDescent="0.25">
      <c r="B87" s="57" t="s">
        <v>79</v>
      </c>
    </row>
    <row r="88" spans="2:2" ht="15" customHeight="1" x14ac:dyDescent="0.25">
      <c r="B88" s="57" t="s">
        <v>465</v>
      </c>
    </row>
    <row r="89" spans="2:2" ht="15" customHeight="1" x14ac:dyDescent="0.25">
      <c r="B89" s="57" t="s">
        <v>466</v>
      </c>
    </row>
    <row r="90" spans="2:2" ht="15" customHeight="1" x14ac:dyDescent="0.25">
      <c r="B90" s="57" t="s">
        <v>80</v>
      </c>
    </row>
    <row r="91" spans="2:2" ht="15" customHeight="1" x14ac:dyDescent="0.25">
      <c r="B91" s="57" t="s">
        <v>467</v>
      </c>
    </row>
    <row r="92" spans="2:2" ht="15" customHeight="1" x14ac:dyDescent="0.25">
      <c r="B92" s="57" t="s">
        <v>468</v>
      </c>
    </row>
    <row r="93" spans="2:2" ht="15" customHeight="1" x14ac:dyDescent="0.25">
      <c r="B93" s="57" t="s">
        <v>81</v>
      </c>
    </row>
    <row r="94" spans="2:2" ht="15" customHeight="1" x14ac:dyDescent="0.25">
      <c r="B94" s="57" t="s">
        <v>469</v>
      </c>
    </row>
    <row r="95" spans="2:2" ht="15" customHeight="1" x14ac:dyDescent="0.25">
      <c r="B95" s="57" t="s">
        <v>82</v>
      </c>
    </row>
    <row r="96" spans="2:2" ht="15" customHeight="1" x14ac:dyDescent="0.25">
      <c r="B96" s="57" t="s">
        <v>470</v>
      </c>
    </row>
    <row r="97" spans="2:2" ht="15" customHeight="1" x14ac:dyDescent="0.25">
      <c r="B97" s="57" t="s">
        <v>83</v>
      </c>
    </row>
    <row r="98" spans="2:2" ht="15" customHeight="1" x14ac:dyDescent="0.25">
      <c r="B98" s="57" t="s">
        <v>607</v>
      </c>
    </row>
    <row r="99" spans="2:2" ht="15" customHeight="1" x14ac:dyDescent="0.25">
      <c r="B99" s="57" t="s">
        <v>84</v>
      </c>
    </row>
    <row r="100" spans="2:2" ht="15" customHeight="1" x14ac:dyDescent="0.25">
      <c r="B100" s="57" t="s">
        <v>608</v>
      </c>
    </row>
    <row r="101" spans="2:2" ht="15" customHeight="1" x14ac:dyDescent="0.25">
      <c r="B101" s="57" t="s">
        <v>609</v>
      </c>
    </row>
    <row r="102" spans="2:2" ht="15" customHeight="1" x14ac:dyDescent="0.25">
      <c r="B102" s="57" t="s">
        <v>610</v>
      </c>
    </row>
    <row r="103" spans="2:2" ht="15" customHeight="1" x14ac:dyDescent="0.25">
      <c r="B103" s="57" t="s">
        <v>611</v>
      </c>
    </row>
    <row r="104" spans="2:2" ht="15" customHeight="1" x14ac:dyDescent="0.25">
      <c r="B104" s="57" t="s">
        <v>612</v>
      </c>
    </row>
    <row r="105" spans="2:2" ht="15" customHeight="1" x14ac:dyDescent="0.25">
      <c r="B105" s="57" t="s">
        <v>613</v>
      </c>
    </row>
    <row r="106" spans="2:2" ht="15" customHeight="1" x14ac:dyDescent="0.25">
      <c r="B106" s="57" t="s">
        <v>614</v>
      </c>
    </row>
    <row r="107" spans="2:2" ht="15" customHeight="1" x14ac:dyDescent="0.25"/>
    <row r="108" spans="2:2" ht="15" customHeight="1" x14ac:dyDescent="0.25"/>
    <row r="109" spans="2:2" ht="15" customHeight="1" x14ac:dyDescent="0.25"/>
    <row r="110" spans="2:2" ht="15" customHeight="1" x14ac:dyDescent="0.25"/>
    <row r="111" spans="2:2" ht="15" customHeight="1" x14ac:dyDescent="0.25"/>
    <row r="112" spans="2: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</sheetData>
  <mergeCells count="1">
    <mergeCell ref="B72:AK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L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473</v>
      </c>
      <c r="B10" s="9" t="s">
        <v>139</v>
      </c>
    </row>
    <row r="11" spans="1:37" ht="15" customHeight="1" x14ac:dyDescent="0.25">
      <c r="B11" s="53" t="s">
        <v>140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141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142</v>
      </c>
    </row>
    <row r="16" spans="1:37" ht="15" customHeight="1" x14ac:dyDescent="0.25"/>
    <row r="17" spans="1:37" ht="15" customHeight="1" x14ac:dyDescent="0.25">
      <c r="B17" s="12" t="s">
        <v>85</v>
      </c>
    </row>
    <row r="18" spans="1:37" ht="15" customHeight="1" x14ac:dyDescent="0.25">
      <c r="B18" s="12" t="s">
        <v>143</v>
      </c>
    </row>
    <row r="19" spans="1:37" ht="15" customHeight="1" x14ac:dyDescent="0.25">
      <c r="A19" s="52" t="s">
        <v>474</v>
      </c>
      <c r="B19" s="13" t="s">
        <v>144</v>
      </c>
      <c r="C19" s="58">
        <v>1185.6030270000001</v>
      </c>
      <c r="D19" s="58">
        <v>1136.0792240000001</v>
      </c>
      <c r="E19" s="58">
        <v>1080.8320309999999</v>
      </c>
      <c r="F19" s="58">
        <v>1023.802612</v>
      </c>
      <c r="G19" s="58">
        <v>988.18920900000001</v>
      </c>
      <c r="H19" s="58">
        <v>980.79949999999997</v>
      </c>
      <c r="I19" s="58">
        <v>983.33874500000002</v>
      </c>
      <c r="J19" s="58">
        <v>992.39086899999995</v>
      </c>
      <c r="K19" s="58">
        <v>988.43615699999998</v>
      </c>
      <c r="L19" s="58">
        <v>976.65014599999995</v>
      </c>
      <c r="M19" s="58">
        <v>966.33593800000006</v>
      </c>
      <c r="N19" s="58">
        <v>961.04144299999996</v>
      </c>
      <c r="O19" s="58">
        <v>981.55053699999996</v>
      </c>
      <c r="P19" s="58">
        <v>986.90991199999996</v>
      </c>
      <c r="Q19" s="58">
        <v>970.91119400000002</v>
      </c>
      <c r="R19" s="58">
        <v>939.51757799999996</v>
      </c>
      <c r="S19" s="58">
        <v>939.80187999999998</v>
      </c>
      <c r="T19" s="58">
        <v>927.28955099999996</v>
      </c>
      <c r="U19" s="58">
        <v>925.53271500000005</v>
      </c>
      <c r="V19" s="58">
        <v>925.28283699999997</v>
      </c>
      <c r="W19" s="58">
        <v>918.02246100000002</v>
      </c>
      <c r="X19" s="58">
        <v>916.511841</v>
      </c>
      <c r="Y19" s="58">
        <v>915.24932899999999</v>
      </c>
      <c r="Z19" s="58">
        <v>916.22412099999997</v>
      </c>
      <c r="AA19" s="58">
        <v>910.50201400000003</v>
      </c>
      <c r="AB19" s="58">
        <v>909.00061000000005</v>
      </c>
      <c r="AC19" s="58">
        <v>905.35058600000002</v>
      </c>
      <c r="AD19" s="58">
        <v>906.85162400000002</v>
      </c>
      <c r="AE19" s="58">
        <v>910.48791500000004</v>
      </c>
      <c r="AF19" s="58">
        <v>908.84783900000002</v>
      </c>
      <c r="AG19" s="58">
        <v>909.90795900000001</v>
      </c>
      <c r="AH19" s="58">
        <v>912.21569799999997</v>
      </c>
      <c r="AI19" s="58">
        <v>912.80670199999997</v>
      </c>
      <c r="AJ19" s="58">
        <v>913.79333499999996</v>
      </c>
      <c r="AK19" s="14">
        <v>-6.7809999999999997E-3</v>
      </c>
    </row>
    <row r="20" spans="1:37" ht="15" customHeight="1" x14ac:dyDescent="0.25">
      <c r="A20" s="52" t="s">
        <v>475</v>
      </c>
      <c r="B20" s="13" t="s">
        <v>145</v>
      </c>
      <c r="C20" s="58">
        <v>17.646000000000001</v>
      </c>
      <c r="D20" s="58">
        <v>15.859306999999999</v>
      </c>
      <c r="E20" s="58">
        <v>15.245499000000001</v>
      </c>
      <c r="F20" s="58">
        <v>14.924905000000001</v>
      </c>
      <c r="G20" s="58">
        <v>10.854578999999999</v>
      </c>
      <c r="H20" s="58">
        <v>10.720606</v>
      </c>
      <c r="I20" s="58">
        <v>10.635122000000001</v>
      </c>
      <c r="J20" s="58">
        <v>10.551902999999999</v>
      </c>
      <c r="K20" s="58">
        <v>10.295343000000001</v>
      </c>
      <c r="L20" s="58">
        <v>9.8780230000000007</v>
      </c>
      <c r="M20" s="58">
        <v>9.4992719999999995</v>
      </c>
      <c r="N20" s="58">
        <v>9.0366129999999991</v>
      </c>
      <c r="O20" s="58">
        <v>8.9757110000000004</v>
      </c>
      <c r="P20" s="58">
        <v>8.8525200000000002</v>
      </c>
      <c r="Q20" s="58">
        <v>8.5168850000000003</v>
      </c>
      <c r="R20" s="58">
        <v>8.3432019999999998</v>
      </c>
      <c r="S20" s="58">
        <v>8.2767130000000009</v>
      </c>
      <c r="T20" s="58">
        <v>8.1890370000000008</v>
      </c>
      <c r="U20" s="58">
        <v>8.1525569999999998</v>
      </c>
      <c r="V20" s="58">
        <v>8.0476650000000003</v>
      </c>
      <c r="W20" s="58">
        <v>7.9327230000000002</v>
      </c>
      <c r="X20" s="58">
        <v>7.7009290000000004</v>
      </c>
      <c r="Y20" s="58">
        <v>7.5976819999999998</v>
      </c>
      <c r="Z20" s="58">
        <v>7.5121690000000001</v>
      </c>
      <c r="AA20" s="58">
        <v>7.2122549999999999</v>
      </c>
      <c r="AB20" s="58">
        <v>6.9033199999999999</v>
      </c>
      <c r="AC20" s="58">
        <v>6.6154089999999997</v>
      </c>
      <c r="AD20" s="58">
        <v>6.3423299999999996</v>
      </c>
      <c r="AE20" s="58">
        <v>6.0523689999999997</v>
      </c>
      <c r="AF20" s="58">
        <v>6.0709369999999998</v>
      </c>
      <c r="AG20" s="58">
        <v>6.097003</v>
      </c>
      <c r="AH20" s="58">
        <v>6.1251819999999997</v>
      </c>
      <c r="AI20" s="58">
        <v>6.1250049999999998</v>
      </c>
      <c r="AJ20" s="58">
        <v>6.1433419999999996</v>
      </c>
      <c r="AK20" s="14">
        <v>-2.9201999999999999E-2</v>
      </c>
    </row>
    <row r="21" spans="1:37" ht="15" customHeight="1" x14ac:dyDescent="0.25">
      <c r="A21" s="52" t="s">
        <v>476</v>
      </c>
      <c r="B21" s="13" t="s">
        <v>146</v>
      </c>
      <c r="C21" s="58">
        <v>1065.216064</v>
      </c>
      <c r="D21" s="58">
        <v>1208.6563719999999</v>
      </c>
      <c r="E21" s="58">
        <v>1229.5520019999999</v>
      </c>
      <c r="F21" s="58">
        <v>1297.838501</v>
      </c>
      <c r="G21" s="58">
        <v>1322.569092</v>
      </c>
      <c r="H21" s="58">
        <v>1364.005371</v>
      </c>
      <c r="I21" s="58">
        <v>1386.2677000000001</v>
      </c>
      <c r="J21" s="58">
        <v>1385.1457519999999</v>
      </c>
      <c r="K21" s="58">
        <v>1428.4410399999999</v>
      </c>
      <c r="L21" s="58">
        <v>1461.674072</v>
      </c>
      <c r="M21" s="58">
        <v>1482.022827</v>
      </c>
      <c r="N21" s="58">
        <v>1499.962158</v>
      </c>
      <c r="O21" s="58">
        <v>1487.190063</v>
      </c>
      <c r="P21" s="58">
        <v>1487.30603</v>
      </c>
      <c r="Q21" s="58">
        <v>1512.070557</v>
      </c>
      <c r="R21" s="58">
        <v>1566.2836910000001</v>
      </c>
      <c r="S21" s="58">
        <v>1575.812134</v>
      </c>
      <c r="T21" s="58">
        <v>1593.881592</v>
      </c>
      <c r="U21" s="58">
        <v>1603.1754149999999</v>
      </c>
      <c r="V21" s="58">
        <v>1606.7844239999999</v>
      </c>
      <c r="W21" s="58">
        <v>1620.859375</v>
      </c>
      <c r="X21" s="58">
        <v>1622.7836910000001</v>
      </c>
      <c r="Y21" s="58">
        <v>1625.1235349999999</v>
      </c>
      <c r="Z21" s="58">
        <v>1642.087769</v>
      </c>
      <c r="AA21" s="58">
        <v>1649.957764</v>
      </c>
      <c r="AB21" s="58">
        <v>1670.8431399999999</v>
      </c>
      <c r="AC21" s="58">
        <v>1678.206543</v>
      </c>
      <c r="AD21" s="58">
        <v>1696.5844729999999</v>
      </c>
      <c r="AE21" s="58">
        <v>1714.8332519999999</v>
      </c>
      <c r="AF21" s="58">
        <v>1719.6895750000001</v>
      </c>
      <c r="AG21" s="58">
        <v>1718.097534</v>
      </c>
      <c r="AH21" s="58">
        <v>1734.3833010000001</v>
      </c>
      <c r="AI21" s="58">
        <v>1736.0153809999999</v>
      </c>
      <c r="AJ21" s="58">
        <v>1747.76001</v>
      </c>
      <c r="AK21" s="14">
        <v>1.1592999999999999E-2</v>
      </c>
    </row>
    <row r="22" spans="1:37" ht="15" customHeight="1" x14ac:dyDescent="0.25">
      <c r="A22" s="52" t="s">
        <v>477</v>
      </c>
      <c r="B22" s="13" t="s">
        <v>147</v>
      </c>
      <c r="C22" s="58">
        <v>804.94995100000006</v>
      </c>
      <c r="D22" s="58">
        <v>808.605774</v>
      </c>
      <c r="E22" s="58">
        <v>797.33972200000005</v>
      </c>
      <c r="F22" s="58">
        <v>785.12719700000002</v>
      </c>
      <c r="G22" s="58">
        <v>762.17132600000002</v>
      </c>
      <c r="H22" s="58">
        <v>723.51867700000003</v>
      </c>
      <c r="I22" s="58">
        <v>696.55023200000005</v>
      </c>
      <c r="J22" s="58">
        <v>698.26544200000001</v>
      </c>
      <c r="K22" s="58">
        <v>672.38415499999996</v>
      </c>
      <c r="L22" s="58">
        <v>663.34777799999995</v>
      </c>
      <c r="M22" s="58">
        <v>663.34777799999995</v>
      </c>
      <c r="N22" s="58">
        <v>663.34777799999995</v>
      </c>
      <c r="O22" s="58">
        <v>663.55071999999996</v>
      </c>
      <c r="P22" s="58">
        <v>663.94531199999994</v>
      </c>
      <c r="Q22" s="58">
        <v>664.53662099999997</v>
      </c>
      <c r="R22" s="58">
        <v>654.05426</v>
      </c>
      <c r="S22" s="58">
        <v>655.03973399999995</v>
      </c>
      <c r="T22" s="58">
        <v>656.02514599999995</v>
      </c>
      <c r="U22" s="58">
        <v>657.01049799999998</v>
      </c>
      <c r="V22" s="58">
        <v>657.99597200000005</v>
      </c>
      <c r="W22" s="58">
        <v>658.98144500000001</v>
      </c>
      <c r="X22" s="58">
        <v>659.966858</v>
      </c>
      <c r="Y22" s="58">
        <v>660.95233199999996</v>
      </c>
      <c r="Z22" s="58">
        <v>661.93774399999995</v>
      </c>
      <c r="AA22" s="58">
        <v>662.92321800000002</v>
      </c>
      <c r="AB22" s="58">
        <v>663.90856900000006</v>
      </c>
      <c r="AC22" s="58">
        <v>664.89404300000001</v>
      </c>
      <c r="AD22" s="58">
        <v>665.87939500000005</v>
      </c>
      <c r="AE22" s="58">
        <v>666.86480700000004</v>
      </c>
      <c r="AF22" s="58">
        <v>667.85034199999996</v>
      </c>
      <c r="AG22" s="58">
        <v>668.83575399999995</v>
      </c>
      <c r="AH22" s="58">
        <v>669.82104500000003</v>
      </c>
      <c r="AI22" s="58">
        <v>670.80651899999998</v>
      </c>
      <c r="AJ22" s="58">
        <v>671.76452600000005</v>
      </c>
      <c r="AK22" s="14">
        <v>-5.777E-3</v>
      </c>
    </row>
    <row r="23" spans="1:37" ht="15" customHeight="1" x14ac:dyDescent="0.25">
      <c r="A23" s="52" t="s">
        <v>478</v>
      </c>
      <c r="B23" s="13" t="s">
        <v>148</v>
      </c>
      <c r="C23" s="58">
        <v>-0.127</v>
      </c>
      <c r="D23" s="58">
        <v>1.386279</v>
      </c>
      <c r="E23" s="58">
        <v>1.3756299999999999</v>
      </c>
      <c r="F23" s="58">
        <v>1.354687</v>
      </c>
      <c r="G23" s="58">
        <v>1.352422</v>
      </c>
      <c r="H23" s="58">
        <v>1.3494930000000001</v>
      </c>
      <c r="I23" s="58">
        <v>1.345156</v>
      </c>
      <c r="J23" s="58">
        <v>1.323453</v>
      </c>
      <c r="K23" s="58">
        <v>1.193773</v>
      </c>
      <c r="L23" s="58">
        <v>1.240146</v>
      </c>
      <c r="M23" s="58">
        <v>1.2148810000000001</v>
      </c>
      <c r="N23" s="58">
        <v>1.175152</v>
      </c>
      <c r="O23" s="58">
        <v>1.1441619999999999</v>
      </c>
      <c r="P23" s="58">
        <v>1.1321760000000001</v>
      </c>
      <c r="Q23" s="58">
        <v>0.86058900000000005</v>
      </c>
      <c r="R23" s="58">
        <v>0.65856099999999995</v>
      </c>
      <c r="S23" s="58">
        <v>0.59155000000000002</v>
      </c>
      <c r="T23" s="58">
        <v>0.52273000000000003</v>
      </c>
      <c r="U23" s="58">
        <v>0.366261</v>
      </c>
      <c r="V23" s="58">
        <v>-5.0962E-2</v>
      </c>
      <c r="W23" s="58">
        <v>-0.25323099999999998</v>
      </c>
      <c r="X23" s="58">
        <v>-0.42300100000000002</v>
      </c>
      <c r="Y23" s="58">
        <v>-0.69763699999999995</v>
      </c>
      <c r="Z23" s="58">
        <v>-0.80307099999999998</v>
      </c>
      <c r="AA23" s="58">
        <v>-0.96092999999999995</v>
      </c>
      <c r="AB23" s="58">
        <v>-1.1893089999999999</v>
      </c>
      <c r="AC23" s="58">
        <v>-1.363823</v>
      </c>
      <c r="AD23" s="58">
        <v>-1.4846969999999999</v>
      </c>
      <c r="AE23" s="58">
        <v>-1.571869</v>
      </c>
      <c r="AF23" s="58">
        <v>-1.8831629999999999</v>
      </c>
      <c r="AG23" s="58">
        <v>-2.4942340000000001</v>
      </c>
      <c r="AH23" s="58">
        <v>-2.7273700000000001</v>
      </c>
      <c r="AI23" s="58">
        <v>-2.938774</v>
      </c>
      <c r="AJ23" s="58">
        <v>-3.4825240000000002</v>
      </c>
      <c r="AK23" s="14" t="s">
        <v>62</v>
      </c>
    </row>
    <row r="24" spans="1:37" ht="15" customHeight="1" x14ac:dyDescent="0.25">
      <c r="A24" s="52" t="s">
        <v>479</v>
      </c>
      <c r="B24" s="13" t="s">
        <v>149</v>
      </c>
      <c r="C24" s="58">
        <v>648.39007600000002</v>
      </c>
      <c r="D24" s="58">
        <v>666.08264199999996</v>
      </c>
      <c r="E24" s="58">
        <v>686.25775099999998</v>
      </c>
      <c r="F24" s="58">
        <v>748.10528599999998</v>
      </c>
      <c r="G24" s="58">
        <v>814.33129899999994</v>
      </c>
      <c r="H24" s="58">
        <v>848.59033199999999</v>
      </c>
      <c r="I24" s="58">
        <v>878.72466999999995</v>
      </c>
      <c r="J24" s="58">
        <v>893.77227800000003</v>
      </c>
      <c r="K24" s="58">
        <v>905.21655299999998</v>
      </c>
      <c r="L24" s="58">
        <v>914.22296100000005</v>
      </c>
      <c r="M24" s="58">
        <v>925.267517</v>
      </c>
      <c r="N24" s="58">
        <v>936.29480000000001</v>
      </c>
      <c r="O24" s="58">
        <v>954.84484899999995</v>
      </c>
      <c r="P24" s="58">
        <v>965.06622300000004</v>
      </c>
      <c r="Q24" s="58">
        <v>979.62408400000004</v>
      </c>
      <c r="R24" s="58">
        <v>985.61285399999997</v>
      </c>
      <c r="S24" s="58">
        <v>996.245544</v>
      </c>
      <c r="T24" s="58">
        <v>1011.856995</v>
      </c>
      <c r="U24" s="58">
        <v>1031.5142820000001</v>
      </c>
      <c r="V24" s="58">
        <v>1056.0812989999999</v>
      </c>
      <c r="W24" s="58">
        <v>1078.783203</v>
      </c>
      <c r="X24" s="58">
        <v>1108.7700199999999</v>
      </c>
      <c r="Y24" s="58">
        <v>1137.7749020000001</v>
      </c>
      <c r="Z24" s="58">
        <v>1146.70813</v>
      </c>
      <c r="AA24" s="58">
        <v>1172.446899</v>
      </c>
      <c r="AB24" s="58">
        <v>1182.7662350000001</v>
      </c>
      <c r="AC24" s="58">
        <v>1209.434692</v>
      </c>
      <c r="AD24" s="58">
        <v>1222.1872559999999</v>
      </c>
      <c r="AE24" s="58">
        <v>1234.0858149999999</v>
      </c>
      <c r="AF24" s="58">
        <v>1266.5360109999999</v>
      </c>
      <c r="AG24" s="58">
        <v>1302.475952</v>
      </c>
      <c r="AH24" s="58">
        <v>1319.7451169999999</v>
      </c>
      <c r="AI24" s="58">
        <v>1352.880005</v>
      </c>
      <c r="AJ24" s="58">
        <v>1378.3520510000001</v>
      </c>
      <c r="AK24" s="14">
        <v>2.2985999999999999E-2</v>
      </c>
    </row>
    <row r="25" spans="1:37" ht="15" customHeight="1" x14ac:dyDescent="0.25">
      <c r="A25" s="52" t="s">
        <v>480</v>
      </c>
      <c r="B25" s="13" t="s">
        <v>150</v>
      </c>
      <c r="C25" s="58">
        <v>0</v>
      </c>
      <c r="D25" s="58">
        <v>0</v>
      </c>
      <c r="E25" s="58">
        <v>0</v>
      </c>
      <c r="F25" s="58">
        <v>0.67888000000000004</v>
      </c>
      <c r="G25" s="58">
        <v>0.93054300000000001</v>
      </c>
      <c r="H25" s="58">
        <v>1.1514489999999999</v>
      </c>
      <c r="I25" s="58">
        <v>1.2427330000000001</v>
      </c>
      <c r="J25" s="58">
        <v>1.3526800000000001</v>
      </c>
      <c r="K25" s="58">
        <v>1.481026</v>
      </c>
      <c r="L25" s="58">
        <v>1.6430100000000001</v>
      </c>
      <c r="M25" s="58">
        <v>1.8161689999999999</v>
      </c>
      <c r="N25" s="58">
        <v>2.017315</v>
      </c>
      <c r="O25" s="58">
        <v>2.2430590000000001</v>
      </c>
      <c r="P25" s="58">
        <v>2.4820790000000001</v>
      </c>
      <c r="Q25" s="58">
        <v>2.7041080000000002</v>
      </c>
      <c r="R25" s="58">
        <v>2.9869530000000002</v>
      </c>
      <c r="S25" s="58">
        <v>3.2697180000000001</v>
      </c>
      <c r="T25" s="58">
        <v>3.6041069999999999</v>
      </c>
      <c r="U25" s="58">
        <v>3.9918680000000002</v>
      </c>
      <c r="V25" s="58">
        <v>4.4116739999999997</v>
      </c>
      <c r="W25" s="58">
        <v>4.895931</v>
      </c>
      <c r="X25" s="58">
        <v>5.3947019999999997</v>
      </c>
      <c r="Y25" s="58">
        <v>5.9304949999999996</v>
      </c>
      <c r="Z25" s="58">
        <v>6.520187</v>
      </c>
      <c r="AA25" s="58">
        <v>7.1486590000000003</v>
      </c>
      <c r="AB25" s="58">
        <v>7.8133569999999999</v>
      </c>
      <c r="AC25" s="58">
        <v>8.5093920000000001</v>
      </c>
      <c r="AD25" s="58">
        <v>9.3010730000000006</v>
      </c>
      <c r="AE25" s="58">
        <v>10.110611</v>
      </c>
      <c r="AF25" s="58">
        <v>10.940415</v>
      </c>
      <c r="AG25" s="58">
        <v>11.783291</v>
      </c>
      <c r="AH25" s="58">
        <v>12.564555</v>
      </c>
      <c r="AI25" s="58">
        <v>13.329205999999999</v>
      </c>
      <c r="AJ25" s="58">
        <v>14.140013</v>
      </c>
      <c r="AK25" s="14" t="s">
        <v>62</v>
      </c>
    </row>
    <row r="26" spans="1:37" ht="15" customHeight="1" x14ac:dyDescent="0.25">
      <c r="A26" s="52" t="s">
        <v>481</v>
      </c>
      <c r="B26" s="12" t="s">
        <v>151</v>
      </c>
      <c r="C26" s="59">
        <v>3721.6782229999999</v>
      </c>
      <c r="D26" s="59">
        <v>3836.6694339999999</v>
      </c>
      <c r="E26" s="59">
        <v>3810.6027829999998</v>
      </c>
      <c r="F26" s="59">
        <v>3871.8320309999999</v>
      </c>
      <c r="G26" s="59">
        <v>3900.398682</v>
      </c>
      <c r="H26" s="59">
        <v>3930.1352539999998</v>
      </c>
      <c r="I26" s="59">
        <v>3958.1044919999999</v>
      </c>
      <c r="J26" s="59">
        <v>3982.8022460000002</v>
      </c>
      <c r="K26" s="59">
        <v>4007.4479980000001</v>
      </c>
      <c r="L26" s="59">
        <v>4028.6560060000002</v>
      </c>
      <c r="M26" s="59">
        <v>4049.5041500000002</v>
      </c>
      <c r="N26" s="59">
        <v>4072.8752439999998</v>
      </c>
      <c r="O26" s="59">
        <v>4099.4990230000003</v>
      </c>
      <c r="P26" s="59">
        <v>4115.6938479999999</v>
      </c>
      <c r="Q26" s="59">
        <v>4139.2241210000002</v>
      </c>
      <c r="R26" s="59">
        <v>4157.4570309999999</v>
      </c>
      <c r="S26" s="59">
        <v>4179.0371089999999</v>
      </c>
      <c r="T26" s="59">
        <v>4201.3691410000001</v>
      </c>
      <c r="U26" s="59">
        <v>4229.7436520000001</v>
      </c>
      <c r="V26" s="59">
        <v>4258.5527339999999</v>
      </c>
      <c r="W26" s="59">
        <v>4289.2221680000002</v>
      </c>
      <c r="X26" s="59">
        <v>4320.705078</v>
      </c>
      <c r="Y26" s="59">
        <v>4351.9306640000004</v>
      </c>
      <c r="Z26" s="59">
        <v>4380.1870120000003</v>
      </c>
      <c r="AA26" s="59">
        <v>4409.2294920000004</v>
      </c>
      <c r="AB26" s="59">
        <v>4440.0463870000003</v>
      </c>
      <c r="AC26" s="59">
        <v>4471.6469729999999</v>
      </c>
      <c r="AD26" s="59">
        <v>4505.6616210000002</v>
      </c>
      <c r="AE26" s="59">
        <v>4540.8632809999999</v>
      </c>
      <c r="AF26" s="59">
        <v>4578.0522460000002</v>
      </c>
      <c r="AG26" s="59">
        <v>4614.703125</v>
      </c>
      <c r="AH26" s="59">
        <v>4652.1274409999996</v>
      </c>
      <c r="AI26" s="59">
        <v>4689.0239259999998</v>
      </c>
      <c r="AJ26" s="59">
        <v>4728.4711909999996</v>
      </c>
      <c r="AK26" s="15">
        <v>6.5529999999999998E-3</v>
      </c>
    </row>
    <row r="27" spans="1:37" ht="15" customHeight="1" x14ac:dyDescent="0.25">
      <c r="B27" s="12" t="s">
        <v>152</v>
      </c>
    </row>
    <row r="28" spans="1:37" ht="15" customHeight="1" x14ac:dyDescent="0.25">
      <c r="A28" s="52" t="s">
        <v>482</v>
      </c>
      <c r="B28" s="13" t="s">
        <v>144</v>
      </c>
      <c r="C28" s="58">
        <v>12.568382</v>
      </c>
      <c r="D28" s="58">
        <v>17.254498000000002</v>
      </c>
      <c r="E28" s="58">
        <v>16.978092</v>
      </c>
      <c r="F28" s="58">
        <v>15.448733000000001</v>
      </c>
      <c r="G28" s="58">
        <v>15.631936</v>
      </c>
      <c r="H28" s="58">
        <v>15.387957999999999</v>
      </c>
      <c r="I28" s="58">
        <v>15.426003</v>
      </c>
      <c r="J28" s="58">
        <v>15.778810999999999</v>
      </c>
      <c r="K28" s="58">
        <v>15.830363999999999</v>
      </c>
      <c r="L28" s="58">
        <v>15.879694000000001</v>
      </c>
      <c r="M28" s="58">
        <v>15.923264</v>
      </c>
      <c r="N28" s="58">
        <v>15.96903</v>
      </c>
      <c r="O28" s="58">
        <v>16.016128999999999</v>
      </c>
      <c r="P28" s="58">
        <v>16.056128000000001</v>
      </c>
      <c r="Q28" s="58">
        <v>16.041281000000001</v>
      </c>
      <c r="R28" s="58">
        <v>16.040628000000002</v>
      </c>
      <c r="S28" s="58">
        <v>16.039384999999999</v>
      </c>
      <c r="T28" s="58">
        <v>16.039124000000001</v>
      </c>
      <c r="U28" s="58">
        <v>16.038295999999999</v>
      </c>
      <c r="V28" s="58">
        <v>16.036923999999999</v>
      </c>
      <c r="W28" s="58">
        <v>16.036833000000001</v>
      </c>
      <c r="X28" s="58">
        <v>16.036261</v>
      </c>
      <c r="Y28" s="58">
        <v>16.035246000000001</v>
      </c>
      <c r="Z28" s="58">
        <v>16.033512000000002</v>
      </c>
      <c r="AA28" s="58">
        <v>16.032442</v>
      </c>
      <c r="AB28" s="58">
        <v>16.031400999999999</v>
      </c>
      <c r="AC28" s="58">
        <v>16.029914999999999</v>
      </c>
      <c r="AD28" s="58">
        <v>16.028212</v>
      </c>
      <c r="AE28" s="58">
        <v>16.026759999999999</v>
      </c>
      <c r="AF28" s="58">
        <v>16.024815</v>
      </c>
      <c r="AG28" s="58">
        <v>16.022818000000001</v>
      </c>
      <c r="AH28" s="58">
        <v>16.020814999999999</v>
      </c>
      <c r="AI28" s="58">
        <v>16.018677</v>
      </c>
      <c r="AJ28" s="58">
        <v>16.059187000000001</v>
      </c>
      <c r="AK28" s="14">
        <v>-2.2409999999999999E-3</v>
      </c>
    </row>
    <row r="29" spans="1:37" ht="15" customHeight="1" x14ac:dyDescent="0.25">
      <c r="A29" s="52" t="s">
        <v>483</v>
      </c>
      <c r="B29" s="13" t="s">
        <v>145</v>
      </c>
      <c r="C29" s="58">
        <v>1.915818</v>
      </c>
      <c r="D29" s="58">
        <v>0.57833699999999999</v>
      </c>
      <c r="E29" s="58">
        <v>0.57716199999999995</v>
      </c>
      <c r="F29" s="58">
        <v>0.57100600000000001</v>
      </c>
      <c r="G29" s="58">
        <v>0.57189599999999996</v>
      </c>
      <c r="H29" s="58">
        <v>0.57091499999999995</v>
      </c>
      <c r="I29" s="58">
        <v>0.57103599999999999</v>
      </c>
      <c r="J29" s="58">
        <v>0.57360500000000003</v>
      </c>
      <c r="K29" s="58">
        <v>0.573824</v>
      </c>
      <c r="L29" s="58">
        <v>0.57399599999999995</v>
      </c>
      <c r="M29" s="58">
        <v>0.57452400000000003</v>
      </c>
      <c r="N29" s="58">
        <v>0.57472100000000004</v>
      </c>
      <c r="O29" s="58">
        <v>0.57491000000000003</v>
      </c>
      <c r="P29" s="58">
        <v>0.57506999999999997</v>
      </c>
      <c r="Q29" s="58">
        <v>0.57510899999999998</v>
      </c>
      <c r="R29" s="58">
        <v>0.57509399999999999</v>
      </c>
      <c r="S29" s="58">
        <v>0.57508899999999996</v>
      </c>
      <c r="T29" s="58">
        <v>0.57506100000000004</v>
      </c>
      <c r="U29" s="58">
        <v>0.57505799999999996</v>
      </c>
      <c r="V29" s="58">
        <v>0.57505200000000001</v>
      </c>
      <c r="W29" s="58">
        <v>0.57516800000000001</v>
      </c>
      <c r="X29" s="58">
        <v>0.57513899999999996</v>
      </c>
      <c r="Y29" s="58">
        <v>0.57513499999999995</v>
      </c>
      <c r="Z29" s="58">
        <v>0.57516800000000001</v>
      </c>
      <c r="AA29" s="58">
        <v>0.57516400000000001</v>
      </c>
      <c r="AB29" s="58">
        <v>0.57516</v>
      </c>
      <c r="AC29" s="58">
        <v>0.57520800000000005</v>
      </c>
      <c r="AD29" s="58">
        <v>0.57520199999999999</v>
      </c>
      <c r="AE29" s="58">
        <v>0.57303000000000004</v>
      </c>
      <c r="AF29" s="58">
        <v>0.57271000000000005</v>
      </c>
      <c r="AG29" s="58">
        <v>0.57314500000000002</v>
      </c>
      <c r="AH29" s="58">
        <v>0.57266300000000003</v>
      </c>
      <c r="AI29" s="58">
        <v>0.57265500000000003</v>
      </c>
      <c r="AJ29" s="58">
        <v>0.57289400000000001</v>
      </c>
      <c r="AK29" s="14">
        <v>-2.9500000000000001E-4</v>
      </c>
    </row>
    <row r="30" spans="1:37" ht="15" customHeight="1" x14ac:dyDescent="0.25">
      <c r="A30" s="52" t="s">
        <v>484</v>
      </c>
      <c r="B30" s="13" t="s">
        <v>153</v>
      </c>
      <c r="C30" s="58">
        <v>115.812386</v>
      </c>
      <c r="D30" s="58">
        <v>123.038712</v>
      </c>
      <c r="E30" s="58">
        <v>121.97539500000001</v>
      </c>
      <c r="F30" s="58">
        <v>122.136612</v>
      </c>
      <c r="G30" s="58">
        <v>122.15065</v>
      </c>
      <c r="H30" s="58">
        <v>120.880089</v>
      </c>
      <c r="I30" s="58">
        <v>119.688408</v>
      </c>
      <c r="J30" s="58">
        <v>119.666832</v>
      </c>
      <c r="K30" s="58">
        <v>119.1465</v>
      </c>
      <c r="L30" s="58">
        <v>119.269829</v>
      </c>
      <c r="M30" s="58">
        <v>119.126152</v>
      </c>
      <c r="N30" s="58">
        <v>119.42881800000001</v>
      </c>
      <c r="O30" s="58">
        <v>119.169624</v>
      </c>
      <c r="P30" s="58">
        <v>118.331596</v>
      </c>
      <c r="Q30" s="58">
        <v>118.2799</v>
      </c>
      <c r="R30" s="58">
        <v>118.242332</v>
      </c>
      <c r="S30" s="58">
        <v>118.241623</v>
      </c>
      <c r="T30" s="58">
        <v>118.237808</v>
      </c>
      <c r="U30" s="58">
        <v>118.21817799999999</v>
      </c>
      <c r="V30" s="58">
        <v>118.22833300000001</v>
      </c>
      <c r="W30" s="58">
        <v>118.226265</v>
      </c>
      <c r="X30" s="58">
        <v>118.234055</v>
      </c>
      <c r="Y30" s="58">
        <v>118.183762</v>
      </c>
      <c r="Z30" s="58">
        <v>118.173805</v>
      </c>
      <c r="AA30" s="58">
        <v>118.18974300000001</v>
      </c>
      <c r="AB30" s="58">
        <v>118.181602</v>
      </c>
      <c r="AC30" s="58">
        <v>118.182121</v>
      </c>
      <c r="AD30" s="58">
        <v>118.172302</v>
      </c>
      <c r="AE30" s="58">
        <v>118.158638</v>
      </c>
      <c r="AF30" s="58">
        <v>118.16113300000001</v>
      </c>
      <c r="AG30" s="58">
        <v>118.14649199999999</v>
      </c>
      <c r="AH30" s="58">
        <v>118.142822</v>
      </c>
      <c r="AI30" s="58">
        <v>118.143349</v>
      </c>
      <c r="AJ30" s="58">
        <v>118.061508</v>
      </c>
      <c r="AK30" s="14">
        <v>-1.2899999999999999E-3</v>
      </c>
    </row>
    <row r="31" spans="1:37" ht="15" customHeight="1" x14ac:dyDescent="0.25">
      <c r="A31" s="52" t="s">
        <v>485</v>
      </c>
      <c r="B31" s="13" t="s">
        <v>154</v>
      </c>
      <c r="C31" s="58">
        <v>3.3258890000000001</v>
      </c>
      <c r="D31" s="58">
        <v>4.2115600000000004</v>
      </c>
      <c r="E31" s="58">
        <v>4.2283220000000004</v>
      </c>
      <c r="F31" s="58">
        <v>4.2665569999999997</v>
      </c>
      <c r="G31" s="58">
        <v>4.2643319999999996</v>
      </c>
      <c r="H31" s="58">
        <v>4.2639209999999999</v>
      </c>
      <c r="I31" s="58">
        <v>4.2631690000000004</v>
      </c>
      <c r="J31" s="58">
        <v>4.2617399999999996</v>
      </c>
      <c r="K31" s="58">
        <v>4.2630379999999999</v>
      </c>
      <c r="L31" s="58">
        <v>4.2607290000000004</v>
      </c>
      <c r="M31" s="58">
        <v>4.2628079999999997</v>
      </c>
      <c r="N31" s="58">
        <v>4.2632139999999996</v>
      </c>
      <c r="O31" s="58">
        <v>4.278003</v>
      </c>
      <c r="P31" s="58">
        <v>4.2742839999999998</v>
      </c>
      <c r="Q31" s="58">
        <v>4.2872060000000003</v>
      </c>
      <c r="R31" s="58">
        <v>4.2865099999999998</v>
      </c>
      <c r="S31" s="58">
        <v>4.2873580000000002</v>
      </c>
      <c r="T31" s="58">
        <v>4.2877090000000004</v>
      </c>
      <c r="U31" s="58">
        <v>4.2871750000000004</v>
      </c>
      <c r="V31" s="58">
        <v>4.2944389999999997</v>
      </c>
      <c r="W31" s="58">
        <v>4.291175</v>
      </c>
      <c r="X31" s="58">
        <v>4.2920259999999999</v>
      </c>
      <c r="Y31" s="58">
        <v>4.2924319999999998</v>
      </c>
      <c r="Z31" s="58">
        <v>4.2913889999999997</v>
      </c>
      <c r="AA31" s="58">
        <v>4.2905629999999997</v>
      </c>
      <c r="AB31" s="58">
        <v>4.290006</v>
      </c>
      <c r="AC31" s="58">
        <v>4.2909579999999998</v>
      </c>
      <c r="AD31" s="58">
        <v>4.283188</v>
      </c>
      <c r="AE31" s="58">
        <v>4.2851239999999997</v>
      </c>
      <c r="AF31" s="58">
        <v>4.2893610000000004</v>
      </c>
      <c r="AG31" s="58">
        <v>4.290915</v>
      </c>
      <c r="AH31" s="58">
        <v>4.289396</v>
      </c>
      <c r="AI31" s="58">
        <v>4.2896910000000004</v>
      </c>
      <c r="AJ31" s="58">
        <v>4.2873650000000003</v>
      </c>
      <c r="AK31" s="14">
        <v>5.5800000000000001E-4</v>
      </c>
    </row>
    <row r="32" spans="1:37" ht="15" customHeight="1" x14ac:dyDescent="0.25">
      <c r="A32" s="52" t="s">
        <v>486</v>
      </c>
      <c r="B32" s="13" t="s">
        <v>615</v>
      </c>
      <c r="C32" s="58">
        <v>4.7480089999999997</v>
      </c>
      <c r="D32" s="58">
        <v>0.20954</v>
      </c>
      <c r="E32" s="58">
        <v>0.210537</v>
      </c>
      <c r="F32" s="58">
        <v>0.226247</v>
      </c>
      <c r="G32" s="58">
        <v>0.22639000000000001</v>
      </c>
      <c r="H32" s="58">
        <v>0.22664300000000001</v>
      </c>
      <c r="I32" s="58">
        <v>0.22694900000000001</v>
      </c>
      <c r="J32" s="58">
        <v>0.227019</v>
      </c>
      <c r="K32" s="58">
        <v>0.22700000000000001</v>
      </c>
      <c r="L32" s="58">
        <v>0.22686200000000001</v>
      </c>
      <c r="M32" s="58">
        <v>0.22638800000000001</v>
      </c>
      <c r="N32" s="58">
        <v>0.22653100000000001</v>
      </c>
      <c r="O32" s="58">
        <v>0.22577900000000001</v>
      </c>
      <c r="P32" s="58">
        <v>0.22608</v>
      </c>
      <c r="Q32" s="58">
        <v>0.22594900000000001</v>
      </c>
      <c r="R32" s="58">
        <v>0.22598599999999999</v>
      </c>
      <c r="S32" s="58">
        <v>0.22586300000000001</v>
      </c>
      <c r="T32" s="58">
        <v>0.225213</v>
      </c>
      <c r="U32" s="58">
        <v>0.225721</v>
      </c>
      <c r="V32" s="58">
        <v>0.22565099999999999</v>
      </c>
      <c r="W32" s="58">
        <v>0.225656</v>
      </c>
      <c r="X32" s="58">
        <v>0.22558800000000001</v>
      </c>
      <c r="Y32" s="58">
        <v>0.22519700000000001</v>
      </c>
      <c r="Z32" s="58">
        <v>0.22568199999999999</v>
      </c>
      <c r="AA32" s="58">
        <v>0.22504299999999999</v>
      </c>
      <c r="AB32" s="58">
        <v>0.22553999999999999</v>
      </c>
      <c r="AC32" s="58">
        <v>0.22616900000000001</v>
      </c>
      <c r="AD32" s="58">
        <v>0.22652800000000001</v>
      </c>
      <c r="AE32" s="58">
        <v>0.22653400000000001</v>
      </c>
      <c r="AF32" s="58">
        <v>0.226158</v>
      </c>
      <c r="AG32" s="58">
        <v>0.22614699999999999</v>
      </c>
      <c r="AH32" s="58">
        <v>0.225714</v>
      </c>
      <c r="AI32" s="58">
        <v>0.22589899999999999</v>
      </c>
      <c r="AJ32" s="58">
        <v>0.22572999999999999</v>
      </c>
      <c r="AK32" s="14">
        <v>2.3280000000000002E-3</v>
      </c>
    </row>
    <row r="33" spans="1:37" ht="15" customHeight="1" x14ac:dyDescent="0.25">
      <c r="A33" s="52" t="s">
        <v>487</v>
      </c>
      <c r="B33" s="12" t="s">
        <v>151</v>
      </c>
      <c r="C33" s="59">
        <v>138.37048300000001</v>
      </c>
      <c r="D33" s="59">
        <v>145.29264800000001</v>
      </c>
      <c r="E33" s="59">
        <v>143.96951300000001</v>
      </c>
      <c r="F33" s="59">
        <v>142.64915500000001</v>
      </c>
      <c r="G33" s="59">
        <v>142.84520000000001</v>
      </c>
      <c r="H33" s="59">
        <v>141.32951399999999</v>
      </c>
      <c r="I33" s="59">
        <v>140.17555200000001</v>
      </c>
      <c r="J33" s="59">
        <v>140.50799599999999</v>
      </c>
      <c r="K33" s="59">
        <v>140.04072600000001</v>
      </c>
      <c r="L33" s="59">
        <v>140.211105</v>
      </c>
      <c r="M33" s="59">
        <v>140.11312899999999</v>
      </c>
      <c r="N33" s="59">
        <v>140.462311</v>
      </c>
      <c r="O33" s="59">
        <v>140.26445000000001</v>
      </c>
      <c r="P33" s="59">
        <v>139.463165</v>
      </c>
      <c r="Q33" s="59">
        <v>139.40943899999999</v>
      </c>
      <c r="R33" s="59">
        <v>139.37056000000001</v>
      </c>
      <c r="S33" s="59">
        <v>139.36930799999999</v>
      </c>
      <c r="T33" s="59">
        <v>139.364914</v>
      </c>
      <c r="U33" s="59">
        <v>139.34442100000001</v>
      </c>
      <c r="V33" s="59">
        <v>139.36038199999999</v>
      </c>
      <c r="W33" s="59">
        <v>139.35510300000001</v>
      </c>
      <c r="X33" s="59">
        <v>139.363068</v>
      </c>
      <c r="Y33" s="59">
        <v>139.311768</v>
      </c>
      <c r="Z33" s="59">
        <v>139.29956100000001</v>
      </c>
      <c r="AA33" s="59">
        <v>139.31294299999999</v>
      </c>
      <c r="AB33" s="59">
        <v>139.30371099999999</v>
      </c>
      <c r="AC33" s="59">
        <v>139.30436700000001</v>
      </c>
      <c r="AD33" s="59">
        <v>139.28543099999999</v>
      </c>
      <c r="AE33" s="59">
        <v>139.270081</v>
      </c>
      <c r="AF33" s="59">
        <v>139.27417</v>
      </c>
      <c r="AG33" s="59">
        <v>139.25952100000001</v>
      </c>
      <c r="AH33" s="59">
        <v>139.25140400000001</v>
      </c>
      <c r="AI33" s="59">
        <v>139.25027499999999</v>
      </c>
      <c r="AJ33" s="59">
        <v>139.20668000000001</v>
      </c>
      <c r="AK33" s="15">
        <v>-1.3359999999999999E-3</v>
      </c>
    </row>
    <row r="34" spans="1:37" ht="15" customHeight="1" x14ac:dyDescent="0.25">
      <c r="A34" s="52" t="s">
        <v>488</v>
      </c>
      <c r="B34" s="12" t="s">
        <v>239</v>
      </c>
      <c r="C34" s="59">
        <v>3860.048828</v>
      </c>
      <c r="D34" s="59">
        <v>3981.9621579999998</v>
      </c>
      <c r="E34" s="59">
        <v>3954.5722660000001</v>
      </c>
      <c r="F34" s="59">
        <v>4014.4812010000001</v>
      </c>
      <c r="G34" s="59">
        <v>4043.2438959999999</v>
      </c>
      <c r="H34" s="59">
        <v>4071.4648440000001</v>
      </c>
      <c r="I34" s="59">
        <v>4098.2802730000003</v>
      </c>
      <c r="J34" s="59">
        <v>4123.3100590000004</v>
      </c>
      <c r="K34" s="59">
        <v>4147.4887699999999</v>
      </c>
      <c r="L34" s="59">
        <v>4168.8671880000002</v>
      </c>
      <c r="M34" s="59">
        <v>4189.6171880000002</v>
      </c>
      <c r="N34" s="59">
        <v>4213.3374020000001</v>
      </c>
      <c r="O34" s="59">
        <v>4239.763672</v>
      </c>
      <c r="P34" s="59">
        <v>4255.1572269999997</v>
      </c>
      <c r="Q34" s="59">
        <v>4278.6337890000004</v>
      </c>
      <c r="R34" s="59">
        <v>4296.8276370000003</v>
      </c>
      <c r="S34" s="59">
        <v>4318.40625</v>
      </c>
      <c r="T34" s="59">
        <v>4340.7338870000003</v>
      </c>
      <c r="U34" s="59">
        <v>4369.0878910000001</v>
      </c>
      <c r="V34" s="59">
        <v>4397.9130859999996</v>
      </c>
      <c r="W34" s="59">
        <v>4428.5771480000003</v>
      </c>
      <c r="X34" s="59">
        <v>4460.0683589999999</v>
      </c>
      <c r="Y34" s="59">
        <v>4491.2421880000002</v>
      </c>
      <c r="Z34" s="59">
        <v>4519.486328</v>
      </c>
      <c r="AA34" s="59">
        <v>4548.5424800000001</v>
      </c>
      <c r="AB34" s="59">
        <v>4579.3500979999999</v>
      </c>
      <c r="AC34" s="59">
        <v>4610.951172</v>
      </c>
      <c r="AD34" s="59">
        <v>4644.9472660000001</v>
      </c>
      <c r="AE34" s="59">
        <v>4680.1333009999998</v>
      </c>
      <c r="AF34" s="59">
        <v>4717.326172</v>
      </c>
      <c r="AG34" s="59">
        <v>4753.9628910000001</v>
      </c>
      <c r="AH34" s="59">
        <v>4791.3789059999999</v>
      </c>
      <c r="AI34" s="59">
        <v>4828.2744140000004</v>
      </c>
      <c r="AJ34" s="59">
        <v>4867.6777339999999</v>
      </c>
      <c r="AK34" s="15">
        <v>6.2960000000000004E-3</v>
      </c>
    </row>
    <row r="35" spans="1:37" ht="15" customHeight="1" x14ac:dyDescent="0.25">
      <c r="B35" s="13" t="s">
        <v>155</v>
      </c>
      <c r="C35" s="58">
        <v>16.115480000000002</v>
      </c>
      <c r="D35" s="58">
        <v>16.533798000000001</v>
      </c>
      <c r="E35" s="58">
        <v>16.490791000000002</v>
      </c>
      <c r="F35" s="58">
        <v>16.121137999999998</v>
      </c>
      <c r="G35" s="58">
        <v>16.096874</v>
      </c>
      <c r="H35" s="58">
        <v>16.096874</v>
      </c>
      <c r="I35" s="58">
        <v>16.077347</v>
      </c>
      <c r="J35" s="58">
        <v>16.066089999999999</v>
      </c>
      <c r="K35" s="58">
        <v>16.050954999999998</v>
      </c>
      <c r="L35" s="58">
        <v>16.050954999999998</v>
      </c>
      <c r="M35" s="58">
        <v>16.050954999999998</v>
      </c>
      <c r="N35" s="58">
        <v>16.050954999999998</v>
      </c>
      <c r="O35" s="58">
        <v>16.050954999999998</v>
      </c>
      <c r="P35" s="58">
        <v>16.050954999999998</v>
      </c>
      <c r="Q35" s="58">
        <v>16.049980000000001</v>
      </c>
      <c r="R35" s="58">
        <v>16.049980000000001</v>
      </c>
      <c r="S35" s="58">
        <v>16.049980000000001</v>
      </c>
      <c r="T35" s="58">
        <v>16.049980000000001</v>
      </c>
      <c r="U35" s="58">
        <v>16.049779999999998</v>
      </c>
      <c r="V35" s="58">
        <v>16.049527999999999</v>
      </c>
      <c r="W35" s="58">
        <v>16.049527999999999</v>
      </c>
      <c r="X35" s="58">
        <v>16.048538000000001</v>
      </c>
      <c r="Y35" s="58">
        <v>16.048538000000001</v>
      </c>
      <c r="Z35" s="58">
        <v>16.048538000000001</v>
      </c>
      <c r="AA35" s="58">
        <v>15.824977000000001</v>
      </c>
      <c r="AB35" s="58">
        <v>15.824977000000001</v>
      </c>
      <c r="AC35" s="58">
        <v>15.824977000000001</v>
      </c>
      <c r="AD35" s="58">
        <v>15.824977000000001</v>
      </c>
      <c r="AE35" s="58">
        <v>15.824977000000001</v>
      </c>
      <c r="AF35" s="58">
        <v>15.824977000000001</v>
      </c>
      <c r="AG35" s="58">
        <v>15.824977000000001</v>
      </c>
      <c r="AH35" s="58">
        <v>15.824977000000001</v>
      </c>
      <c r="AI35" s="58">
        <v>15.824977000000001</v>
      </c>
      <c r="AJ35" s="58">
        <v>15.824977000000001</v>
      </c>
      <c r="AK35" s="14">
        <v>-1.3680000000000001E-3</v>
      </c>
    </row>
    <row r="36" spans="1:37" ht="15" customHeight="1" x14ac:dyDescent="0.25">
      <c r="A36" s="52" t="s">
        <v>489</v>
      </c>
    </row>
    <row r="37" spans="1:37" ht="15" customHeight="1" x14ac:dyDescent="0.25">
      <c r="B37" s="12" t="s">
        <v>156</v>
      </c>
      <c r="C37" s="59">
        <v>3843.9333499999998</v>
      </c>
      <c r="D37" s="59">
        <v>3965.4284670000002</v>
      </c>
      <c r="E37" s="59">
        <v>3938.0815429999998</v>
      </c>
      <c r="F37" s="59">
        <v>3998.360107</v>
      </c>
      <c r="G37" s="59">
        <v>4027.1469729999999</v>
      </c>
      <c r="H37" s="59">
        <v>4055.3679200000001</v>
      </c>
      <c r="I37" s="59">
        <v>4082.2028810000002</v>
      </c>
      <c r="J37" s="59">
        <v>4107.2441410000001</v>
      </c>
      <c r="K37" s="59">
        <v>4131.4379879999997</v>
      </c>
      <c r="L37" s="59">
        <v>4152.8164059999999</v>
      </c>
      <c r="M37" s="59">
        <v>4173.5664059999999</v>
      </c>
      <c r="N37" s="59">
        <v>4197.2866210000002</v>
      </c>
      <c r="O37" s="59">
        <v>4223.7128910000001</v>
      </c>
      <c r="P37" s="59">
        <v>4239.1064450000003</v>
      </c>
      <c r="Q37" s="59">
        <v>4262.5839839999999</v>
      </c>
      <c r="R37" s="59">
        <v>4280.7778319999998</v>
      </c>
      <c r="S37" s="59">
        <v>4302.3564450000003</v>
      </c>
      <c r="T37" s="59">
        <v>4324.6840819999998</v>
      </c>
      <c r="U37" s="59">
        <v>4353.0380859999996</v>
      </c>
      <c r="V37" s="59">
        <v>4381.8637699999999</v>
      </c>
      <c r="W37" s="59">
        <v>4412.5278319999998</v>
      </c>
      <c r="X37" s="59">
        <v>4444.0200199999999</v>
      </c>
      <c r="Y37" s="59">
        <v>4475.1938479999999</v>
      </c>
      <c r="Z37" s="59">
        <v>4503.4379879999997</v>
      </c>
      <c r="AA37" s="59">
        <v>4532.7172849999997</v>
      </c>
      <c r="AB37" s="59">
        <v>4563.5249020000001</v>
      </c>
      <c r="AC37" s="59">
        <v>4595.1259769999997</v>
      </c>
      <c r="AD37" s="59">
        <v>4629.1220700000003</v>
      </c>
      <c r="AE37" s="59">
        <v>4664.3081050000001</v>
      </c>
      <c r="AF37" s="59">
        <v>4701.5009769999997</v>
      </c>
      <c r="AG37" s="59">
        <v>4738.1376950000003</v>
      </c>
      <c r="AH37" s="59">
        <v>4775.5537109999996</v>
      </c>
      <c r="AI37" s="59">
        <v>4812.4492190000001</v>
      </c>
      <c r="AJ37" s="59">
        <v>4851.8525390000004</v>
      </c>
      <c r="AK37" s="15">
        <v>6.3249999999999999E-3</v>
      </c>
    </row>
    <row r="38" spans="1:37" ht="15" customHeight="1" x14ac:dyDescent="0.25"/>
    <row r="39" spans="1:37" ht="15" customHeight="1" x14ac:dyDescent="0.25">
      <c r="A39" s="52" t="s">
        <v>490</v>
      </c>
      <c r="B39" s="12" t="s">
        <v>157</v>
      </c>
    </row>
    <row r="40" spans="1:37" ht="15" customHeight="1" x14ac:dyDescent="0.25">
      <c r="A40" s="52" t="s">
        <v>491</v>
      </c>
      <c r="B40" s="13" t="s">
        <v>144</v>
      </c>
      <c r="C40" s="58">
        <v>11.157852</v>
      </c>
      <c r="D40" s="58">
        <v>11.232671</v>
      </c>
      <c r="E40" s="58">
        <v>11.172527000000001</v>
      </c>
      <c r="F40" s="58">
        <v>10.931642</v>
      </c>
      <c r="G40" s="58">
        <v>10.760406</v>
      </c>
      <c r="H40" s="58">
        <v>10.717627</v>
      </c>
      <c r="I40" s="58">
        <v>10.631871</v>
      </c>
      <c r="J40" s="58">
        <v>10.564716000000001</v>
      </c>
      <c r="K40" s="58">
        <v>10.504670000000001</v>
      </c>
      <c r="L40" s="58">
        <v>10.431533</v>
      </c>
      <c r="M40" s="58">
        <v>10.330978999999999</v>
      </c>
      <c r="N40" s="58">
        <v>10.256857999999999</v>
      </c>
      <c r="O40" s="58">
        <v>10.161921</v>
      </c>
      <c r="P40" s="58">
        <v>10.071761</v>
      </c>
      <c r="Q40" s="58">
        <v>9.9853880000000004</v>
      </c>
      <c r="R40" s="58">
        <v>9.8940230000000007</v>
      </c>
      <c r="S40" s="58">
        <v>9.8148999999999997</v>
      </c>
      <c r="T40" s="58">
        <v>9.7386739999999996</v>
      </c>
      <c r="U40" s="58">
        <v>9.6604220000000005</v>
      </c>
      <c r="V40" s="58">
        <v>9.5799719999999997</v>
      </c>
      <c r="W40" s="58">
        <v>9.5119659999999993</v>
      </c>
      <c r="X40" s="58">
        <v>9.4321599999999997</v>
      </c>
      <c r="Y40" s="58">
        <v>9.3450609999999994</v>
      </c>
      <c r="Z40" s="58">
        <v>9.2476660000000006</v>
      </c>
      <c r="AA40" s="58">
        <v>9.1545699999999997</v>
      </c>
      <c r="AB40" s="58">
        <v>9.054017</v>
      </c>
      <c r="AC40" s="58">
        <v>8.9600600000000004</v>
      </c>
      <c r="AD40" s="58">
        <v>8.8642219999999998</v>
      </c>
      <c r="AE40" s="58">
        <v>8.7772480000000002</v>
      </c>
      <c r="AF40" s="58">
        <v>8.6803319999999999</v>
      </c>
      <c r="AG40" s="58">
        <v>8.5898660000000007</v>
      </c>
      <c r="AH40" s="58">
        <v>8.4957379999999993</v>
      </c>
      <c r="AI40" s="58">
        <v>8.4021570000000008</v>
      </c>
      <c r="AJ40" s="58">
        <v>8.3046609999999994</v>
      </c>
      <c r="AK40" s="14">
        <v>-9.3930000000000003E-3</v>
      </c>
    </row>
    <row r="41" spans="1:37" ht="15" customHeight="1" x14ac:dyDescent="0.25">
      <c r="A41" s="52" t="s">
        <v>492</v>
      </c>
      <c r="B41" s="13" t="s">
        <v>145</v>
      </c>
      <c r="C41" s="58">
        <v>0.85957499999999998</v>
      </c>
      <c r="D41" s="58">
        <v>0.68579900000000005</v>
      </c>
      <c r="E41" s="58">
        <v>0.68703199999999998</v>
      </c>
      <c r="F41" s="58">
        <v>0.51186600000000004</v>
      </c>
      <c r="G41" s="58">
        <v>0.51142600000000005</v>
      </c>
      <c r="H41" s="58">
        <v>0.51326000000000005</v>
      </c>
      <c r="I41" s="58">
        <v>0.51446499999999995</v>
      </c>
      <c r="J41" s="58">
        <v>0.51604300000000003</v>
      </c>
      <c r="K41" s="58">
        <v>0.51774699999999996</v>
      </c>
      <c r="L41" s="58">
        <v>0.51916700000000005</v>
      </c>
      <c r="M41" s="58">
        <v>0.51966699999999999</v>
      </c>
      <c r="N41" s="58">
        <v>0.52083699999999999</v>
      </c>
      <c r="O41" s="58">
        <v>0.52127599999999996</v>
      </c>
      <c r="P41" s="58">
        <v>0.52166299999999999</v>
      </c>
      <c r="Q41" s="58">
        <v>0.52217499999999994</v>
      </c>
      <c r="R41" s="58">
        <v>0.522563</v>
      </c>
      <c r="S41" s="58">
        <v>0.52349199999999996</v>
      </c>
      <c r="T41" s="58">
        <v>0.52459800000000001</v>
      </c>
      <c r="U41" s="58">
        <v>0.52583800000000003</v>
      </c>
      <c r="V41" s="58">
        <v>0.52713500000000002</v>
      </c>
      <c r="W41" s="58">
        <v>0.528891</v>
      </c>
      <c r="X41" s="58">
        <v>0.53048899999999999</v>
      </c>
      <c r="Y41" s="58">
        <v>0.53197700000000003</v>
      </c>
      <c r="Z41" s="58">
        <v>0.53320999999999996</v>
      </c>
      <c r="AA41" s="58">
        <v>0.53468800000000005</v>
      </c>
      <c r="AB41" s="58">
        <v>0.53607099999999996</v>
      </c>
      <c r="AC41" s="58">
        <v>0.53804200000000002</v>
      </c>
      <c r="AD41" s="58">
        <v>0.54017599999999999</v>
      </c>
      <c r="AE41" s="58">
        <v>0.54284200000000005</v>
      </c>
      <c r="AF41" s="58">
        <v>0.54536499999999999</v>
      </c>
      <c r="AG41" s="58">
        <v>0.54828900000000003</v>
      </c>
      <c r="AH41" s="58">
        <v>0.55117799999999995</v>
      </c>
      <c r="AI41" s="58">
        <v>0.55423599999999995</v>
      </c>
      <c r="AJ41" s="58">
        <v>0.55714300000000005</v>
      </c>
      <c r="AK41" s="14">
        <v>-6.4720000000000003E-3</v>
      </c>
    </row>
    <row r="42" spans="1:37" ht="15" customHeight="1" x14ac:dyDescent="0.25">
      <c r="A42" s="52" t="s">
        <v>493</v>
      </c>
      <c r="B42" s="13" t="s">
        <v>153</v>
      </c>
      <c r="C42" s="58">
        <v>104.00170900000001</v>
      </c>
      <c r="D42" s="58">
        <v>108.43499</v>
      </c>
      <c r="E42" s="58">
        <v>112.462959</v>
      </c>
      <c r="F42" s="58">
        <v>116.942329</v>
      </c>
      <c r="G42" s="58">
        <v>118.851654</v>
      </c>
      <c r="H42" s="58">
        <v>120.919624</v>
      </c>
      <c r="I42" s="58">
        <v>123.072327</v>
      </c>
      <c r="J42" s="58">
        <v>125.366096</v>
      </c>
      <c r="K42" s="58">
        <v>127.867554</v>
      </c>
      <c r="L42" s="58">
        <v>130.56516999999999</v>
      </c>
      <c r="M42" s="58">
        <v>133.41992200000001</v>
      </c>
      <c r="N42" s="58">
        <v>136.470596</v>
      </c>
      <c r="O42" s="58">
        <v>138.49247700000001</v>
      </c>
      <c r="P42" s="58">
        <v>141.631531</v>
      </c>
      <c r="Q42" s="58">
        <v>144.47331199999999</v>
      </c>
      <c r="R42" s="58">
        <v>147.71678199999999</v>
      </c>
      <c r="S42" s="58">
        <v>150.930984</v>
      </c>
      <c r="T42" s="58">
        <v>154.806442</v>
      </c>
      <c r="U42" s="58">
        <v>158.455566</v>
      </c>
      <c r="V42" s="58">
        <v>162.36584500000001</v>
      </c>
      <c r="W42" s="58">
        <v>166.262192</v>
      </c>
      <c r="X42" s="58">
        <v>170.44047499999999</v>
      </c>
      <c r="Y42" s="58">
        <v>174.68420399999999</v>
      </c>
      <c r="Z42" s="58">
        <v>179.24417099999999</v>
      </c>
      <c r="AA42" s="58">
        <v>183.997086</v>
      </c>
      <c r="AB42" s="58">
        <v>188.64134200000001</v>
      </c>
      <c r="AC42" s="58">
        <v>193.844269</v>
      </c>
      <c r="AD42" s="58">
        <v>199.288895</v>
      </c>
      <c r="AE42" s="58">
        <v>205.46914699999999</v>
      </c>
      <c r="AF42" s="58">
        <v>211.39958200000001</v>
      </c>
      <c r="AG42" s="58">
        <v>217.56868</v>
      </c>
      <c r="AH42" s="58">
        <v>223.89456200000001</v>
      </c>
      <c r="AI42" s="58">
        <v>230.28886399999999</v>
      </c>
      <c r="AJ42" s="58">
        <v>236.82524100000001</v>
      </c>
      <c r="AK42" s="14">
        <v>2.4712000000000001E-2</v>
      </c>
    </row>
    <row r="43" spans="1:37" ht="15" customHeight="1" x14ac:dyDescent="0.25">
      <c r="A43" s="52" t="s">
        <v>494</v>
      </c>
      <c r="B43" s="13" t="s">
        <v>158</v>
      </c>
      <c r="C43" s="58">
        <v>14.511092</v>
      </c>
      <c r="D43" s="58">
        <v>17.27599</v>
      </c>
      <c r="E43" s="58">
        <v>17.424327999999999</v>
      </c>
      <c r="F43" s="58">
        <v>20.188841</v>
      </c>
      <c r="G43" s="58">
        <v>20.188841</v>
      </c>
      <c r="H43" s="58">
        <v>20.188841</v>
      </c>
      <c r="I43" s="58">
        <v>20.188841</v>
      </c>
      <c r="J43" s="58">
        <v>20.188841</v>
      </c>
      <c r="K43" s="58">
        <v>20.188841</v>
      </c>
      <c r="L43" s="58">
        <v>20.188841</v>
      </c>
      <c r="M43" s="58">
        <v>20.188841</v>
      </c>
      <c r="N43" s="58">
        <v>20.188841</v>
      </c>
      <c r="O43" s="58">
        <v>19.784652999999999</v>
      </c>
      <c r="P43" s="58">
        <v>19.857935000000001</v>
      </c>
      <c r="Q43" s="58">
        <v>19.721603000000002</v>
      </c>
      <c r="R43" s="58">
        <v>19.698982000000001</v>
      </c>
      <c r="S43" s="58">
        <v>19.590914000000001</v>
      </c>
      <c r="T43" s="58">
        <v>19.747796999999998</v>
      </c>
      <c r="U43" s="58">
        <v>19.720043</v>
      </c>
      <c r="V43" s="58">
        <v>19.725998000000001</v>
      </c>
      <c r="W43" s="58">
        <v>19.637658999999999</v>
      </c>
      <c r="X43" s="58">
        <v>19.618857999999999</v>
      </c>
      <c r="Y43" s="58">
        <v>19.572586000000001</v>
      </c>
      <c r="Z43" s="58">
        <v>19.655671999999999</v>
      </c>
      <c r="AA43" s="58">
        <v>19.707833999999998</v>
      </c>
      <c r="AB43" s="58">
        <v>19.605625</v>
      </c>
      <c r="AC43" s="58">
        <v>19.657166</v>
      </c>
      <c r="AD43" s="58">
        <v>19.706848000000001</v>
      </c>
      <c r="AE43" s="58">
        <v>19.974685999999998</v>
      </c>
      <c r="AF43" s="58">
        <v>19.957536999999999</v>
      </c>
      <c r="AG43" s="58">
        <v>19.999403000000001</v>
      </c>
      <c r="AH43" s="58">
        <v>20.060010999999999</v>
      </c>
      <c r="AI43" s="58">
        <v>20.104099000000001</v>
      </c>
      <c r="AJ43" s="58">
        <v>20.162130000000001</v>
      </c>
      <c r="AK43" s="14">
        <v>4.8390000000000004E-3</v>
      </c>
    </row>
    <row r="44" spans="1:37" ht="15" customHeight="1" x14ac:dyDescent="0.25">
      <c r="A44" s="52" t="s">
        <v>495</v>
      </c>
      <c r="B44" s="13" t="s">
        <v>159</v>
      </c>
      <c r="C44" s="58">
        <v>58.320576000000003</v>
      </c>
      <c r="D44" s="58">
        <v>63.889190999999997</v>
      </c>
      <c r="E44" s="58">
        <v>70.396216999999993</v>
      </c>
      <c r="F44" s="58">
        <v>76.974297000000007</v>
      </c>
      <c r="G44" s="58">
        <v>83.579086000000004</v>
      </c>
      <c r="H44" s="58">
        <v>89.838393999999994</v>
      </c>
      <c r="I44" s="58">
        <v>95.667968999999999</v>
      </c>
      <c r="J44" s="58">
        <v>100.815659</v>
      </c>
      <c r="K44" s="58">
        <v>105.130219</v>
      </c>
      <c r="L44" s="58">
        <v>109.733017</v>
      </c>
      <c r="M44" s="58">
        <v>114.47056600000001</v>
      </c>
      <c r="N44" s="58">
        <v>119.647774</v>
      </c>
      <c r="O44" s="58">
        <v>125.02299499999999</v>
      </c>
      <c r="P44" s="58">
        <v>130.648132</v>
      </c>
      <c r="Q44" s="58">
        <v>136.58442700000001</v>
      </c>
      <c r="R44" s="58">
        <v>142.82046500000001</v>
      </c>
      <c r="S44" s="58">
        <v>149.449127</v>
      </c>
      <c r="T44" s="58">
        <v>156.40829500000001</v>
      </c>
      <c r="U44" s="58">
        <v>163.686768</v>
      </c>
      <c r="V44" s="58">
        <v>171.358383</v>
      </c>
      <c r="W44" s="58">
        <v>179.386169</v>
      </c>
      <c r="X44" s="58">
        <v>187.723007</v>
      </c>
      <c r="Y44" s="58">
        <v>196.33561700000001</v>
      </c>
      <c r="Z44" s="58">
        <v>205.17456100000001</v>
      </c>
      <c r="AA44" s="58">
        <v>214.299103</v>
      </c>
      <c r="AB44" s="58">
        <v>223.66409300000001</v>
      </c>
      <c r="AC44" s="58">
        <v>233.41163599999999</v>
      </c>
      <c r="AD44" s="58">
        <v>243.524902</v>
      </c>
      <c r="AE44" s="58">
        <v>254.11247299999999</v>
      </c>
      <c r="AF44" s="58">
        <v>265.06082199999997</v>
      </c>
      <c r="AG44" s="58">
        <v>276.49609400000003</v>
      </c>
      <c r="AH44" s="58">
        <v>288.35836799999998</v>
      </c>
      <c r="AI44" s="58">
        <v>300.62088</v>
      </c>
      <c r="AJ44" s="58">
        <v>313.23782299999999</v>
      </c>
      <c r="AK44" s="14">
        <v>5.0936000000000002E-2</v>
      </c>
    </row>
    <row r="45" spans="1:37" ht="15" customHeight="1" x14ac:dyDescent="0.25">
      <c r="A45" s="52" t="s">
        <v>496</v>
      </c>
      <c r="B45" s="13" t="s">
        <v>160</v>
      </c>
      <c r="C45" s="58">
        <v>2.0730759999999999</v>
      </c>
      <c r="D45" s="58">
        <v>2.1436850000000001</v>
      </c>
      <c r="E45" s="58">
        <v>2.4327649999999998</v>
      </c>
      <c r="F45" s="58">
        <v>2.4327649999999998</v>
      </c>
      <c r="G45" s="58">
        <v>2.5013670000000001</v>
      </c>
      <c r="H45" s="58">
        <v>2.5013670000000001</v>
      </c>
      <c r="I45" s="58">
        <v>2.5013670000000001</v>
      </c>
      <c r="J45" s="58">
        <v>2.5013670000000001</v>
      </c>
      <c r="K45" s="58">
        <v>2.5013670000000001</v>
      </c>
      <c r="L45" s="58">
        <v>2.5013670000000001</v>
      </c>
      <c r="M45" s="58">
        <v>2.5013670000000001</v>
      </c>
      <c r="N45" s="58">
        <v>2.5013670000000001</v>
      </c>
      <c r="O45" s="58">
        <v>2.5013670000000001</v>
      </c>
      <c r="P45" s="58">
        <v>2.5013670000000001</v>
      </c>
      <c r="Q45" s="58">
        <v>2.5013670000000001</v>
      </c>
      <c r="R45" s="58">
        <v>2.5013670000000001</v>
      </c>
      <c r="S45" s="58">
        <v>2.5013670000000001</v>
      </c>
      <c r="T45" s="58">
        <v>2.5013670000000001</v>
      </c>
      <c r="U45" s="58">
        <v>2.5013670000000001</v>
      </c>
      <c r="V45" s="58">
        <v>2.5013670000000001</v>
      </c>
      <c r="W45" s="58">
        <v>2.5013670000000001</v>
      </c>
      <c r="X45" s="58">
        <v>2.5013670000000001</v>
      </c>
      <c r="Y45" s="58">
        <v>2.5013670000000001</v>
      </c>
      <c r="Z45" s="58">
        <v>2.5013670000000001</v>
      </c>
      <c r="AA45" s="58">
        <v>2.5013670000000001</v>
      </c>
      <c r="AB45" s="58">
        <v>2.5013670000000001</v>
      </c>
      <c r="AC45" s="58">
        <v>2.5013670000000001</v>
      </c>
      <c r="AD45" s="58">
        <v>2.5013670000000001</v>
      </c>
      <c r="AE45" s="58">
        <v>2.5013670000000001</v>
      </c>
      <c r="AF45" s="58">
        <v>2.5013670000000001</v>
      </c>
      <c r="AG45" s="58">
        <v>2.5013670000000001</v>
      </c>
      <c r="AH45" s="58">
        <v>2.5013670000000001</v>
      </c>
      <c r="AI45" s="58">
        <v>2.5013670000000001</v>
      </c>
      <c r="AJ45" s="58">
        <v>2.5013670000000001</v>
      </c>
      <c r="AK45" s="14">
        <v>4.8339999999999998E-3</v>
      </c>
    </row>
    <row r="46" spans="1:37" ht="15" customHeight="1" x14ac:dyDescent="0.25">
      <c r="A46" s="52" t="s">
        <v>497</v>
      </c>
      <c r="B46" s="12" t="s">
        <v>240</v>
      </c>
      <c r="C46" s="59">
        <v>190.923889</v>
      </c>
      <c r="D46" s="59">
        <v>203.66232299999999</v>
      </c>
      <c r="E46" s="59">
        <v>214.57583600000001</v>
      </c>
      <c r="F46" s="59">
        <v>227.98173499999999</v>
      </c>
      <c r="G46" s="59">
        <v>236.39279199999999</v>
      </c>
      <c r="H46" s="59">
        <v>244.679123</v>
      </c>
      <c r="I46" s="59">
        <v>252.576843</v>
      </c>
      <c r="J46" s="59">
        <v>259.95272799999998</v>
      </c>
      <c r="K46" s="59">
        <v>266.71038800000002</v>
      </c>
      <c r="L46" s="59">
        <v>273.93908699999997</v>
      </c>
      <c r="M46" s="59">
        <v>281.43133499999999</v>
      </c>
      <c r="N46" s="59">
        <v>289.58627300000001</v>
      </c>
      <c r="O46" s="59">
        <v>296.48468000000003</v>
      </c>
      <c r="P46" s="59">
        <v>305.23242199999999</v>
      </c>
      <c r="Q46" s="59">
        <v>313.78826900000001</v>
      </c>
      <c r="R46" s="59">
        <v>323.15417500000001</v>
      </c>
      <c r="S46" s="59">
        <v>332.81079099999999</v>
      </c>
      <c r="T46" s="59">
        <v>343.72717299999999</v>
      </c>
      <c r="U46" s="59">
        <v>354.55001800000002</v>
      </c>
      <c r="V46" s="59">
        <v>366.058716</v>
      </c>
      <c r="W46" s="59">
        <v>377.82824699999998</v>
      </c>
      <c r="X46" s="59">
        <v>390.24633799999998</v>
      </c>
      <c r="Y46" s="59">
        <v>402.97082499999999</v>
      </c>
      <c r="Z46" s="59">
        <v>416.35665899999998</v>
      </c>
      <c r="AA46" s="59">
        <v>430.19464099999999</v>
      </c>
      <c r="AB46" s="59">
        <v>444.00250199999999</v>
      </c>
      <c r="AC46" s="59">
        <v>458.91253699999999</v>
      </c>
      <c r="AD46" s="59">
        <v>474.42645299999998</v>
      </c>
      <c r="AE46" s="59">
        <v>491.377747</v>
      </c>
      <c r="AF46" s="59">
        <v>508.14498900000001</v>
      </c>
      <c r="AG46" s="59">
        <v>525.70367399999998</v>
      </c>
      <c r="AH46" s="59">
        <v>543.861267</v>
      </c>
      <c r="AI46" s="59">
        <v>562.47161900000003</v>
      </c>
      <c r="AJ46" s="59">
        <v>581.58837900000003</v>
      </c>
      <c r="AK46" s="15">
        <v>3.3334000000000003E-2</v>
      </c>
    </row>
    <row r="47" spans="1:37" ht="15" customHeight="1" x14ac:dyDescent="0.25">
      <c r="A47" s="52" t="s">
        <v>498</v>
      </c>
      <c r="B47" s="13" t="s">
        <v>161</v>
      </c>
      <c r="C47" s="58">
        <v>151.64227299999999</v>
      </c>
      <c r="D47" s="58">
        <v>166.42659</v>
      </c>
      <c r="E47" s="58">
        <v>175.94825700000001</v>
      </c>
      <c r="F47" s="58">
        <v>191.34321600000001</v>
      </c>
      <c r="G47" s="58">
        <v>198.81942699999999</v>
      </c>
      <c r="H47" s="58">
        <v>206.09075899999999</v>
      </c>
      <c r="I47" s="58">
        <v>212.971191</v>
      </c>
      <c r="J47" s="58">
        <v>219.27894599999999</v>
      </c>
      <c r="K47" s="58">
        <v>224.915649</v>
      </c>
      <c r="L47" s="58">
        <v>230.972824</v>
      </c>
      <c r="M47" s="58">
        <v>237.265289</v>
      </c>
      <c r="N47" s="58">
        <v>244.11473100000001</v>
      </c>
      <c r="O47" s="58">
        <v>249.67211900000001</v>
      </c>
      <c r="P47" s="58">
        <v>256.74847399999999</v>
      </c>
      <c r="Q47" s="58">
        <v>263.64093000000003</v>
      </c>
      <c r="R47" s="58">
        <v>271.215485</v>
      </c>
      <c r="S47" s="58">
        <v>279.83483899999999</v>
      </c>
      <c r="T47" s="58">
        <v>288.15441900000002</v>
      </c>
      <c r="U47" s="58">
        <v>297.06933600000002</v>
      </c>
      <c r="V47" s="58">
        <v>306.74929800000001</v>
      </c>
      <c r="W47" s="58">
        <v>316.47167999999999</v>
      </c>
      <c r="X47" s="58">
        <v>326.75424199999998</v>
      </c>
      <c r="Y47" s="58">
        <v>337.48443600000002</v>
      </c>
      <c r="Z47" s="58">
        <v>348.22189300000002</v>
      </c>
      <c r="AA47" s="58">
        <v>359.399719</v>
      </c>
      <c r="AB47" s="58">
        <v>370.55215500000003</v>
      </c>
      <c r="AC47" s="58">
        <v>382.35519399999998</v>
      </c>
      <c r="AD47" s="58">
        <v>394.51361100000003</v>
      </c>
      <c r="AE47" s="58">
        <v>407.75826999999998</v>
      </c>
      <c r="AF47" s="58">
        <v>420.47143599999998</v>
      </c>
      <c r="AG47" s="58">
        <v>433.75381499999997</v>
      </c>
      <c r="AH47" s="58">
        <v>447.462738</v>
      </c>
      <c r="AI47" s="58">
        <v>461.45251500000001</v>
      </c>
      <c r="AJ47" s="58">
        <v>475.73126200000002</v>
      </c>
      <c r="AK47" s="14">
        <v>3.3366E-2</v>
      </c>
    </row>
    <row r="48" spans="1:37" ht="15" customHeight="1" x14ac:dyDescent="0.25">
      <c r="B48" s="12" t="s">
        <v>162</v>
      </c>
      <c r="C48" s="59">
        <v>39.281593000000001</v>
      </c>
      <c r="D48" s="59">
        <v>37.235703000000001</v>
      </c>
      <c r="E48" s="59">
        <v>38.627544</v>
      </c>
      <c r="F48" s="59">
        <v>36.638480999999999</v>
      </c>
      <c r="G48" s="59">
        <v>37.573298999999999</v>
      </c>
      <c r="H48" s="59">
        <v>38.588337000000003</v>
      </c>
      <c r="I48" s="59">
        <v>39.605640000000001</v>
      </c>
      <c r="J48" s="59">
        <v>40.673797999999998</v>
      </c>
      <c r="K48" s="59">
        <v>41.794750000000001</v>
      </c>
      <c r="L48" s="59">
        <v>42.966270000000002</v>
      </c>
      <c r="M48" s="59">
        <v>44.166049999999998</v>
      </c>
      <c r="N48" s="59">
        <v>45.471539</v>
      </c>
      <c r="O48" s="59">
        <v>46.812576</v>
      </c>
      <c r="P48" s="59">
        <v>48.483898000000003</v>
      </c>
      <c r="Q48" s="59">
        <v>50.147345999999999</v>
      </c>
      <c r="R48" s="59">
        <v>51.938701999999999</v>
      </c>
      <c r="S48" s="59">
        <v>52.975951999999999</v>
      </c>
      <c r="T48" s="59">
        <v>55.572738999999999</v>
      </c>
      <c r="U48" s="59">
        <v>57.480690000000003</v>
      </c>
      <c r="V48" s="59">
        <v>59.309387000000001</v>
      </c>
      <c r="W48" s="59">
        <v>61.356537000000003</v>
      </c>
      <c r="X48" s="59">
        <v>63.492072999999998</v>
      </c>
      <c r="Y48" s="59">
        <v>65.486373999999998</v>
      </c>
      <c r="Z48" s="59">
        <v>68.134711999999993</v>
      </c>
      <c r="AA48" s="59">
        <v>70.794922</v>
      </c>
      <c r="AB48" s="59">
        <v>73.450339999999997</v>
      </c>
      <c r="AC48" s="59">
        <v>76.557281000000003</v>
      </c>
      <c r="AD48" s="59">
        <v>79.912788000000006</v>
      </c>
      <c r="AE48" s="59">
        <v>83.619452999999993</v>
      </c>
      <c r="AF48" s="59">
        <v>87.673591999999999</v>
      </c>
      <c r="AG48" s="59">
        <v>91.949805999999995</v>
      </c>
      <c r="AH48" s="59">
        <v>96.398398999999998</v>
      </c>
      <c r="AI48" s="59">
        <v>101.019096</v>
      </c>
      <c r="AJ48" s="59">
        <v>105.857063</v>
      </c>
      <c r="AK48" s="15">
        <v>3.3189999999999997E-2</v>
      </c>
    </row>
    <row r="49" spans="1:37" ht="15" customHeight="1" x14ac:dyDescent="0.25"/>
    <row r="50" spans="1:37" ht="15" customHeight="1" x14ac:dyDescent="0.25">
      <c r="A50" s="52" t="s">
        <v>499</v>
      </c>
      <c r="B50" s="12" t="s">
        <v>241</v>
      </c>
    </row>
    <row r="51" spans="1:37" ht="15" customHeight="1" x14ac:dyDescent="0.25">
      <c r="A51" s="52" t="s">
        <v>500</v>
      </c>
      <c r="B51" s="13" t="s">
        <v>144</v>
      </c>
      <c r="C51" s="58">
        <v>1209.3292240000001</v>
      </c>
      <c r="D51" s="58">
        <v>1164.5664059999999</v>
      </c>
      <c r="E51" s="58">
        <v>1108.9826660000001</v>
      </c>
      <c r="F51" s="58">
        <v>1050.1829829999999</v>
      </c>
      <c r="G51" s="58">
        <v>1014.581543</v>
      </c>
      <c r="H51" s="58">
        <v>1006.90509</v>
      </c>
      <c r="I51" s="58">
        <v>1009.396667</v>
      </c>
      <c r="J51" s="58">
        <v>1018.734375</v>
      </c>
      <c r="K51" s="58">
        <v>1014.77124</v>
      </c>
      <c r="L51" s="58">
        <v>1002.961365</v>
      </c>
      <c r="M51" s="58">
        <v>992.59020999999996</v>
      </c>
      <c r="N51" s="58">
        <v>987.26733400000001</v>
      </c>
      <c r="O51" s="58">
        <v>1007.728577</v>
      </c>
      <c r="P51" s="58">
        <v>1013.037842</v>
      </c>
      <c r="Q51" s="58">
        <v>996.93786599999999</v>
      </c>
      <c r="R51" s="58">
        <v>965.452271</v>
      </c>
      <c r="S51" s="58">
        <v>965.65612799999997</v>
      </c>
      <c r="T51" s="58">
        <v>953.06732199999999</v>
      </c>
      <c r="U51" s="58">
        <v>951.23138400000005</v>
      </c>
      <c r="V51" s="58">
        <v>950.899719</v>
      </c>
      <c r="W51" s="58">
        <v>943.57122800000002</v>
      </c>
      <c r="X51" s="58">
        <v>941.98028599999998</v>
      </c>
      <c r="Y51" s="58">
        <v>940.62957800000004</v>
      </c>
      <c r="Z51" s="58">
        <v>941.50531000000001</v>
      </c>
      <c r="AA51" s="58">
        <v>935.68902600000001</v>
      </c>
      <c r="AB51" s="58">
        <v>934.08599900000002</v>
      </c>
      <c r="AC51" s="58">
        <v>930.34057600000006</v>
      </c>
      <c r="AD51" s="58">
        <v>931.74401899999998</v>
      </c>
      <c r="AE51" s="58">
        <v>935.29187000000002</v>
      </c>
      <c r="AF51" s="58">
        <v>933.55304000000001</v>
      </c>
      <c r="AG51" s="58">
        <v>934.52062999999998</v>
      </c>
      <c r="AH51" s="58">
        <v>936.73223900000005</v>
      </c>
      <c r="AI51" s="58">
        <v>937.22753899999998</v>
      </c>
      <c r="AJ51" s="58">
        <v>938.15722700000003</v>
      </c>
      <c r="AK51" s="14">
        <v>-6.7330000000000003E-3</v>
      </c>
    </row>
    <row r="52" spans="1:37" ht="15" customHeight="1" x14ac:dyDescent="0.25">
      <c r="A52" s="52" t="s">
        <v>501</v>
      </c>
      <c r="B52" s="13" t="s">
        <v>145</v>
      </c>
      <c r="C52" s="58">
        <v>20.421392000000001</v>
      </c>
      <c r="D52" s="58">
        <v>17.123442000000001</v>
      </c>
      <c r="E52" s="58">
        <v>16.509692999999999</v>
      </c>
      <c r="F52" s="58">
        <v>16.007776</v>
      </c>
      <c r="G52" s="58">
        <v>11.937901</v>
      </c>
      <c r="H52" s="58">
        <v>11.804781</v>
      </c>
      <c r="I52" s="58">
        <v>11.720624000000001</v>
      </c>
      <c r="J52" s="58">
        <v>11.641550000000001</v>
      </c>
      <c r="K52" s="58">
        <v>11.386914000000001</v>
      </c>
      <c r="L52" s="58">
        <v>10.971185999999999</v>
      </c>
      <c r="M52" s="58">
        <v>10.593463</v>
      </c>
      <c r="N52" s="58">
        <v>10.132171</v>
      </c>
      <c r="O52" s="58">
        <v>10.071896000000001</v>
      </c>
      <c r="P52" s="58">
        <v>9.9492530000000006</v>
      </c>
      <c r="Q52" s="58">
        <v>9.6141690000000004</v>
      </c>
      <c r="R52" s="58">
        <v>9.4408589999999997</v>
      </c>
      <c r="S52" s="58">
        <v>9.3752960000000005</v>
      </c>
      <c r="T52" s="58">
        <v>9.2886959999999998</v>
      </c>
      <c r="U52" s="58">
        <v>9.2534539999999996</v>
      </c>
      <c r="V52" s="58">
        <v>9.1498519999999992</v>
      </c>
      <c r="W52" s="58">
        <v>9.0367809999999995</v>
      </c>
      <c r="X52" s="58">
        <v>8.8065569999999997</v>
      </c>
      <c r="Y52" s="58">
        <v>8.7047930000000004</v>
      </c>
      <c r="Z52" s="58">
        <v>8.6205470000000002</v>
      </c>
      <c r="AA52" s="58">
        <v>8.3221059999999998</v>
      </c>
      <c r="AB52" s="58">
        <v>8.0145510000000009</v>
      </c>
      <c r="AC52" s="58">
        <v>7.7286599999999996</v>
      </c>
      <c r="AD52" s="58">
        <v>7.4577070000000001</v>
      </c>
      <c r="AE52" s="58">
        <v>7.1682420000000002</v>
      </c>
      <c r="AF52" s="58">
        <v>7.1890109999999998</v>
      </c>
      <c r="AG52" s="58">
        <v>7.2184369999999998</v>
      </c>
      <c r="AH52" s="58">
        <v>7.2490220000000001</v>
      </c>
      <c r="AI52" s="58">
        <v>7.2518960000000003</v>
      </c>
      <c r="AJ52" s="58">
        <v>7.2733780000000001</v>
      </c>
      <c r="AK52" s="14">
        <v>-2.6401999999999998E-2</v>
      </c>
    </row>
    <row r="53" spans="1:37" ht="15" customHeight="1" x14ac:dyDescent="0.25">
      <c r="A53" s="52" t="s">
        <v>502</v>
      </c>
      <c r="B53" s="13" t="s">
        <v>153</v>
      </c>
      <c r="C53" s="58">
        <v>1285.0301509999999</v>
      </c>
      <c r="D53" s="58">
        <v>1440.130005</v>
      </c>
      <c r="E53" s="58">
        <v>1463.990356</v>
      </c>
      <c r="F53" s="58">
        <v>1537.596313</v>
      </c>
      <c r="G53" s="58">
        <v>1564.501953</v>
      </c>
      <c r="H53" s="58">
        <v>1606.9566649999999</v>
      </c>
      <c r="I53" s="58">
        <v>1630.270996</v>
      </c>
      <c r="J53" s="58">
        <v>1631.5313719999999</v>
      </c>
      <c r="K53" s="58">
        <v>1676.9361570000001</v>
      </c>
      <c r="L53" s="58">
        <v>1713.1521</v>
      </c>
      <c r="M53" s="58">
        <v>1736.38501</v>
      </c>
      <c r="N53" s="58">
        <v>1757.8789059999999</v>
      </c>
      <c r="O53" s="58">
        <v>1747.0952150000001</v>
      </c>
      <c r="P53" s="58">
        <v>1749.751221</v>
      </c>
      <c r="Q53" s="58">
        <v>1777.527832</v>
      </c>
      <c r="R53" s="58">
        <v>1835.229736</v>
      </c>
      <c r="S53" s="58">
        <v>1848.2545170000001</v>
      </c>
      <c r="T53" s="58">
        <v>1870.5299070000001</v>
      </c>
      <c r="U53" s="58">
        <v>1883.840942</v>
      </c>
      <c r="V53" s="58">
        <v>1891.7901609999999</v>
      </c>
      <c r="W53" s="58">
        <v>1910.243774</v>
      </c>
      <c r="X53" s="58">
        <v>1916.852783</v>
      </c>
      <c r="Y53" s="58">
        <v>1923.9219969999999</v>
      </c>
      <c r="Z53" s="58">
        <v>1946.025879</v>
      </c>
      <c r="AA53" s="58">
        <v>1959.2932129999999</v>
      </c>
      <c r="AB53" s="58">
        <v>1985.4794919999999</v>
      </c>
      <c r="AC53" s="58">
        <v>1998.7423100000001</v>
      </c>
      <c r="AD53" s="58">
        <v>2023.346802</v>
      </c>
      <c r="AE53" s="58">
        <v>2048.5717770000001</v>
      </c>
      <c r="AF53" s="58">
        <v>2060.1906739999999</v>
      </c>
      <c r="AG53" s="58">
        <v>2065.5959469999998</v>
      </c>
      <c r="AH53" s="58">
        <v>2088.9853520000001</v>
      </c>
      <c r="AI53" s="58">
        <v>2097.7768550000001</v>
      </c>
      <c r="AJ53" s="58">
        <v>2116.786865</v>
      </c>
      <c r="AK53" s="14">
        <v>1.2109E-2</v>
      </c>
    </row>
    <row r="54" spans="1:37" ht="15" customHeight="1" x14ac:dyDescent="0.25">
      <c r="A54" s="52" t="s">
        <v>503</v>
      </c>
      <c r="B54" s="13" t="s">
        <v>147</v>
      </c>
      <c r="C54" s="58">
        <v>804.94995100000006</v>
      </c>
      <c r="D54" s="58">
        <v>808.605774</v>
      </c>
      <c r="E54" s="58">
        <v>797.33972200000005</v>
      </c>
      <c r="F54" s="58">
        <v>785.12719700000002</v>
      </c>
      <c r="G54" s="58">
        <v>762.17132600000002</v>
      </c>
      <c r="H54" s="58">
        <v>723.51867700000003</v>
      </c>
      <c r="I54" s="58">
        <v>696.55023200000005</v>
      </c>
      <c r="J54" s="58">
        <v>698.26544200000001</v>
      </c>
      <c r="K54" s="58">
        <v>672.38415499999996</v>
      </c>
      <c r="L54" s="58">
        <v>663.34777799999995</v>
      </c>
      <c r="M54" s="58">
        <v>663.34777799999995</v>
      </c>
      <c r="N54" s="58">
        <v>663.34777799999995</v>
      </c>
      <c r="O54" s="58">
        <v>663.55071999999996</v>
      </c>
      <c r="P54" s="58">
        <v>663.94531199999994</v>
      </c>
      <c r="Q54" s="58">
        <v>664.53662099999997</v>
      </c>
      <c r="R54" s="58">
        <v>654.05426</v>
      </c>
      <c r="S54" s="58">
        <v>655.03973399999995</v>
      </c>
      <c r="T54" s="58">
        <v>656.02514599999995</v>
      </c>
      <c r="U54" s="58">
        <v>657.01049799999998</v>
      </c>
      <c r="V54" s="58">
        <v>657.99597200000005</v>
      </c>
      <c r="W54" s="58">
        <v>658.98144500000001</v>
      </c>
      <c r="X54" s="58">
        <v>659.966858</v>
      </c>
      <c r="Y54" s="58">
        <v>660.95233199999996</v>
      </c>
      <c r="Z54" s="58">
        <v>661.93774399999995</v>
      </c>
      <c r="AA54" s="58">
        <v>662.92321800000002</v>
      </c>
      <c r="AB54" s="58">
        <v>663.90856900000006</v>
      </c>
      <c r="AC54" s="58">
        <v>664.89404300000001</v>
      </c>
      <c r="AD54" s="58">
        <v>665.87939500000005</v>
      </c>
      <c r="AE54" s="58">
        <v>666.86480700000004</v>
      </c>
      <c r="AF54" s="58">
        <v>667.85034199999996</v>
      </c>
      <c r="AG54" s="58">
        <v>668.83575399999995</v>
      </c>
      <c r="AH54" s="58">
        <v>669.82104500000003</v>
      </c>
      <c r="AI54" s="58">
        <v>670.80651899999998</v>
      </c>
      <c r="AJ54" s="58">
        <v>671.76452600000005</v>
      </c>
      <c r="AK54" s="14">
        <v>-5.777E-3</v>
      </c>
    </row>
    <row r="55" spans="1:37" ht="15" customHeight="1" x14ac:dyDescent="0.25">
      <c r="A55" s="52" t="s">
        <v>504</v>
      </c>
      <c r="B55" s="13" t="s">
        <v>163</v>
      </c>
      <c r="C55" s="58">
        <v>710.03649900000005</v>
      </c>
      <c r="D55" s="58">
        <v>734.18335000000002</v>
      </c>
      <c r="E55" s="58">
        <v>760.88232400000004</v>
      </c>
      <c r="F55" s="58">
        <v>829.34613000000002</v>
      </c>
      <c r="G55" s="58">
        <v>902.17474400000003</v>
      </c>
      <c r="H55" s="58">
        <v>942.69262700000002</v>
      </c>
      <c r="I55" s="58">
        <v>978.65582300000005</v>
      </c>
      <c r="J55" s="58">
        <v>998.84966999999995</v>
      </c>
      <c r="K55" s="58">
        <v>1014.609863</v>
      </c>
      <c r="L55" s="58">
        <v>1028.2166749999999</v>
      </c>
      <c r="M55" s="58">
        <v>1044.0008539999999</v>
      </c>
      <c r="N55" s="58">
        <v>1060.205811</v>
      </c>
      <c r="O55" s="58">
        <v>1084.145874</v>
      </c>
      <c r="P55" s="58">
        <v>1099.9886469999999</v>
      </c>
      <c r="Q55" s="58">
        <v>1120.4957280000001</v>
      </c>
      <c r="R55" s="58">
        <v>1132.7198490000001</v>
      </c>
      <c r="S55" s="58">
        <v>1149.9820560000001</v>
      </c>
      <c r="T55" s="58">
        <v>1172.5529790000001</v>
      </c>
      <c r="U55" s="58">
        <v>1199.4882809999999</v>
      </c>
      <c r="V55" s="58">
        <v>1231.7341309999999</v>
      </c>
      <c r="W55" s="58">
        <v>1262.4604489999999</v>
      </c>
      <c r="X55" s="58">
        <v>1300.785034</v>
      </c>
      <c r="Y55" s="58">
        <v>1338.4029539999999</v>
      </c>
      <c r="Z55" s="58">
        <v>1356.174072</v>
      </c>
      <c r="AA55" s="58">
        <v>1391.036499</v>
      </c>
      <c r="AB55" s="58">
        <v>1410.720337</v>
      </c>
      <c r="AC55" s="58">
        <v>1447.1373289999999</v>
      </c>
      <c r="AD55" s="58">
        <v>1469.995361</v>
      </c>
      <c r="AE55" s="58">
        <v>1492.4833980000001</v>
      </c>
      <c r="AF55" s="58">
        <v>1535.8861079999999</v>
      </c>
      <c r="AG55" s="58">
        <v>1583.262939</v>
      </c>
      <c r="AH55" s="58">
        <v>1612.3929439999999</v>
      </c>
      <c r="AI55" s="58">
        <v>1657.7905270000001</v>
      </c>
      <c r="AJ55" s="58">
        <v>1695.877197</v>
      </c>
      <c r="AK55" s="14">
        <v>2.6508E-2</v>
      </c>
    </row>
    <row r="56" spans="1:37" ht="15" customHeight="1" x14ac:dyDescent="0.25">
      <c r="A56" s="52" t="s">
        <v>505</v>
      </c>
      <c r="B56" s="13" t="s">
        <v>164</v>
      </c>
      <c r="C56" s="58">
        <v>21.205176999999999</v>
      </c>
      <c r="D56" s="58">
        <v>21.015495000000001</v>
      </c>
      <c r="E56" s="58">
        <v>21.443262000000001</v>
      </c>
      <c r="F56" s="58">
        <v>24.202541</v>
      </c>
      <c r="G56" s="58">
        <v>24.269020000000001</v>
      </c>
      <c r="H56" s="58">
        <v>24.266344</v>
      </c>
      <c r="I56" s="58">
        <v>24.262314</v>
      </c>
      <c r="J56" s="58">
        <v>24.240680999999999</v>
      </c>
      <c r="K56" s="58">
        <v>24.110980999999999</v>
      </c>
      <c r="L56" s="58">
        <v>24.157216999999999</v>
      </c>
      <c r="M56" s="58">
        <v>24.131477</v>
      </c>
      <c r="N56" s="58">
        <v>24.091892000000001</v>
      </c>
      <c r="O56" s="58">
        <v>23.655961999999999</v>
      </c>
      <c r="P56" s="58">
        <v>23.717558</v>
      </c>
      <c r="Q56" s="58">
        <v>23.309508999999998</v>
      </c>
      <c r="R56" s="58">
        <v>23.084897999999999</v>
      </c>
      <c r="S56" s="58">
        <v>22.909694999999999</v>
      </c>
      <c r="T56" s="58">
        <v>22.997108000000001</v>
      </c>
      <c r="U56" s="58">
        <v>22.813393000000001</v>
      </c>
      <c r="V56" s="58">
        <v>22.402056000000002</v>
      </c>
      <c r="W56" s="58">
        <v>22.111452</v>
      </c>
      <c r="X56" s="58">
        <v>21.922813000000001</v>
      </c>
      <c r="Y56" s="58">
        <v>21.601513000000001</v>
      </c>
      <c r="Z56" s="58">
        <v>21.579650999999998</v>
      </c>
      <c r="AA56" s="58">
        <v>21.473313999999998</v>
      </c>
      <c r="AB56" s="58">
        <v>21.143225000000001</v>
      </c>
      <c r="AC56" s="58">
        <v>21.020878</v>
      </c>
      <c r="AD56" s="58">
        <v>20.950047000000001</v>
      </c>
      <c r="AE56" s="58">
        <v>21.130718000000002</v>
      </c>
      <c r="AF56" s="58">
        <v>20.801898999999999</v>
      </c>
      <c r="AG56" s="58">
        <v>20.232683000000002</v>
      </c>
      <c r="AH56" s="58">
        <v>20.059721</v>
      </c>
      <c r="AI56" s="58">
        <v>19.892590999999999</v>
      </c>
      <c r="AJ56" s="58">
        <v>19.406704000000001</v>
      </c>
      <c r="AK56" s="14">
        <v>-2.4859999999999999E-3</v>
      </c>
    </row>
    <row r="57" spans="1:37" ht="15" customHeight="1" x14ac:dyDescent="0.25">
      <c r="A57" s="52" t="s">
        <v>506</v>
      </c>
      <c r="B57" s="12" t="s">
        <v>242</v>
      </c>
      <c r="C57" s="59">
        <v>4050.9726559999999</v>
      </c>
      <c r="D57" s="59">
        <v>4185.6245120000003</v>
      </c>
      <c r="E57" s="59">
        <v>4169.1479490000002</v>
      </c>
      <c r="F57" s="59">
        <v>4242.4628910000001</v>
      </c>
      <c r="G57" s="59">
        <v>4279.6367190000001</v>
      </c>
      <c r="H57" s="59">
        <v>4316.1440430000002</v>
      </c>
      <c r="I57" s="59">
        <v>4350.8569340000004</v>
      </c>
      <c r="J57" s="59">
        <v>4383.2626950000003</v>
      </c>
      <c r="K57" s="59">
        <v>4414.1992190000001</v>
      </c>
      <c r="L57" s="59">
        <v>4442.8061520000001</v>
      </c>
      <c r="M57" s="59">
        <v>4471.0483400000003</v>
      </c>
      <c r="N57" s="59">
        <v>4502.923828</v>
      </c>
      <c r="O57" s="59">
        <v>4536.2485349999997</v>
      </c>
      <c r="P57" s="59">
        <v>4560.3896480000003</v>
      </c>
      <c r="Q57" s="59">
        <v>4592.421875</v>
      </c>
      <c r="R57" s="59">
        <v>4619.9819340000004</v>
      </c>
      <c r="S57" s="59">
        <v>4651.216797</v>
      </c>
      <c r="T57" s="59">
        <v>4684.4609380000002</v>
      </c>
      <c r="U57" s="59">
        <v>4723.6376950000003</v>
      </c>
      <c r="V57" s="59">
        <v>4763.9716799999997</v>
      </c>
      <c r="W57" s="59">
        <v>4806.4052730000003</v>
      </c>
      <c r="X57" s="59">
        <v>4850.314453</v>
      </c>
      <c r="Y57" s="59">
        <v>4894.2128910000001</v>
      </c>
      <c r="Z57" s="59">
        <v>4935.8427730000003</v>
      </c>
      <c r="AA57" s="59">
        <v>4978.7373049999997</v>
      </c>
      <c r="AB57" s="59">
        <v>5023.3525390000004</v>
      </c>
      <c r="AC57" s="59">
        <v>5069.8637699999999</v>
      </c>
      <c r="AD57" s="59">
        <v>5119.3735349999997</v>
      </c>
      <c r="AE57" s="59">
        <v>5171.5112300000001</v>
      </c>
      <c r="AF57" s="59">
        <v>5225.4711909999996</v>
      </c>
      <c r="AG57" s="59">
        <v>5279.6665039999998</v>
      </c>
      <c r="AH57" s="59">
        <v>5335.2402339999999</v>
      </c>
      <c r="AI57" s="59">
        <v>5390.7460940000001</v>
      </c>
      <c r="AJ57" s="59">
        <v>5449.2661129999997</v>
      </c>
      <c r="AK57" s="15">
        <v>8.2789999999999999E-3</v>
      </c>
    </row>
    <row r="58" spans="1:37" ht="15" customHeight="1" x14ac:dyDescent="0.25">
      <c r="B58" s="12" t="s">
        <v>165</v>
      </c>
      <c r="C58" s="59">
        <v>3883.2148440000001</v>
      </c>
      <c r="D58" s="59">
        <v>4002.6640619999998</v>
      </c>
      <c r="E58" s="59">
        <v>3976.7089839999999</v>
      </c>
      <c r="F58" s="59">
        <v>4034.9985350000002</v>
      </c>
      <c r="G58" s="59">
        <v>4064.7202149999998</v>
      </c>
      <c r="H58" s="59">
        <v>4093.9562989999999</v>
      </c>
      <c r="I58" s="59">
        <v>4121.8085940000001</v>
      </c>
      <c r="J58" s="59">
        <v>4147.9179690000001</v>
      </c>
      <c r="K58" s="59">
        <v>4173.2329099999997</v>
      </c>
      <c r="L58" s="59">
        <v>4195.7827150000003</v>
      </c>
      <c r="M58" s="59">
        <v>4217.732422</v>
      </c>
      <c r="N58" s="59">
        <v>4242.7583009999998</v>
      </c>
      <c r="O58" s="59">
        <v>4270.5253910000001</v>
      </c>
      <c r="P58" s="59">
        <v>4287.5903319999998</v>
      </c>
      <c r="Q58" s="59">
        <v>4312.7314450000003</v>
      </c>
      <c r="R58" s="59">
        <v>4332.7163090000004</v>
      </c>
      <c r="S58" s="59">
        <v>4355.3325199999999</v>
      </c>
      <c r="T58" s="59">
        <v>4380.2568359999996</v>
      </c>
      <c r="U58" s="59">
        <v>4410.5185549999997</v>
      </c>
      <c r="V58" s="59">
        <v>4441.1733400000003</v>
      </c>
      <c r="W58" s="59">
        <v>4473.8842770000001</v>
      </c>
      <c r="X58" s="59">
        <v>4507.5122069999998</v>
      </c>
      <c r="Y58" s="59">
        <v>4540.6801759999998</v>
      </c>
      <c r="Z58" s="59">
        <v>4571.5727539999998</v>
      </c>
      <c r="AA58" s="59">
        <v>4603.5122069999998</v>
      </c>
      <c r="AB58" s="59">
        <v>4636.9750979999999</v>
      </c>
      <c r="AC58" s="59">
        <v>4671.6831050000001</v>
      </c>
      <c r="AD58" s="59">
        <v>4709.0346680000002</v>
      </c>
      <c r="AE58" s="59">
        <v>4747.9277339999999</v>
      </c>
      <c r="AF58" s="59">
        <v>4789.1748049999997</v>
      </c>
      <c r="AG58" s="59">
        <v>4830.0874020000001</v>
      </c>
      <c r="AH58" s="59">
        <v>4871.9521480000003</v>
      </c>
      <c r="AI58" s="59">
        <v>4913.4682620000003</v>
      </c>
      <c r="AJ58" s="59">
        <v>4957.7094729999999</v>
      </c>
      <c r="AK58" s="15">
        <v>6.7089999999999997E-3</v>
      </c>
    </row>
    <row r="59" spans="1:37" ht="15" customHeight="1" x14ac:dyDescent="0.25">
      <c r="A59" s="52" t="s">
        <v>507</v>
      </c>
    </row>
    <row r="60" spans="1:37" ht="15" customHeight="1" x14ac:dyDescent="0.25">
      <c r="B60" s="12" t="s">
        <v>166</v>
      </c>
      <c r="C60" s="59">
        <v>56.314124999999997</v>
      </c>
      <c r="D60" s="59">
        <v>53.909816999999997</v>
      </c>
      <c r="E60" s="59">
        <v>55.816493999999999</v>
      </c>
      <c r="F60" s="59">
        <v>55.312995999999998</v>
      </c>
      <c r="G60" s="59">
        <v>56.663223000000002</v>
      </c>
      <c r="H60" s="59">
        <v>53.094276000000001</v>
      </c>
      <c r="I60" s="59">
        <v>51.249847000000003</v>
      </c>
      <c r="J60" s="59">
        <v>50.601500999999999</v>
      </c>
      <c r="K60" s="59">
        <v>50.729495999999997</v>
      </c>
      <c r="L60" s="59">
        <v>50.567909</v>
      </c>
      <c r="M60" s="59">
        <v>53.236893000000002</v>
      </c>
      <c r="N60" s="59">
        <v>57.777973000000003</v>
      </c>
      <c r="O60" s="59">
        <v>58.681213</v>
      </c>
      <c r="P60" s="59">
        <v>60.562190999999999</v>
      </c>
      <c r="Q60" s="59">
        <v>58.700817000000001</v>
      </c>
      <c r="R60" s="59">
        <v>60.303626999999999</v>
      </c>
      <c r="S60" s="59">
        <v>60.296486000000002</v>
      </c>
      <c r="T60" s="59">
        <v>62.343704000000002</v>
      </c>
      <c r="U60" s="59">
        <v>60.519840000000002</v>
      </c>
      <c r="V60" s="59">
        <v>60.580708000000001</v>
      </c>
      <c r="W60" s="59">
        <v>60.665751999999998</v>
      </c>
      <c r="X60" s="59">
        <v>60.865082000000001</v>
      </c>
      <c r="Y60" s="59">
        <v>61.164501000000001</v>
      </c>
      <c r="Z60" s="59">
        <v>61.821917999999997</v>
      </c>
      <c r="AA60" s="59">
        <v>61.169144000000003</v>
      </c>
      <c r="AB60" s="59">
        <v>60.512402000000002</v>
      </c>
      <c r="AC60" s="59">
        <v>59.860863000000002</v>
      </c>
      <c r="AD60" s="59">
        <v>59.206879000000001</v>
      </c>
      <c r="AE60" s="59">
        <v>58.843254000000002</v>
      </c>
      <c r="AF60" s="59">
        <v>58.133423000000001</v>
      </c>
      <c r="AG60" s="59">
        <v>57.607394999999997</v>
      </c>
      <c r="AH60" s="59">
        <v>57.186768000000001</v>
      </c>
      <c r="AI60" s="59">
        <v>56.949641999999997</v>
      </c>
      <c r="AJ60" s="59">
        <v>56.737923000000002</v>
      </c>
      <c r="AK60" s="15">
        <v>1.5989999999999999E-3</v>
      </c>
    </row>
    <row r="61" spans="1:37" ht="15" customHeight="1" x14ac:dyDescent="0.25"/>
    <row r="62" spans="1:37" ht="15" customHeight="1" x14ac:dyDescent="0.25">
      <c r="A62" s="52" t="s">
        <v>508</v>
      </c>
      <c r="B62" s="12" t="s">
        <v>167</v>
      </c>
    </row>
    <row r="63" spans="1:37" ht="15" customHeight="1" x14ac:dyDescent="0.25">
      <c r="A63" s="52" t="s">
        <v>509</v>
      </c>
      <c r="B63" s="13" t="s">
        <v>168</v>
      </c>
      <c r="C63" s="58">
        <v>1378.8192140000001</v>
      </c>
      <c r="D63" s="58">
        <v>1461.8256839999999</v>
      </c>
      <c r="E63" s="58">
        <v>1443.8596190000001</v>
      </c>
      <c r="F63" s="58">
        <v>1445.901001</v>
      </c>
      <c r="G63" s="58">
        <v>1439.0485839999999</v>
      </c>
      <c r="H63" s="58">
        <v>1436.462769</v>
      </c>
      <c r="I63" s="58">
        <v>1435.695557</v>
      </c>
      <c r="J63" s="58">
        <v>1434.077393</v>
      </c>
      <c r="K63" s="58">
        <v>1432.1342770000001</v>
      </c>
      <c r="L63" s="58">
        <v>1433.4052730000001</v>
      </c>
      <c r="M63" s="58">
        <v>1435.9125979999999</v>
      </c>
      <c r="N63" s="58">
        <v>1440.622314</v>
      </c>
      <c r="O63" s="58">
        <v>1445.880005</v>
      </c>
      <c r="P63" s="58">
        <v>1451.1182859999999</v>
      </c>
      <c r="Q63" s="58">
        <v>1457.2929690000001</v>
      </c>
      <c r="R63" s="58">
        <v>1463.0830080000001</v>
      </c>
      <c r="S63" s="58">
        <v>1469.446533</v>
      </c>
      <c r="T63" s="58">
        <v>1478.004639</v>
      </c>
      <c r="U63" s="58">
        <v>1487.0629879999999</v>
      </c>
      <c r="V63" s="58">
        <v>1496.2514650000001</v>
      </c>
      <c r="W63" s="58">
        <v>1505.6245120000001</v>
      </c>
      <c r="X63" s="58">
        <v>1515.3538820000001</v>
      </c>
      <c r="Y63" s="58">
        <v>1525.424561</v>
      </c>
      <c r="Z63" s="58">
        <v>1535.602173</v>
      </c>
      <c r="AA63" s="58">
        <v>1544.9536129999999</v>
      </c>
      <c r="AB63" s="58">
        <v>1554.787842</v>
      </c>
      <c r="AC63" s="58">
        <v>1564.8404539999999</v>
      </c>
      <c r="AD63" s="58">
        <v>1575.2885739999999</v>
      </c>
      <c r="AE63" s="58">
        <v>1585.5238039999999</v>
      </c>
      <c r="AF63" s="58">
        <v>1595.665894</v>
      </c>
      <c r="AG63" s="58">
        <v>1605.4769289999999</v>
      </c>
      <c r="AH63" s="58">
        <v>1615.1697999999999</v>
      </c>
      <c r="AI63" s="58">
        <v>1624.847534</v>
      </c>
      <c r="AJ63" s="58">
        <v>1634.918457</v>
      </c>
      <c r="AK63" s="14">
        <v>3.503E-3</v>
      </c>
    </row>
    <row r="64" spans="1:37" ht="15" customHeight="1" x14ac:dyDescent="0.25">
      <c r="A64" s="52" t="s">
        <v>510</v>
      </c>
      <c r="B64" s="13" t="s">
        <v>169</v>
      </c>
      <c r="C64" s="58">
        <v>1349.2080080000001</v>
      </c>
      <c r="D64" s="58">
        <v>1372.4235839999999</v>
      </c>
      <c r="E64" s="58">
        <v>1357.2260739999999</v>
      </c>
      <c r="F64" s="58">
        <v>1377.111206</v>
      </c>
      <c r="G64" s="58">
        <v>1385.309448</v>
      </c>
      <c r="H64" s="58">
        <v>1391.994751</v>
      </c>
      <c r="I64" s="58">
        <v>1396.9182129999999</v>
      </c>
      <c r="J64" s="58">
        <v>1401.616211</v>
      </c>
      <c r="K64" s="58">
        <v>1406.4018550000001</v>
      </c>
      <c r="L64" s="58">
        <v>1409.200073</v>
      </c>
      <c r="M64" s="58">
        <v>1413.4716800000001</v>
      </c>
      <c r="N64" s="58">
        <v>1418.9415280000001</v>
      </c>
      <c r="O64" s="58">
        <v>1425.609375</v>
      </c>
      <c r="P64" s="58">
        <v>1428.4041749999999</v>
      </c>
      <c r="Q64" s="58">
        <v>1432.2719729999999</v>
      </c>
      <c r="R64" s="58">
        <v>1436.80249</v>
      </c>
      <c r="S64" s="58">
        <v>1441.9061280000001</v>
      </c>
      <c r="T64" s="58">
        <v>1447.7701420000001</v>
      </c>
      <c r="U64" s="58">
        <v>1454.392822</v>
      </c>
      <c r="V64" s="58">
        <v>1461.3720699999999</v>
      </c>
      <c r="W64" s="58">
        <v>1468.724976</v>
      </c>
      <c r="X64" s="58">
        <v>1476.887573</v>
      </c>
      <c r="Y64" s="58">
        <v>1485.9914550000001</v>
      </c>
      <c r="Z64" s="58">
        <v>1493.635376</v>
      </c>
      <c r="AA64" s="58">
        <v>1501.9038089999999</v>
      </c>
      <c r="AB64" s="58">
        <v>1511.259644</v>
      </c>
      <c r="AC64" s="58">
        <v>1521.9007570000001</v>
      </c>
      <c r="AD64" s="58">
        <v>1533.3831789999999</v>
      </c>
      <c r="AE64" s="58">
        <v>1545.80188</v>
      </c>
      <c r="AF64" s="58">
        <v>1559.249634</v>
      </c>
      <c r="AG64" s="58">
        <v>1573.908813</v>
      </c>
      <c r="AH64" s="58">
        <v>1589.484741</v>
      </c>
      <c r="AI64" s="58">
        <v>1606.3492429999999</v>
      </c>
      <c r="AJ64" s="58">
        <v>1624.6748050000001</v>
      </c>
      <c r="AK64" s="14">
        <v>5.287E-3</v>
      </c>
    </row>
    <row r="65" spans="1:37" ht="15" customHeight="1" x14ac:dyDescent="0.25">
      <c r="A65" s="52" t="s">
        <v>511</v>
      </c>
      <c r="B65" s="13" t="s">
        <v>170</v>
      </c>
      <c r="C65" s="58">
        <v>946.45379600000001</v>
      </c>
      <c r="D65" s="58">
        <v>949.03295900000001</v>
      </c>
      <c r="E65" s="58">
        <v>958.20629899999994</v>
      </c>
      <c r="F65" s="58">
        <v>988.19738800000005</v>
      </c>
      <c r="G65" s="58">
        <v>1013.102112</v>
      </c>
      <c r="H65" s="58">
        <v>1030.579956</v>
      </c>
      <c r="I65" s="58">
        <v>1045.767212</v>
      </c>
      <c r="J65" s="58">
        <v>1061.246216</v>
      </c>
      <c r="K65" s="58">
        <v>1076.809692</v>
      </c>
      <c r="L65" s="58">
        <v>1088.4157709999999</v>
      </c>
      <c r="M65" s="58">
        <v>1099.6000979999999</v>
      </c>
      <c r="N65" s="58">
        <v>1112.5942379999999</v>
      </c>
      <c r="O65" s="58">
        <v>1122.869629</v>
      </c>
      <c r="P65" s="58">
        <v>1127.160034</v>
      </c>
      <c r="Q65" s="58">
        <v>1134.2032469999999</v>
      </c>
      <c r="R65" s="58">
        <v>1139.0798339999999</v>
      </c>
      <c r="S65" s="58">
        <v>1143.7020259999999</v>
      </c>
      <c r="T65" s="58">
        <v>1149.4235839999999</v>
      </c>
      <c r="U65" s="58">
        <v>1155.851318</v>
      </c>
      <c r="V65" s="58">
        <v>1163.0582280000001</v>
      </c>
      <c r="W65" s="58">
        <v>1170.786865</v>
      </c>
      <c r="X65" s="58">
        <v>1179.5321039999999</v>
      </c>
      <c r="Y65" s="58">
        <v>1185.8901370000001</v>
      </c>
      <c r="Z65" s="58">
        <v>1192.5535890000001</v>
      </c>
      <c r="AA65" s="58">
        <v>1198.1635739999999</v>
      </c>
      <c r="AB65" s="58">
        <v>1204.1561280000001</v>
      </c>
      <c r="AC65" s="58">
        <v>1209.2493899999999</v>
      </c>
      <c r="AD65" s="58">
        <v>1216.3610839999999</v>
      </c>
      <c r="AE65" s="58">
        <v>1224.3206789999999</v>
      </c>
      <c r="AF65" s="58">
        <v>1233.144409</v>
      </c>
      <c r="AG65" s="58">
        <v>1240.693237</v>
      </c>
      <c r="AH65" s="58">
        <v>1248.7924800000001</v>
      </c>
      <c r="AI65" s="58">
        <v>1254.9110109999999</v>
      </c>
      <c r="AJ65" s="58">
        <v>1262.025879</v>
      </c>
      <c r="AK65" s="14">
        <v>8.9470000000000001E-3</v>
      </c>
    </row>
    <row r="66" spans="1:37" ht="15" customHeight="1" x14ac:dyDescent="0.25">
      <c r="A66" s="52" t="s">
        <v>512</v>
      </c>
      <c r="B66" s="13" t="s">
        <v>171</v>
      </c>
      <c r="C66" s="58">
        <v>10.509309</v>
      </c>
      <c r="D66" s="58">
        <v>12.586309999999999</v>
      </c>
      <c r="E66" s="58">
        <v>16.277542</v>
      </c>
      <c r="F66" s="58">
        <v>20.638888999999999</v>
      </c>
      <c r="G66" s="58">
        <v>25.701018999999999</v>
      </c>
      <c r="H66" s="58">
        <v>30.958086000000002</v>
      </c>
      <c r="I66" s="58">
        <v>36.153759000000001</v>
      </c>
      <c r="J66" s="58">
        <v>41.421363999999997</v>
      </c>
      <c r="K66" s="58">
        <v>46.813029999999998</v>
      </c>
      <c r="L66" s="58">
        <v>52.034531000000001</v>
      </c>
      <c r="M66" s="58">
        <v>57.069572000000001</v>
      </c>
      <c r="N66" s="58">
        <v>62.023643</v>
      </c>
      <c r="O66" s="58">
        <v>66.995688999999999</v>
      </c>
      <c r="P66" s="58">
        <v>72.055153000000004</v>
      </c>
      <c r="Q66" s="58">
        <v>77.266541000000004</v>
      </c>
      <c r="R66" s="58">
        <v>82.635497999999998</v>
      </c>
      <c r="S66" s="58">
        <v>88.347160000000002</v>
      </c>
      <c r="T66" s="58">
        <v>93.703201000000007</v>
      </c>
      <c r="U66" s="58">
        <v>98.754401999999999</v>
      </c>
      <c r="V66" s="58">
        <v>104.032898</v>
      </c>
      <c r="W66" s="58">
        <v>109.368156</v>
      </c>
      <c r="X66" s="58">
        <v>114.758202</v>
      </c>
      <c r="Y66" s="58">
        <v>120.230934</v>
      </c>
      <c r="Z66" s="58">
        <v>125.78074599999999</v>
      </c>
      <c r="AA66" s="58">
        <v>131.268112</v>
      </c>
      <c r="AB66" s="58">
        <v>136.734207</v>
      </c>
      <c r="AC66" s="58">
        <v>142.187241</v>
      </c>
      <c r="AD66" s="58">
        <v>147.635559</v>
      </c>
      <c r="AE66" s="58">
        <v>153.043869</v>
      </c>
      <c r="AF66" s="58">
        <v>158.499619</v>
      </c>
      <c r="AG66" s="58">
        <v>163.92581200000001</v>
      </c>
      <c r="AH66" s="58">
        <v>169.33204699999999</v>
      </c>
      <c r="AI66" s="58">
        <v>174.73992899999999</v>
      </c>
      <c r="AJ66" s="58">
        <v>180.10462999999999</v>
      </c>
      <c r="AK66" s="14">
        <v>8.6708999999999994E-2</v>
      </c>
    </row>
    <row r="67" spans="1:37" ht="15" customHeight="1" x14ac:dyDescent="0.25">
      <c r="A67" s="52" t="s">
        <v>513</v>
      </c>
      <c r="B67" s="12" t="s">
        <v>172</v>
      </c>
      <c r="C67" s="59">
        <v>3684.9902339999999</v>
      </c>
      <c r="D67" s="59">
        <v>3795.8684079999998</v>
      </c>
      <c r="E67" s="59">
        <v>3775.5695799999999</v>
      </c>
      <c r="F67" s="59">
        <v>3831.8483890000002</v>
      </c>
      <c r="G67" s="59">
        <v>3863.1613769999999</v>
      </c>
      <c r="H67" s="59">
        <v>3889.9953609999998</v>
      </c>
      <c r="I67" s="59">
        <v>3914.5344239999999</v>
      </c>
      <c r="J67" s="59">
        <v>3938.3608399999998</v>
      </c>
      <c r="K67" s="59">
        <v>3962.1589359999998</v>
      </c>
      <c r="L67" s="59">
        <v>3983.0551759999998</v>
      </c>
      <c r="M67" s="59">
        <v>4006.0541990000002</v>
      </c>
      <c r="N67" s="59">
        <v>4034.181885</v>
      </c>
      <c r="O67" s="59">
        <v>4061.3547359999998</v>
      </c>
      <c r="P67" s="59">
        <v>4078.7370609999998</v>
      </c>
      <c r="Q67" s="59">
        <v>4101.0346680000002</v>
      </c>
      <c r="R67" s="59">
        <v>4121.6005859999996</v>
      </c>
      <c r="S67" s="59">
        <v>4143.4018550000001</v>
      </c>
      <c r="T67" s="59">
        <v>4168.9013670000004</v>
      </c>
      <c r="U67" s="59">
        <v>4196.0610349999997</v>
      </c>
      <c r="V67" s="59">
        <v>4224.7148440000001</v>
      </c>
      <c r="W67" s="59">
        <v>4254.5043949999999</v>
      </c>
      <c r="X67" s="59">
        <v>4286.5317379999997</v>
      </c>
      <c r="Y67" s="59">
        <v>4317.5375979999999</v>
      </c>
      <c r="Z67" s="59">
        <v>4347.5717770000001</v>
      </c>
      <c r="AA67" s="59">
        <v>4376.2895509999998</v>
      </c>
      <c r="AB67" s="59">
        <v>4406.9370120000003</v>
      </c>
      <c r="AC67" s="59">
        <v>4438.1777339999999</v>
      </c>
      <c r="AD67" s="59">
        <v>4472.6684569999998</v>
      </c>
      <c r="AE67" s="59">
        <v>4508.6899409999996</v>
      </c>
      <c r="AF67" s="59">
        <v>4546.5595700000003</v>
      </c>
      <c r="AG67" s="59">
        <v>4584.0058589999999</v>
      </c>
      <c r="AH67" s="59">
        <v>4622.7788090000004</v>
      </c>
      <c r="AI67" s="59">
        <v>4660.8476559999999</v>
      </c>
      <c r="AJ67" s="59">
        <v>4701.7236329999996</v>
      </c>
      <c r="AK67" s="15">
        <v>6.7099999999999998E-3</v>
      </c>
    </row>
    <row r="68" spans="1:37" ht="15" customHeight="1" x14ac:dyDescent="0.25">
      <c r="A68" s="52" t="s">
        <v>514</v>
      </c>
      <c r="B68" s="13" t="s">
        <v>173</v>
      </c>
      <c r="C68" s="58">
        <v>167.75775100000001</v>
      </c>
      <c r="D68" s="58">
        <v>182.96038799999999</v>
      </c>
      <c r="E68" s="58">
        <v>192.43905599999999</v>
      </c>
      <c r="F68" s="58">
        <v>207.46435500000001</v>
      </c>
      <c r="G68" s="58">
        <v>214.91630599999999</v>
      </c>
      <c r="H68" s="58">
        <v>222.187637</v>
      </c>
      <c r="I68" s="58">
        <v>229.04853800000001</v>
      </c>
      <c r="J68" s="58">
        <v>235.345032</v>
      </c>
      <c r="K68" s="58">
        <v>240.966599</v>
      </c>
      <c r="L68" s="58">
        <v>247.02377300000001</v>
      </c>
      <c r="M68" s="58">
        <v>253.316238</v>
      </c>
      <c r="N68" s="58">
        <v>260.16568000000001</v>
      </c>
      <c r="O68" s="58">
        <v>265.72308299999997</v>
      </c>
      <c r="P68" s="58">
        <v>272.79943800000001</v>
      </c>
      <c r="Q68" s="58">
        <v>279.69091800000001</v>
      </c>
      <c r="R68" s="58">
        <v>287.26547199999999</v>
      </c>
      <c r="S68" s="58">
        <v>295.88482699999997</v>
      </c>
      <c r="T68" s="58">
        <v>304.204407</v>
      </c>
      <c r="U68" s="58">
        <v>313.11910999999998</v>
      </c>
      <c r="V68" s="58">
        <v>322.79882800000001</v>
      </c>
      <c r="W68" s="58">
        <v>332.52121</v>
      </c>
      <c r="X68" s="58">
        <v>342.802795</v>
      </c>
      <c r="Y68" s="58">
        <v>353.53295900000001</v>
      </c>
      <c r="Z68" s="58">
        <v>364.27044699999999</v>
      </c>
      <c r="AA68" s="58">
        <v>375.22470099999998</v>
      </c>
      <c r="AB68" s="58">
        <v>386.37713600000001</v>
      </c>
      <c r="AC68" s="58">
        <v>398.18017600000002</v>
      </c>
      <c r="AD68" s="58">
        <v>410.338593</v>
      </c>
      <c r="AE68" s="58">
        <v>423.58325200000002</v>
      </c>
      <c r="AF68" s="58">
        <v>436.29641700000002</v>
      </c>
      <c r="AG68" s="58">
        <v>449.57879600000001</v>
      </c>
      <c r="AH68" s="58">
        <v>463.28771999999998</v>
      </c>
      <c r="AI68" s="58">
        <v>477.27749599999999</v>
      </c>
      <c r="AJ68" s="58">
        <v>491.55624399999999</v>
      </c>
      <c r="AK68" s="14">
        <v>3.1365999999999998E-2</v>
      </c>
    </row>
    <row r="69" spans="1:37" ht="15" customHeight="1" x14ac:dyDescent="0.25">
      <c r="B69" s="12" t="s">
        <v>174</v>
      </c>
      <c r="C69" s="59">
        <v>3852.748047</v>
      </c>
      <c r="D69" s="59">
        <v>3978.828857</v>
      </c>
      <c r="E69" s="59">
        <v>3968.0085450000001</v>
      </c>
      <c r="F69" s="59">
        <v>4039.3127439999998</v>
      </c>
      <c r="G69" s="59">
        <v>4078.0776369999999</v>
      </c>
      <c r="H69" s="59">
        <v>4112.1831050000001</v>
      </c>
      <c r="I69" s="59">
        <v>4143.5830079999996</v>
      </c>
      <c r="J69" s="59">
        <v>4173.7060549999997</v>
      </c>
      <c r="K69" s="59">
        <v>4203.1254879999997</v>
      </c>
      <c r="L69" s="59">
        <v>4230.0791019999997</v>
      </c>
      <c r="M69" s="59">
        <v>4259.3706050000001</v>
      </c>
      <c r="N69" s="59">
        <v>4294.3476559999999</v>
      </c>
      <c r="O69" s="59">
        <v>4327.0776370000003</v>
      </c>
      <c r="P69" s="59">
        <v>4351.5366210000002</v>
      </c>
      <c r="Q69" s="59">
        <v>4380.7255859999996</v>
      </c>
      <c r="R69" s="59">
        <v>4408.8662109999996</v>
      </c>
      <c r="S69" s="59">
        <v>4439.2866210000002</v>
      </c>
      <c r="T69" s="59">
        <v>4473.1059569999998</v>
      </c>
      <c r="U69" s="59">
        <v>4509.1801759999998</v>
      </c>
      <c r="V69" s="59">
        <v>4547.513672</v>
      </c>
      <c r="W69" s="59">
        <v>4587.0253910000001</v>
      </c>
      <c r="X69" s="59">
        <v>4629.3344729999999</v>
      </c>
      <c r="Y69" s="59">
        <v>4671.0703119999998</v>
      </c>
      <c r="Z69" s="59">
        <v>4711.8422849999997</v>
      </c>
      <c r="AA69" s="59">
        <v>4751.5141599999997</v>
      </c>
      <c r="AB69" s="59">
        <v>4793.3139650000003</v>
      </c>
      <c r="AC69" s="59">
        <v>4836.3579099999997</v>
      </c>
      <c r="AD69" s="59">
        <v>4883.0068359999996</v>
      </c>
      <c r="AE69" s="59">
        <v>4932.2734380000002</v>
      </c>
      <c r="AF69" s="59">
        <v>4982.8559569999998</v>
      </c>
      <c r="AG69" s="59">
        <v>5033.5844729999999</v>
      </c>
      <c r="AH69" s="59">
        <v>5086.0664059999999</v>
      </c>
      <c r="AI69" s="59">
        <v>5138.125</v>
      </c>
      <c r="AJ69" s="59">
        <v>5193.2797849999997</v>
      </c>
      <c r="AK69" s="15">
        <v>8.3590000000000001E-3</v>
      </c>
    </row>
    <row r="70" spans="1:37" ht="15" customHeight="1" x14ac:dyDescent="0.25"/>
    <row r="71" spans="1:37" ht="15" customHeight="1" x14ac:dyDescent="0.25">
      <c r="B71" s="12" t="s">
        <v>175</v>
      </c>
    </row>
    <row r="72" spans="1:37" ht="15" customHeight="1" x14ac:dyDescent="0.25">
      <c r="A72" s="52" t="s">
        <v>515</v>
      </c>
      <c r="B72" s="12" t="s">
        <v>616</v>
      </c>
    </row>
    <row r="73" spans="1:37" ht="15" customHeight="1" x14ac:dyDescent="0.25">
      <c r="A73" s="52" t="s">
        <v>516</v>
      </c>
      <c r="B73" s="13" t="s">
        <v>168</v>
      </c>
      <c r="C73" s="56">
        <v>13.132141000000001</v>
      </c>
      <c r="D73" s="56">
        <v>12.499325000000001</v>
      </c>
      <c r="E73" s="56">
        <v>12.372695999999999</v>
      </c>
      <c r="F73" s="56">
        <v>12.371905999999999</v>
      </c>
      <c r="G73" s="56">
        <v>12.321163</v>
      </c>
      <c r="H73" s="56">
        <v>12.355934</v>
      </c>
      <c r="I73" s="56">
        <v>12.424384999999999</v>
      </c>
      <c r="J73" s="56">
        <v>12.549125</v>
      </c>
      <c r="K73" s="56">
        <v>12.707551</v>
      </c>
      <c r="L73" s="56">
        <v>12.828547</v>
      </c>
      <c r="M73" s="56">
        <v>12.875261999999999</v>
      </c>
      <c r="N73" s="56">
        <v>12.931378</v>
      </c>
      <c r="O73" s="56">
        <v>12.947618</v>
      </c>
      <c r="P73" s="56">
        <v>12.993639999999999</v>
      </c>
      <c r="Q73" s="56">
        <v>13.029266</v>
      </c>
      <c r="R73" s="56">
        <v>13.101573</v>
      </c>
      <c r="S73" s="56">
        <v>13.143947000000001</v>
      </c>
      <c r="T73" s="56">
        <v>13.169603</v>
      </c>
      <c r="U73" s="56">
        <v>13.179212</v>
      </c>
      <c r="V73" s="56">
        <v>13.201211000000001</v>
      </c>
      <c r="W73" s="56">
        <v>13.233418</v>
      </c>
      <c r="X73" s="56">
        <v>13.230309999999999</v>
      </c>
      <c r="Y73" s="56">
        <v>13.212147</v>
      </c>
      <c r="Z73" s="56">
        <v>13.162326</v>
      </c>
      <c r="AA73" s="56">
        <v>13.197108999999999</v>
      </c>
      <c r="AB73" s="56">
        <v>13.16728</v>
      </c>
      <c r="AC73" s="56">
        <v>13.152048000000001</v>
      </c>
      <c r="AD73" s="56">
        <v>13.138811</v>
      </c>
      <c r="AE73" s="56">
        <v>13.150084</v>
      </c>
      <c r="AF73" s="56">
        <v>13.172720999999999</v>
      </c>
      <c r="AG73" s="56">
        <v>13.194889999999999</v>
      </c>
      <c r="AH73" s="56">
        <v>13.216676</v>
      </c>
      <c r="AI73" s="56">
        <v>13.217112999999999</v>
      </c>
      <c r="AJ73" s="56">
        <v>13.197578999999999</v>
      </c>
      <c r="AK73" s="14">
        <v>1.6999999999999999E-3</v>
      </c>
    </row>
    <row r="74" spans="1:37" ht="15" customHeight="1" x14ac:dyDescent="0.25">
      <c r="A74" s="52" t="s">
        <v>517</v>
      </c>
      <c r="B74" s="13" t="s">
        <v>169</v>
      </c>
      <c r="C74" s="56">
        <v>11.090517</v>
      </c>
      <c r="D74" s="56">
        <v>10.835227</v>
      </c>
      <c r="E74" s="56">
        <v>10.747263</v>
      </c>
      <c r="F74" s="56">
        <v>10.456611000000001</v>
      </c>
      <c r="G74" s="56">
        <v>10.315327</v>
      </c>
      <c r="H74" s="56">
        <v>10.318168</v>
      </c>
      <c r="I74" s="56">
        <v>10.31889</v>
      </c>
      <c r="J74" s="56">
        <v>10.397223</v>
      </c>
      <c r="K74" s="56">
        <v>10.520648</v>
      </c>
      <c r="L74" s="56">
        <v>10.587178</v>
      </c>
      <c r="M74" s="56">
        <v>10.585861</v>
      </c>
      <c r="N74" s="56">
        <v>10.600104999999999</v>
      </c>
      <c r="O74" s="56">
        <v>10.575869000000001</v>
      </c>
      <c r="P74" s="56">
        <v>10.602732</v>
      </c>
      <c r="Q74" s="56">
        <v>10.608257</v>
      </c>
      <c r="R74" s="56">
        <v>10.651743</v>
      </c>
      <c r="S74" s="56">
        <v>10.661315999999999</v>
      </c>
      <c r="T74" s="56">
        <v>10.665331999999999</v>
      </c>
      <c r="U74" s="56">
        <v>10.656591000000001</v>
      </c>
      <c r="V74" s="56">
        <v>10.668245000000001</v>
      </c>
      <c r="W74" s="56">
        <v>10.67905</v>
      </c>
      <c r="X74" s="56">
        <v>10.65926</v>
      </c>
      <c r="Y74" s="56">
        <v>10.622560999999999</v>
      </c>
      <c r="Z74" s="56">
        <v>10.556153999999999</v>
      </c>
      <c r="AA74" s="56">
        <v>10.577965000000001</v>
      </c>
      <c r="AB74" s="56">
        <v>10.536174000000001</v>
      </c>
      <c r="AC74" s="56">
        <v>10.517683</v>
      </c>
      <c r="AD74" s="56">
        <v>10.490164</v>
      </c>
      <c r="AE74" s="56">
        <v>10.480442</v>
      </c>
      <c r="AF74" s="56">
        <v>10.474410000000001</v>
      </c>
      <c r="AG74" s="56">
        <v>10.471800999999999</v>
      </c>
      <c r="AH74" s="56">
        <v>10.472495</v>
      </c>
      <c r="AI74" s="56">
        <v>10.458016000000001</v>
      </c>
      <c r="AJ74" s="56">
        <v>10.422654</v>
      </c>
      <c r="AK74" s="14">
        <v>-1.212E-3</v>
      </c>
    </row>
    <row r="75" spans="1:37" ht="15" customHeight="1" x14ac:dyDescent="0.25">
      <c r="A75" s="52" t="s">
        <v>518</v>
      </c>
      <c r="B75" s="13" t="s">
        <v>170</v>
      </c>
      <c r="C75" s="56">
        <v>7.0110429999999999</v>
      </c>
      <c r="D75" s="56">
        <v>7.1448169999999998</v>
      </c>
      <c r="E75" s="56">
        <v>7.115901</v>
      </c>
      <c r="F75" s="56">
        <v>6.7813470000000002</v>
      </c>
      <c r="G75" s="56">
        <v>6.64839</v>
      </c>
      <c r="H75" s="56">
        <v>6.6290469999999999</v>
      </c>
      <c r="I75" s="56">
        <v>6.6247210000000001</v>
      </c>
      <c r="J75" s="56">
        <v>6.6590410000000002</v>
      </c>
      <c r="K75" s="56">
        <v>6.7592569999999998</v>
      </c>
      <c r="L75" s="56">
        <v>6.7933760000000003</v>
      </c>
      <c r="M75" s="56">
        <v>6.7825249999999997</v>
      </c>
      <c r="N75" s="56">
        <v>6.7870889999999999</v>
      </c>
      <c r="O75" s="56">
        <v>6.7712979999999998</v>
      </c>
      <c r="P75" s="56">
        <v>6.7884149999999996</v>
      </c>
      <c r="Q75" s="56">
        <v>6.7842900000000004</v>
      </c>
      <c r="R75" s="56">
        <v>6.8177219999999998</v>
      </c>
      <c r="S75" s="56">
        <v>6.8256800000000002</v>
      </c>
      <c r="T75" s="56">
        <v>6.8319739999999998</v>
      </c>
      <c r="U75" s="56">
        <v>6.8298430000000003</v>
      </c>
      <c r="V75" s="56">
        <v>6.8460320000000001</v>
      </c>
      <c r="W75" s="56">
        <v>6.8574950000000001</v>
      </c>
      <c r="X75" s="56">
        <v>6.8498060000000001</v>
      </c>
      <c r="Y75" s="56">
        <v>6.8379200000000004</v>
      </c>
      <c r="Z75" s="56">
        <v>6.8062849999999999</v>
      </c>
      <c r="AA75" s="56">
        <v>6.8204320000000003</v>
      </c>
      <c r="AB75" s="56">
        <v>6.7958720000000001</v>
      </c>
      <c r="AC75" s="56">
        <v>6.793844</v>
      </c>
      <c r="AD75" s="56">
        <v>6.7830079999999997</v>
      </c>
      <c r="AE75" s="56">
        <v>6.7903200000000004</v>
      </c>
      <c r="AF75" s="56">
        <v>6.8014469999999996</v>
      </c>
      <c r="AG75" s="56">
        <v>6.8185849999999997</v>
      </c>
      <c r="AH75" s="56">
        <v>6.837853</v>
      </c>
      <c r="AI75" s="56">
        <v>6.850028</v>
      </c>
      <c r="AJ75" s="56">
        <v>6.8549699999999998</v>
      </c>
      <c r="AK75" s="14">
        <v>-1.2930000000000001E-3</v>
      </c>
    </row>
    <row r="76" spans="1:37" ht="15" customHeight="1" x14ac:dyDescent="0.25">
      <c r="A76" s="52" t="s">
        <v>519</v>
      </c>
      <c r="B76" s="13" t="s">
        <v>171</v>
      </c>
      <c r="C76" s="56">
        <v>9.9294150000000005</v>
      </c>
      <c r="D76" s="56">
        <v>11.357685</v>
      </c>
      <c r="E76" s="56">
        <v>12.044964</v>
      </c>
      <c r="F76" s="56">
        <v>12.165739</v>
      </c>
      <c r="G76" s="56">
        <v>12.329651999999999</v>
      </c>
      <c r="H76" s="56">
        <v>12.578500999999999</v>
      </c>
      <c r="I76" s="56">
        <v>12.794954000000001</v>
      </c>
      <c r="J76" s="56">
        <v>12.937471</v>
      </c>
      <c r="K76" s="56">
        <v>13.11205</v>
      </c>
      <c r="L76" s="56">
        <v>13.261967</v>
      </c>
      <c r="M76" s="56">
        <v>13.284375000000001</v>
      </c>
      <c r="N76" s="56">
        <v>13.294233</v>
      </c>
      <c r="O76" s="56">
        <v>13.290307</v>
      </c>
      <c r="P76" s="56">
        <v>13.304885000000001</v>
      </c>
      <c r="Q76" s="56">
        <v>13.30635</v>
      </c>
      <c r="R76" s="56">
        <v>13.364886</v>
      </c>
      <c r="S76" s="56">
        <v>13.392795</v>
      </c>
      <c r="T76" s="56">
        <v>13.349568</v>
      </c>
      <c r="U76" s="56">
        <v>13.292669999999999</v>
      </c>
      <c r="V76" s="56">
        <v>13.268227</v>
      </c>
      <c r="W76" s="56">
        <v>13.245022000000001</v>
      </c>
      <c r="X76" s="56">
        <v>13.161689000000001</v>
      </c>
      <c r="Y76" s="56">
        <v>13.080859</v>
      </c>
      <c r="Z76" s="56">
        <v>13.003342</v>
      </c>
      <c r="AA76" s="56">
        <v>12.933268</v>
      </c>
      <c r="AB76" s="56">
        <v>12.857408</v>
      </c>
      <c r="AC76" s="56">
        <v>12.754844</v>
      </c>
      <c r="AD76" s="56">
        <v>12.688758999999999</v>
      </c>
      <c r="AE76" s="56">
        <v>12.648255000000001</v>
      </c>
      <c r="AF76" s="56">
        <v>12.615731</v>
      </c>
      <c r="AG76" s="56">
        <v>12.567600000000001</v>
      </c>
      <c r="AH76" s="56">
        <v>12.523099999999999</v>
      </c>
      <c r="AI76" s="56">
        <v>12.476153</v>
      </c>
      <c r="AJ76" s="56">
        <v>12.404370999999999</v>
      </c>
      <c r="AK76" s="14">
        <v>2.7590000000000002E-3</v>
      </c>
    </row>
    <row r="77" spans="1:37" ht="15" customHeight="1" x14ac:dyDescent="0.25">
      <c r="B77" s="12" t="s">
        <v>176</v>
      </c>
      <c r="C77" s="60">
        <v>10.803350999999999</v>
      </c>
      <c r="D77" s="60">
        <v>10.555153000000001</v>
      </c>
      <c r="E77" s="60">
        <v>10.452851000000001</v>
      </c>
      <c r="F77" s="60">
        <v>10.240713</v>
      </c>
      <c r="G77" s="60">
        <v>10.114269</v>
      </c>
      <c r="H77" s="60">
        <v>10.111283</v>
      </c>
      <c r="I77" s="60">
        <v>10.127075</v>
      </c>
      <c r="J77" s="60">
        <v>10.200208999999999</v>
      </c>
      <c r="K77" s="60">
        <v>10.319483</v>
      </c>
      <c r="L77" s="60">
        <v>10.392035999999999</v>
      </c>
      <c r="M77" s="60">
        <v>10.400949000000001</v>
      </c>
      <c r="N77" s="60">
        <v>10.422434000000001</v>
      </c>
      <c r="O77" s="60">
        <v>10.413136</v>
      </c>
      <c r="P77" s="60">
        <v>10.447011</v>
      </c>
      <c r="Q77" s="60">
        <v>10.461817</v>
      </c>
      <c r="R77" s="60">
        <v>10.516177000000001</v>
      </c>
      <c r="S77" s="60">
        <v>10.541268000000001</v>
      </c>
      <c r="T77" s="60">
        <v>10.556597</v>
      </c>
      <c r="U77" s="60">
        <v>10.558515999999999</v>
      </c>
      <c r="V77" s="60">
        <v>10.577109</v>
      </c>
      <c r="W77" s="60">
        <v>10.597333000000001</v>
      </c>
      <c r="X77" s="60">
        <v>10.586905</v>
      </c>
      <c r="Y77" s="60">
        <v>10.566421</v>
      </c>
      <c r="Z77" s="60">
        <v>10.518877</v>
      </c>
      <c r="AA77" s="60">
        <v>10.544485999999999</v>
      </c>
      <c r="AB77" s="60">
        <v>10.514459</v>
      </c>
      <c r="AC77" s="60">
        <v>10.503579</v>
      </c>
      <c r="AD77" s="60">
        <v>10.487422</v>
      </c>
      <c r="AE77" s="60">
        <v>10.490791</v>
      </c>
      <c r="AF77" s="60">
        <v>10.499860999999999</v>
      </c>
      <c r="AG77" s="60">
        <v>10.511697</v>
      </c>
      <c r="AH77" s="60">
        <v>10.524551000000001</v>
      </c>
      <c r="AI77" s="60">
        <v>10.524112000000001</v>
      </c>
      <c r="AJ77" s="60">
        <v>10.505855</v>
      </c>
      <c r="AK77" s="15">
        <v>-1.46E-4</v>
      </c>
    </row>
    <row r="78" spans="1:37" ht="15" customHeight="1" x14ac:dyDescent="0.25">
      <c r="A78" s="52" t="s">
        <v>520</v>
      </c>
      <c r="B78" s="12" t="s">
        <v>177</v>
      </c>
    </row>
    <row r="79" spans="1:37" ht="15" customHeight="1" x14ac:dyDescent="0.25">
      <c r="A79" s="52" t="s">
        <v>521</v>
      </c>
      <c r="B79" s="13" t="s">
        <v>168</v>
      </c>
      <c r="C79" s="56">
        <v>12.879199</v>
      </c>
      <c r="D79" s="56">
        <v>12.499325000000001</v>
      </c>
      <c r="E79" s="56">
        <v>12.677614</v>
      </c>
      <c r="F79" s="56">
        <v>13.027544000000001</v>
      </c>
      <c r="G79" s="56">
        <v>13.32019</v>
      </c>
      <c r="H79" s="56">
        <v>13.697687999999999</v>
      </c>
      <c r="I79" s="56">
        <v>14.113720000000001</v>
      </c>
      <c r="J79" s="56">
        <v>14.592796</v>
      </c>
      <c r="K79" s="56">
        <v>15.116388000000001</v>
      </c>
      <c r="L79" s="56">
        <v>15.607941</v>
      </c>
      <c r="M79" s="56">
        <v>16.020788</v>
      </c>
      <c r="N79" s="56">
        <v>16.452044000000001</v>
      </c>
      <c r="O79" s="56">
        <v>16.839638000000001</v>
      </c>
      <c r="P79" s="56">
        <v>17.264633</v>
      </c>
      <c r="Q79" s="56">
        <v>17.684313</v>
      </c>
      <c r="R79" s="56">
        <v>18.168807999999999</v>
      </c>
      <c r="S79" s="56">
        <v>18.626068</v>
      </c>
      <c r="T79" s="56">
        <v>19.071162999999999</v>
      </c>
      <c r="U79" s="56">
        <v>19.508085000000001</v>
      </c>
      <c r="V79" s="56">
        <v>19.978445000000001</v>
      </c>
      <c r="W79" s="56">
        <v>20.475671999999999</v>
      </c>
      <c r="X79" s="56">
        <v>20.929051999999999</v>
      </c>
      <c r="Y79" s="56">
        <v>21.369682000000001</v>
      </c>
      <c r="Z79" s="56">
        <v>21.770804999999999</v>
      </c>
      <c r="AA79" s="56">
        <v>22.327030000000001</v>
      </c>
      <c r="AB79" s="56">
        <v>22.787330999999998</v>
      </c>
      <c r="AC79" s="56">
        <v>23.289695999999999</v>
      </c>
      <c r="AD79" s="56">
        <v>23.809919000000001</v>
      </c>
      <c r="AE79" s="56">
        <v>24.392979</v>
      </c>
      <c r="AF79" s="56">
        <v>25.013898999999999</v>
      </c>
      <c r="AG79" s="56">
        <v>25.655774999999998</v>
      </c>
      <c r="AH79" s="56">
        <v>26.322403000000001</v>
      </c>
      <c r="AI79" s="56">
        <v>26.970086999999999</v>
      </c>
      <c r="AJ79" s="56">
        <v>27.600007999999999</v>
      </c>
      <c r="AK79" s="14">
        <v>2.5062999999999998E-2</v>
      </c>
    </row>
    <row r="80" spans="1:37" ht="15" customHeight="1" x14ac:dyDescent="0.25">
      <c r="A80" s="52" t="s">
        <v>522</v>
      </c>
      <c r="B80" s="13" t="s">
        <v>169</v>
      </c>
      <c r="C80" s="56">
        <v>10.876899999999999</v>
      </c>
      <c r="D80" s="56">
        <v>10.835227</v>
      </c>
      <c r="E80" s="56">
        <v>11.012123000000001</v>
      </c>
      <c r="F80" s="56">
        <v>11.010749000000001</v>
      </c>
      <c r="G80" s="56">
        <v>11.151716</v>
      </c>
      <c r="H80" s="56">
        <v>11.438636000000001</v>
      </c>
      <c r="I80" s="56">
        <v>11.721942</v>
      </c>
      <c r="J80" s="56">
        <v>12.090450000000001</v>
      </c>
      <c r="K80" s="56">
        <v>12.514937</v>
      </c>
      <c r="L80" s="56">
        <v>12.880965</v>
      </c>
      <c r="M80" s="56">
        <v>13.172069</v>
      </c>
      <c r="N80" s="56">
        <v>13.486063</v>
      </c>
      <c r="O80" s="56">
        <v>13.754947</v>
      </c>
      <c r="P80" s="56">
        <v>14.087835999999999</v>
      </c>
      <c r="Q80" s="56">
        <v>14.398334999999999</v>
      </c>
      <c r="R80" s="56">
        <v>14.771469</v>
      </c>
      <c r="S80" s="56">
        <v>15.107974</v>
      </c>
      <c r="T80" s="56">
        <v>15.444678</v>
      </c>
      <c r="U80" s="56">
        <v>15.774062000000001</v>
      </c>
      <c r="V80" s="56">
        <v>16.145105000000001</v>
      </c>
      <c r="W80" s="56">
        <v>16.523375000000001</v>
      </c>
      <c r="X80" s="56">
        <v>16.861902000000001</v>
      </c>
      <c r="Y80" s="56">
        <v>17.181218999999999</v>
      </c>
      <c r="Z80" s="56">
        <v>17.460132999999999</v>
      </c>
      <c r="AA80" s="56">
        <v>17.895928999999999</v>
      </c>
      <c r="AB80" s="56">
        <v>18.233930999999998</v>
      </c>
      <c r="AC80" s="56">
        <v>18.624749999999999</v>
      </c>
      <c r="AD80" s="56">
        <v>19.010088</v>
      </c>
      <c r="AE80" s="56">
        <v>19.440881999999998</v>
      </c>
      <c r="AF80" s="56">
        <v>19.890034</v>
      </c>
      <c r="AG80" s="56">
        <v>20.361077999999999</v>
      </c>
      <c r="AH80" s="56">
        <v>20.857077</v>
      </c>
      <c r="AI80" s="56">
        <v>21.340031</v>
      </c>
      <c r="AJ80" s="56">
        <v>21.796827</v>
      </c>
      <c r="AK80" s="14">
        <v>2.2082999999999998E-2</v>
      </c>
    </row>
    <row r="81" spans="1:37" ht="15" customHeight="1" x14ac:dyDescent="0.25">
      <c r="A81" s="52" t="s">
        <v>523</v>
      </c>
      <c r="B81" s="13" t="s">
        <v>170</v>
      </c>
      <c r="C81" s="56">
        <v>6.8760009999999996</v>
      </c>
      <c r="D81" s="56">
        <v>7.1448169999999998</v>
      </c>
      <c r="E81" s="56">
        <v>7.2912689999999998</v>
      </c>
      <c r="F81" s="56">
        <v>7.1407179999999997</v>
      </c>
      <c r="G81" s="56">
        <v>7.1874560000000001</v>
      </c>
      <c r="H81" s="56">
        <v>7.3489079999999998</v>
      </c>
      <c r="I81" s="56">
        <v>7.5254799999999999</v>
      </c>
      <c r="J81" s="56">
        <v>7.7434909999999997</v>
      </c>
      <c r="K81" s="56">
        <v>8.0405379999999997</v>
      </c>
      <c r="L81" s="56">
        <v>8.2652090000000005</v>
      </c>
      <c r="M81" s="56">
        <v>8.4395480000000003</v>
      </c>
      <c r="N81" s="56">
        <v>8.6349260000000001</v>
      </c>
      <c r="O81" s="56">
        <v>8.8067329999999995</v>
      </c>
      <c r="P81" s="56">
        <v>9.0197579999999995</v>
      </c>
      <c r="Q81" s="56">
        <v>9.2081569999999999</v>
      </c>
      <c r="R81" s="56">
        <v>9.4545820000000003</v>
      </c>
      <c r="S81" s="56">
        <v>9.6725580000000004</v>
      </c>
      <c r="T81" s="56">
        <v>9.8935169999999992</v>
      </c>
      <c r="U81" s="56">
        <v>10.109645</v>
      </c>
      <c r="V81" s="56">
        <v>10.360645</v>
      </c>
      <c r="W81" s="56">
        <v>10.610395</v>
      </c>
      <c r="X81" s="56">
        <v>10.835720999999999</v>
      </c>
      <c r="Y81" s="56">
        <v>11.059836000000001</v>
      </c>
      <c r="Z81" s="56">
        <v>11.257759</v>
      </c>
      <c r="AA81" s="56">
        <v>11.538891</v>
      </c>
      <c r="AB81" s="56">
        <v>11.760953000000001</v>
      </c>
      <c r="AC81" s="56">
        <v>12.030564</v>
      </c>
      <c r="AD81" s="56">
        <v>12.292047</v>
      </c>
      <c r="AE81" s="56">
        <v>12.595824</v>
      </c>
      <c r="AF81" s="56">
        <v>12.915381999999999</v>
      </c>
      <c r="AG81" s="56">
        <v>13.257866999999999</v>
      </c>
      <c r="AH81" s="56">
        <v>13.618304999999999</v>
      </c>
      <c r="AI81" s="56">
        <v>13.977774</v>
      </c>
      <c r="AJ81" s="56">
        <v>14.335751999999999</v>
      </c>
      <c r="AK81" s="14">
        <v>2.1999999999999999E-2</v>
      </c>
    </row>
    <row r="82" spans="1:37" ht="15" customHeight="1" x14ac:dyDescent="0.25">
      <c r="A82" s="52" t="s">
        <v>524</v>
      </c>
      <c r="B82" s="13" t="s">
        <v>171</v>
      </c>
      <c r="C82" s="56">
        <v>9.7381609999999998</v>
      </c>
      <c r="D82" s="56">
        <v>11.357685</v>
      </c>
      <c r="E82" s="56">
        <v>12.341805000000001</v>
      </c>
      <c r="F82" s="56">
        <v>12.810451</v>
      </c>
      <c r="G82" s="56">
        <v>13.329368000000001</v>
      </c>
      <c r="H82" s="56">
        <v>13.944423</v>
      </c>
      <c r="I82" s="56">
        <v>14.534675999999999</v>
      </c>
      <c r="J82" s="56">
        <v>15.044385999999999</v>
      </c>
      <c r="K82" s="56">
        <v>15.597564</v>
      </c>
      <c r="L82" s="56">
        <v>16.135262999999998</v>
      </c>
      <c r="M82" s="56">
        <v>16.529852000000002</v>
      </c>
      <c r="N82" s="56">
        <v>16.913689000000002</v>
      </c>
      <c r="O82" s="56">
        <v>17.285336999999998</v>
      </c>
      <c r="P82" s="56">
        <v>17.678184999999999</v>
      </c>
      <c r="Q82" s="56">
        <v>18.060392</v>
      </c>
      <c r="R82" s="56">
        <v>18.533961999999999</v>
      </c>
      <c r="S82" s="56">
        <v>18.978705999999999</v>
      </c>
      <c r="T82" s="56">
        <v>19.331773999999999</v>
      </c>
      <c r="U82" s="56">
        <v>19.676029</v>
      </c>
      <c r="V82" s="56">
        <v>20.079863</v>
      </c>
      <c r="W82" s="56">
        <v>20.493625999999999</v>
      </c>
      <c r="X82" s="56">
        <v>20.820499000000002</v>
      </c>
      <c r="Y82" s="56">
        <v>21.157335</v>
      </c>
      <c r="Z82" s="56">
        <v>21.507840999999999</v>
      </c>
      <c r="AA82" s="56">
        <v>21.880659000000001</v>
      </c>
      <c r="AB82" s="56">
        <v>22.251062000000001</v>
      </c>
      <c r="AC82" s="56">
        <v>22.586323</v>
      </c>
      <c r="AD82" s="56">
        <v>22.994343000000001</v>
      </c>
      <c r="AE82" s="56">
        <v>23.462105000000001</v>
      </c>
      <c r="AF82" s="56">
        <v>23.956223000000001</v>
      </c>
      <c r="AG82" s="56">
        <v>24.43609</v>
      </c>
      <c r="AH82" s="56">
        <v>24.941071999999998</v>
      </c>
      <c r="AI82" s="56">
        <v>25.458126</v>
      </c>
      <c r="AJ82" s="56">
        <v>25.941179000000002</v>
      </c>
      <c r="AK82" s="14">
        <v>2.6147E-2</v>
      </c>
    </row>
    <row r="83" spans="1:37" ht="15" customHeight="1" x14ac:dyDescent="0.25">
      <c r="B83" s="12" t="s">
        <v>176</v>
      </c>
      <c r="C83" s="60">
        <v>10.595264</v>
      </c>
      <c r="D83" s="60">
        <v>10.555153000000001</v>
      </c>
      <c r="E83" s="60">
        <v>10.710457</v>
      </c>
      <c r="F83" s="60">
        <v>10.78341</v>
      </c>
      <c r="G83" s="60">
        <v>10.934357</v>
      </c>
      <c r="H83" s="60">
        <v>11.209286000000001</v>
      </c>
      <c r="I83" s="60">
        <v>11.504047</v>
      </c>
      <c r="J83" s="60">
        <v>11.86135</v>
      </c>
      <c r="K83" s="60">
        <v>12.275639999999999</v>
      </c>
      <c r="L83" s="60">
        <v>12.643544</v>
      </c>
      <c r="M83" s="60">
        <v>12.941981999999999</v>
      </c>
      <c r="N83" s="60">
        <v>13.260019</v>
      </c>
      <c r="O83" s="60">
        <v>13.543298</v>
      </c>
      <c r="P83" s="60">
        <v>13.880931</v>
      </c>
      <c r="Q83" s="60">
        <v>14.199576</v>
      </c>
      <c r="R83" s="60">
        <v>14.583470999999999</v>
      </c>
      <c r="S83" s="60">
        <v>14.937856</v>
      </c>
      <c r="T83" s="60">
        <v>15.287216000000001</v>
      </c>
      <c r="U83" s="60">
        <v>15.628888</v>
      </c>
      <c r="V83" s="60">
        <v>16.007183000000001</v>
      </c>
      <c r="W83" s="60">
        <v>16.396934999999999</v>
      </c>
      <c r="X83" s="60">
        <v>16.747444000000002</v>
      </c>
      <c r="Y83" s="60">
        <v>17.090413999999999</v>
      </c>
      <c r="Z83" s="60">
        <v>17.398475999999999</v>
      </c>
      <c r="AA83" s="60">
        <v>17.839290999999999</v>
      </c>
      <c r="AB83" s="60">
        <v>18.196349999999999</v>
      </c>
      <c r="AC83" s="60">
        <v>18.599775000000001</v>
      </c>
      <c r="AD83" s="60">
        <v>19.005119000000001</v>
      </c>
      <c r="AE83" s="60">
        <v>19.460079</v>
      </c>
      <c r="AF83" s="60">
        <v>19.938362000000001</v>
      </c>
      <c r="AG83" s="60">
        <v>20.438648000000001</v>
      </c>
      <c r="AH83" s="60">
        <v>20.960751999999999</v>
      </c>
      <c r="AI83" s="60">
        <v>21.474899000000001</v>
      </c>
      <c r="AJ83" s="60">
        <v>21.970822999999999</v>
      </c>
      <c r="AK83" s="15">
        <v>2.3174E-2</v>
      </c>
    </row>
    <row r="84" spans="1:37" ht="15" customHeight="1" x14ac:dyDescent="0.25"/>
    <row r="85" spans="1:37" ht="15" customHeight="1" x14ac:dyDescent="0.25">
      <c r="B85" s="12" t="s">
        <v>178</v>
      </c>
    </row>
    <row r="86" spans="1:37" ht="15" customHeight="1" x14ac:dyDescent="0.25">
      <c r="A86" s="52" t="s">
        <v>525</v>
      </c>
      <c r="B86" s="12" t="s">
        <v>616</v>
      </c>
    </row>
    <row r="87" spans="1:37" ht="15" customHeight="1" x14ac:dyDescent="0.25">
      <c r="A87" s="52" t="s">
        <v>526</v>
      </c>
      <c r="B87" s="13" t="s">
        <v>179</v>
      </c>
      <c r="C87" s="56">
        <v>6.6776229999999996</v>
      </c>
      <c r="D87" s="56">
        <v>6.3828560000000003</v>
      </c>
      <c r="E87" s="56">
        <v>6.1996969999999996</v>
      </c>
      <c r="F87" s="56">
        <v>5.9239319999999998</v>
      </c>
      <c r="G87" s="56">
        <v>5.7793349999999997</v>
      </c>
      <c r="H87" s="56">
        <v>5.6734600000000004</v>
      </c>
      <c r="I87" s="56">
        <v>5.6331720000000001</v>
      </c>
      <c r="J87" s="56">
        <v>5.6605629999999998</v>
      </c>
      <c r="K87" s="56">
        <v>5.6926059999999996</v>
      </c>
      <c r="L87" s="56">
        <v>5.6903829999999997</v>
      </c>
      <c r="M87" s="56">
        <v>5.6514620000000004</v>
      </c>
      <c r="N87" s="56">
        <v>5.6295159999999997</v>
      </c>
      <c r="O87" s="56">
        <v>5.5848139999999997</v>
      </c>
      <c r="P87" s="56">
        <v>5.5665649999999998</v>
      </c>
      <c r="Q87" s="56">
        <v>5.5299690000000004</v>
      </c>
      <c r="R87" s="56">
        <v>5.5365019999999996</v>
      </c>
      <c r="S87" s="56">
        <v>5.517328</v>
      </c>
      <c r="T87" s="56">
        <v>5.4967040000000003</v>
      </c>
      <c r="U87" s="56">
        <v>5.4706089999999996</v>
      </c>
      <c r="V87" s="56">
        <v>5.4715910000000001</v>
      </c>
      <c r="W87" s="56">
        <v>5.4776740000000004</v>
      </c>
      <c r="X87" s="56">
        <v>5.4576929999999999</v>
      </c>
      <c r="Y87" s="56">
        <v>5.4281040000000003</v>
      </c>
      <c r="Z87" s="56">
        <v>5.3671870000000004</v>
      </c>
      <c r="AA87" s="56">
        <v>5.3769169999999997</v>
      </c>
      <c r="AB87" s="56">
        <v>5.3343230000000004</v>
      </c>
      <c r="AC87" s="56">
        <v>5.3220729999999996</v>
      </c>
      <c r="AD87" s="56">
        <v>5.3032769999999996</v>
      </c>
      <c r="AE87" s="56">
        <v>5.3062550000000002</v>
      </c>
      <c r="AF87" s="56">
        <v>5.3173139999999997</v>
      </c>
      <c r="AG87" s="56">
        <v>5.337205</v>
      </c>
      <c r="AH87" s="56">
        <v>5.362762</v>
      </c>
      <c r="AI87" s="56">
        <v>5.3880439999999998</v>
      </c>
      <c r="AJ87" s="56">
        <v>5.3988110000000002</v>
      </c>
      <c r="AK87" s="14">
        <v>-5.2189999999999997E-3</v>
      </c>
    </row>
    <row r="88" spans="1:37" ht="15" customHeight="1" x14ac:dyDescent="0.25">
      <c r="A88" s="52" t="s">
        <v>527</v>
      </c>
      <c r="B88" s="13" t="s">
        <v>180</v>
      </c>
      <c r="C88" s="56">
        <v>1.3181350000000001</v>
      </c>
      <c r="D88" s="56">
        <v>1.3193459999999999</v>
      </c>
      <c r="E88" s="56">
        <v>1.321113</v>
      </c>
      <c r="F88" s="56">
        <v>1.336292</v>
      </c>
      <c r="G88" s="56">
        <v>1.3498509999999999</v>
      </c>
      <c r="H88" s="56">
        <v>1.3618170000000001</v>
      </c>
      <c r="I88" s="56">
        <v>1.3726039999999999</v>
      </c>
      <c r="J88" s="56">
        <v>1.385114</v>
      </c>
      <c r="K88" s="56">
        <v>1.399275</v>
      </c>
      <c r="L88" s="56">
        <v>1.4146780000000001</v>
      </c>
      <c r="M88" s="56">
        <v>1.430431</v>
      </c>
      <c r="N88" s="56">
        <v>1.442555</v>
      </c>
      <c r="O88" s="56">
        <v>1.450383</v>
      </c>
      <c r="P88" s="56">
        <v>1.459735</v>
      </c>
      <c r="Q88" s="56">
        <v>1.470753</v>
      </c>
      <c r="R88" s="56">
        <v>1.4818519999999999</v>
      </c>
      <c r="S88" s="56">
        <v>1.4922390000000001</v>
      </c>
      <c r="T88" s="56">
        <v>1.504105</v>
      </c>
      <c r="U88" s="56">
        <v>1.516956</v>
      </c>
      <c r="V88" s="56">
        <v>1.527833</v>
      </c>
      <c r="W88" s="56">
        <v>1.538011</v>
      </c>
      <c r="X88" s="56">
        <v>1.5464340000000001</v>
      </c>
      <c r="Y88" s="56">
        <v>1.554122</v>
      </c>
      <c r="Z88" s="56">
        <v>1.563102</v>
      </c>
      <c r="AA88" s="56">
        <v>1.573231</v>
      </c>
      <c r="AB88" s="56">
        <v>1.5771740000000001</v>
      </c>
      <c r="AC88" s="56">
        <v>1.573253</v>
      </c>
      <c r="AD88" s="56">
        <v>1.5708629999999999</v>
      </c>
      <c r="AE88" s="56">
        <v>1.5675239999999999</v>
      </c>
      <c r="AF88" s="56">
        <v>1.566063</v>
      </c>
      <c r="AG88" s="56">
        <v>1.564111</v>
      </c>
      <c r="AH88" s="56">
        <v>1.5607740000000001</v>
      </c>
      <c r="AI88" s="56">
        <v>1.5559229999999999</v>
      </c>
      <c r="AJ88" s="56">
        <v>1.5523229999999999</v>
      </c>
      <c r="AK88" s="14">
        <v>5.0949999999999997E-3</v>
      </c>
    </row>
    <row r="89" spans="1:37" ht="15" customHeight="1" x14ac:dyDescent="0.25">
      <c r="B89" s="13" t="s">
        <v>181</v>
      </c>
      <c r="C89" s="56">
        <v>2.7734709999999998</v>
      </c>
      <c r="D89" s="56">
        <v>2.8470629999999999</v>
      </c>
      <c r="E89" s="56">
        <v>2.9300060000000001</v>
      </c>
      <c r="F89" s="56">
        <v>2.9745469999999998</v>
      </c>
      <c r="G89" s="56">
        <v>2.980559</v>
      </c>
      <c r="H89" s="56">
        <v>3.0705019999999998</v>
      </c>
      <c r="I89" s="56">
        <v>3.11565</v>
      </c>
      <c r="J89" s="56">
        <v>3.1491479999999998</v>
      </c>
      <c r="K89" s="56">
        <v>3.2208230000000002</v>
      </c>
      <c r="L89" s="56">
        <v>3.2790889999999999</v>
      </c>
      <c r="M89" s="56">
        <v>3.3108949999999999</v>
      </c>
      <c r="N89" s="56">
        <v>3.3426110000000002</v>
      </c>
      <c r="O89" s="56">
        <v>3.3695279999999999</v>
      </c>
      <c r="P89" s="56">
        <v>3.4111099999999999</v>
      </c>
      <c r="Q89" s="56">
        <v>3.4508450000000002</v>
      </c>
      <c r="R89" s="56">
        <v>3.4862190000000002</v>
      </c>
      <c r="S89" s="56">
        <v>3.5175459999999998</v>
      </c>
      <c r="T89" s="56">
        <v>3.543253</v>
      </c>
      <c r="U89" s="56">
        <v>3.5583179999999999</v>
      </c>
      <c r="V89" s="56">
        <v>3.5644070000000001</v>
      </c>
      <c r="W89" s="56">
        <v>3.568025</v>
      </c>
      <c r="X89" s="56">
        <v>3.5696400000000001</v>
      </c>
      <c r="Y89" s="56">
        <v>3.5714510000000002</v>
      </c>
      <c r="Z89" s="56">
        <v>3.5752769999999998</v>
      </c>
      <c r="AA89" s="56">
        <v>3.581744</v>
      </c>
      <c r="AB89" s="56">
        <v>3.5907100000000001</v>
      </c>
      <c r="AC89" s="56">
        <v>3.596066</v>
      </c>
      <c r="AD89" s="56">
        <v>3.6014110000000001</v>
      </c>
      <c r="AE89" s="56">
        <v>3.6050529999999998</v>
      </c>
      <c r="AF89" s="56">
        <v>3.604419</v>
      </c>
      <c r="AG89" s="56">
        <v>3.5982270000000001</v>
      </c>
      <c r="AH89" s="56">
        <v>3.589229</v>
      </c>
      <c r="AI89" s="56">
        <v>3.5686200000000001</v>
      </c>
      <c r="AJ89" s="56">
        <v>3.5423960000000001</v>
      </c>
      <c r="AK89" s="14">
        <v>6.8519999999999996E-3</v>
      </c>
    </row>
    <row r="90" spans="1:37" ht="15" customHeight="1" x14ac:dyDescent="0.25">
      <c r="A90" s="52" t="s">
        <v>528</v>
      </c>
      <c r="B90" s="12" t="s">
        <v>177</v>
      </c>
    </row>
    <row r="91" spans="1:37" ht="15" customHeight="1" x14ac:dyDescent="0.25">
      <c r="A91" s="52" t="s">
        <v>529</v>
      </c>
      <c r="B91" s="13" t="s">
        <v>179</v>
      </c>
      <c r="C91" s="56">
        <v>6.549004</v>
      </c>
      <c r="D91" s="56">
        <v>6.3828560000000003</v>
      </c>
      <c r="E91" s="56">
        <v>6.3524859999999999</v>
      </c>
      <c r="F91" s="56">
        <v>6.2378650000000002</v>
      </c>
      <c r="G91" s="56">
        <v>6.2479360000000002</v>
      </c>
      <c r="H91" s="56">
        <v>6.2895510000000003</v>
      </c>
      <c r="I91" s="56">
        <v>6.3991110000000004</v>
      </c>
      <c r="J91" s="56">
        <v>6.5824059999999998</v>
      </c>
      <c r="K91" s="56">
        <v>6.771693</v>
      </c>
      <c r="L91" s="56">
        <v>6.9232449999999996</v>
      </c>
      <c r="M91" s="56">
        <v>7.0321579999999999</v>
      </c>
      <c r="N91" s="56">
        <v>7.1621940000000004</v>
      </c>
      <c r="O91" s="56">
        <v>7.2635940000000003</v>
      </c>
      <c r="P91" s="56">
        <v>7.3962870000000001</v>
      </c>
      <c r="Q91" s="56">
        <v>7.5056960000000004</v>
      </c>
      <c r="R91" s="56">
        <v>7.677829</v>
      </c>
      <c r="S91" s="56">
        <v>7.8185140000000004</v>
      </c>
      <c r="T91" s="56">
        <v>7.959886</v>
      </c>
      <c r="U91" s="56">
        <v>8.0976859999999995</v>
      </c>
      <c r="V91" s="56">
        <v>8.2805949999999999</v>
      </c>
      <c r="W91" s="56">
        <v>8.4754419999999993</v>
      </c>
      <c r="X91" s="56">
        <v>8.6335339999999992</v>
      </c>
      <c r="Y91" s="56">
        <v>8.7795629999999996</v>
      </c>
      <c r="Z91" s="56">
        <v>8.8774569999999997</v>
      </c>
      <c r="AA91" s="56">
        <v>9.0967330000000004</v>
      </c>
      <c r="AB91" s="56">
        <v>9.2315939999999994</v>
      </c>
      <c r="AC91" s="56">
        <v>9.4243450000000006</v>
      </c>
      <c r="AD91" s="56">
        <v>9.6105040000000006</v>
      </c>
      <c r="AE91" s="56">
        <v>9.8429310000000001</v>
      </c>
      <c r="AF91" s="56">
        <v>10.097136000000001</v>
      </c>
      <c r="AG91" s="56">
        <v>10.377511999999999</v>
      </c>
      <c r="AH91" s="56">
        <v>10.680505999999999</v>
      </c>
      <c r="AI91" s="56">
        <v>10.994534</v>
      </c>
      <c r="AJ91" s="56">
        <v>11.290497</v>
      </c>
      <c r="AK91" s="14">
        <v>1.7982999999999999E-2</v>
      </c>
    </row>
    <row r="92" spans="1:37" ht="15" customHeight="1" x14ac:dyDescent="0.25">
      <c r="A92" s="52" t="s">
        <v>530</v>
      </c>
      <c r="B92" s="13" t="s">
        <v>180</v>
      </c>
      <c r="C92" s="56">
        <v>1.292746</v>
      </c>
      <c r="D92" s="56">
        <v>1.3193459999999999</v>
      </c>
      <c r="E92" s="56">
        <v>1.3536710000000001</v>
      </c>
      <c r="F92" s="56">
        <v>1.4071070000000001</v>
      </c>
      <c r="G92" s="56">
        <v>1.4593</v>
      </c>
      <c r="H92" s="56">
        <v>1.5096989999999999</v>
      </c>
      <c r="I92" s="56">
        <v>1.5592360000000001</v>
      </c>
      <c r="J92" s="56">
        <v>1.6106849999999999</v>
      </c>
      <c r="K92" s="56">
        <v>1.6645209999999999</v>
      </c>
      <c r="L92" s="56">
        <v>1.7211780000000001</v>
      </c>
      <c r="M92" s="56">
        <v>1.7798959999999999</v>
      </c>
      <c r="N92" s="56">
        <v>1.8353010000000001</v>
      </c>
      <c r="O92" s="56">
        <v>1.8863639999999999</v>
      </c>
      <c r="P92" s="56">
        <v>1.939548</v>
      </c>
      <c r="Q92" s="56">
        <v>1.996218</v>
      </c>
      <c r="R92" s="56">
        <v>2.0549819999999999</v>
      </c>
      <c r="S92" s="56">
        <v>2.114627</v>
      </c>
      <c r="T92" s="56">
        <v>2.1781250000000001</v>
      </c>
      <c r="U92" s="56">
        <v>2.2454230000000002</v>
      </c>
      <c r="V92" s="56">
        <v>2.3121909999999999</v>
      </c>
      <c r="W92" s="56">
        <v>2.379718</v>
      </c>
      <c r="X92" s="56">
        <v>2.446307</v>
      </c>
      <c r="Y92" s="56">
        <v>2.5136799999999999</v>
      </c>
      <c r="Z92" s="56">
        <v>2.5854089999999998</v>
      </c>
      <c r="AA92" s="56">
        <v>2.6616119999999999</v>
      </c>
      <c r="AB92" s="56">
        <v>2.7294610000000001</v>
      </c>
      <c r="AC92" s="56">
        <v>2.7859219999999998</v>
      </c>
      <c r="AD92" s="56">
        <v>2.846689</v>
      </c>
      <c r="AE92" s="56">
        <v>2.9077069999999998</v>
      </c>
      <c r="AF92" s="56">
        <v>2.9738220000000002</v>
      </c>
      <c r="AG92" s="56">
        <v>3.0412140000000001</v>
      </c>
      <c r="AH92" s="56">
        <v>3.1084450000000001</v>
      </c>
      <c r="AI92" s="56">
        <v>3.1749269999999998</v>
      </c>
      <c r="AJ92" s="56">
        <v>3.246362</v>
      </c>
      <c r="AK92" s="14">
        <v>2.8537E-2</v>
      </c>
    </row>
    <row r="93" spans="1:37" ht="15" customHeight="1" x14ac:dyDescent="0.25">
      <c r="B93" s="13" t="s">
        <v>181</v>
      </c>
      <c r="C93" s="56">
        <v>2.7200500000000001</v>
      </c>
      <c r="D93" s="56">
        <v>2.8470629999999999</v>
      </c>
      <c r="E93" s="56">
        <v>3.0022139999999999</v>
      </c>
      <c r="F93" s="56">
        <v>3.1321810000000001</v>
      </c>
      <c r="G93" s="56">
        <v>3.222229</v>
      </c>
      <c r="H93" s="56">
        <v>3.4039329999999999</v>
      </c>
      <c r="I93" s="56">
        <v>3.5392830000000002</v>
      </c>
      <c r="J93" s="56">
        <v>3.6619989999999998</v>
      </c>
      <c r="K93" s="56">
        <v>3.8313609999999998</v>
      </c>
      <c r="L93" s="56">
        <v>3.9895260000000001</v>
      </c>
      <c r="M93" s="56">
        <v>4.1197720000000002</v>
      </c>
      <c r="N93" s="56">
        <v>4.2526609999999998</v>
      </c>
      <c r="O93" s="56">
        <v>4.3823990000000004</v>
      </c>
      <c r="P93" s="56">
        <v>4.5323380000000002</v>
      </c>
      <c r="Q93" s="56">
        <v>4.683751</v>
      </c>
      <c r="R93" s="56">
        <v>4.8345690000000001</v>
      </c>
      <c r="S93" s="56">
        <v>4.9846560000000002</v>
      </c>
      <c r="T93" s="56">
        <v>5.1310539999999998</v>
      </c>
      <c r="U93" s="56">
        <v>5.26708</v>
      </c>
      <c r="V93" s="56">
        <v>5.3943000000000003</v>
      </c>
      <c r="W93" s="56">
        <v>5.5206989999999996</v>
      </c>
      <c r="X93" s="56">
        <v>5.64682</v>
      </c>
      <c r="Y93" s="56">
        <v>5.7765610000000001</v>
      </c>
      <c r="Z93" s="56">
        <v>5.9135949999999999</v>
      </c>
      <c r="AA93" s="56">
        <v>6.0596379999999996</v>
      </c>
      <c r="AB93" s="56">
        <v>6.2140930000000001</v>
      </c>
      <c r="AC93" s="56">
        <v>6.3679269999999999</v>
      </c>
      <c r="AD93" s="56">
        <v>6.5264119999999997</v>
      </c>
      <c r="AE93" s="56">
        <v>6.6872559999999996</v>
      </c>
      <c r="AF93" s="56">
        <v>6.8444909999999997</v>
      </c>
      <c r="AG93" s="56">
        <v>6.9962920000000004</v>
      </c>
      <c r="AH93" s="56">
        <v>7.1483270000000001</v>
      </c>
      <c r="AI93" s="56">
        <v>7.2819219999999998</v>
      </c>
      <c r="AJ93" s="56">
        <v>7.4081900000000003</v>
      </c>
      <c r="AK93" s="14">
        <v>3.0335000000000001E-2</v>
      </c>
    </row>
    <row r="94" spans="1:37" ht="15" customHeight="1" x14ac:dyDescent="0.25"/>
    <row r="95" spans="1:37" ht="15" customHeight="1" x14ac:dyDescent="0.25">
      <c r="A95" s="52" t="s">
        <v>531</v>
      </c>
      <c r="B95" s="12" t="s">
        <v>182</v>
      </c>
    </row>
    <row r="96" spans="1:37" ht="15" customHeight="1" x14ac:dyDescent="0.25">
      <c r="A96" s="52" t="s">
        <v>532</v>
      </c>
      <c r="B96" s="13" t="s">
        <v>183</v>
      </c>
      <c r="C96" s="54">
        <v>1.319</v>
      </c>
      <c r="D96" s="54">
        <v>0.97398099999999999</v>
      </c>
      <c r="E96" s="54">
        <v>0.89141400000000004</v>
      </c>
      <c r="F96" s="54">
        <v>0.90409700000000004</v>
      </c>
      <c r="G96" s="54">
        <v>0.83218800000000004</v>
      </c>
      <c r="H96" s="54">
        <v>0.87107699999999999</v>
      </c>
      <c r="I96" s="54">
        <v>0.89036499999999996</v>
      </c>
      <c r="J96" s="54">
        <v>0.93258300000000005</v>
      </c>
      <c r="K96" s="54">
        <v>0.94350699999999998</v>
      </c>
      <c r="L96" s="54">
        <v>0.92839700000000003</v>
      </c>
      <c r="M96" s="54">
        <v>0.91890899999999998</v>
      </c>
      <c r="N96" s="54">
        <v>0.905949</v>
      </c>
      <c r="O96" s="54">
        <v>0.91796699999999998</v>
      </c>
      <c r="P96" s="54">
        <v>0.922238</v>
      </c>
      <c r="Q96" s="54">
        <v>0.92503599999999997</v>
      </c>
      <c r="R96" s="54">
        <v>0.90435100000000002</v>
      </c>
      <c r="S96" s="54">
        <v>0.90060600000000002</v>
      </c>
      <c r="T96" s="54">
        <v>0.89728300000000005</v>
      </c>
      <c r="U96" s="54">
        <v>0.90429099999999996</v>
      </c>
      <c r="V96" s="54">
        <v>0.90671400000000002</v>
      </c>
      <c r="W96" s="54">
        <v>0.91034000000000004</v>
      </c>
      <c r="X96" s="54">
        <v>0.93123800000000001</v>
      </c>
      <c r="Y96" s="54">
        <v>0.93091100000000004</v>
      </c>
      <c r="Z96" s="54">
        <v>0.90966800000000003</v>
      </c>
      <c r="AA96" s="54">
        <v>0.89416600000000002</v>
      </c>
      <c r="AB96" s="54">
        <v>0.90295499999999995</v>
      </c>
      <c r="AC96" s="54">
        <v>0.92401900000000003</v>
      </c>
      <c r="AD96" s="54">
        <v>0.93003899999999995</v>
      </c>
      <c r="AE96" s="54">
        <v>0.91444099999999995</v>
      </c>
      <c r="AF96" s="54">
        <v>0.92523500000000003</v>
      </c>
      <c r="AG96" s="54">
        <v>0.95959899999999998</v>
      </c>
      <c r="AH96" s="54">
        <v>0.96294999999999997</v>
      </c>
      <c r="AI96" s="54">
        <v>0.96952099999999997</v>
      </c>
      <c r="AJ96" s="54">
        <v>0.99688399999999999</v>
      </c>
      <c r="AK96" s="14">
        <v>7.27E-4</v>
      </c>
    </row>
    <row r="97" spans="1:37" ht="15" customHeight="1" x14ac:dyDescent="0.25">
      <c r="A97" s="52" t="s">
        <v>533</v>
      </c>
      <c r="B97" s="13" t="s">
        <v>184</v>
      </c>
      <c r="C97" s="54">
        <v>1.046</v>
      </c>
      <c r="D97" s="54">
        <v>1.0679620000000001</v>
      </c>
      <c r="E97" s="54">
        <v>0.99413899999999999</v>
      </c>
      <c r="F97" s="54">
        <v>0.97205699999999995</v>
      </c>
      <c r="G97" s="54">
        <v>0.87650700000000004</v>
      </c>
      <c r="H97" s="54">
        <v>0.85459399999999996</v>
      </c>
      <c r="I97" s="54">
        <v>0.85696700000000003</v>
      </c>
      <c r="J97" s="54">
        <v>0.85313799999999995</v>
      </c>
      <c r="K97" s="54">
        <v>0.83587800000000001</v>
      </c>
      <c r="L97" s="54">
        <v>0.83218999999999999</v>
      </c>
      <c r="M97" s="54">
        <v>0.82559199999999999</v>
      </c>
      <c r="N97" s="54">
        <v>0.82022499999999998</v>
      </c>
      <c r="O97" s="54">
        <v>0.82365500000000003</v>
      </c>
      <c r="P97" s="54">
        <v>0.826353</v>
      </c>
      <c r="Q97" s="54">
        <v>0.79573000000000005</v>
      </c>
      <c r="R97" s="54">
        <v>0.775366</v>
      </c>
      <c r="S97" s="54">
        <v>0.77587499999999998</v>
      </c>
      <c r="T97" s="54">
        <v>0.76880400000000004</v>
      </c>
      <c r="U97" s="54">
        <v>0.76648000000000005</v>
      </c>
      <c r="V97" s="54">
        <v>0.76933700000000005</v>
      </c>
      <c r="W97" s="54">
        <v>0.764679</v>
      </c>
      <c r="X97" s="54">
        <v>0.76293100000000003</v>
      </c>
      <c r="Y97" s="54">
        <v>0.75972600000000001</v>
      </c>
      <c r="Z97" s="54">
        <v>0.76090800000000003</v>
      </c>
      <c r="AA97" s="54">
        <v>0.75147200000000003</v>
      </c>
      <c r="AB97" s="54">
        <v>0.75081900000000001</v>
      </c>
      <c r="AC97" s="54">
        <v>0.74607999999999997</v>
      </c>
      <c r="AD97" s="54">
        <v>0.75085999999999997</v>
      </c>
      <c r="AE97" s="54">
        <v>0.75137399999999999</v>
      </c>
      <c r="AF97" s="54">
        <v>0.75213600000000003</v>
      </c>
      <c r="AG97" s="54">
        <v>0.75338899999999998</v>
      </c>
      <c r="AH97" s="54">
        <v>0.75684499999999999</v>
      </c>
      <c r="AI97" s="54">
        <v>0.75438499999999997</v>
      </c>
      <c r="AJ97" s="54">
        <v>0.75376699999999996</v>
      </c>
      <c r="AK97" s="14">
        <v>-1.0829E-2</v>
      </c>
    </row>
    <row r="98" spans="1:37" ht="15" customHeight="1" x14ac:dyDescent="0.25">
      <c r="B98" s="13" t="s">
        <v>185</v>
      </c>
      <c r="C98" s="54">
        <v>4.8111199999999998</v>
      </c>
      <c r="D98" s="54">
        <v>4.7373529999999997</v>
      </c>
      <c r="E98" s="54">
        <v>4.480423</v>
      </c>
      <c r="F98" s="54">
        <v>4.1465290000000001</v>
      </c>
      <c r="G98" s="54">
        <v>3.922895</v>
      </c>
      <c r="H98" s="54">
        <v>3.9050989999999999</v>
      </c>
      <c r="I98" s="54">
        <v>3.8972829999999998</v>
      </c>
      <c r="J98" s="54">
        <v>3.9230170000000002</v>
      </c>
      <c r="K98" s="54">
        <v>3.8853589999999998</v>
      </c>
      <c r="L98" s="54">
        <v>3.8379910000000002</v>
      </c>
      <c r="M98" s="54">
        <v>3.8086120000000001</v>
      </c>
      <c r="N98" s="54">
        <v>3.8049430000000002</v>
      </c>
      <c r="O98" s="54">
        <v>3.870768</v>
      </c>
      <c r="P98" s="54">
        <v>3.8434539999999999</v>
      </c>
      <c r="Q98" s="54">
        <v>3.8032339999999998</v>
      </c>
      <c r="R98" s="54">
        <v>3.669168</v>
      </c>
      <c r="S98" s="54">
        <v>3.6711559999999999</v>
      </c>
      <c r="T98" s="54">
        <v>3.6229369999999999</v>
      </c>
      <c r="U98" s="54">
        <v>3.6107909999999999</v>
      </c>
      <c r="V98" s="54">
        <v>3.61103</v>
      </c>
      <c r="W98" s="54">
        <v>3.572276</v>
      </c>
      <c r="X98" s="54">
        <v>3.5620090000000002</v>
      </c>
      <c r="Y98" s="54">
        <v>3.5453589999999999</v>
      </c>
      <c r="Z98" s="54">
        <v>3.5364149999999999</v>
      </c>
      <c r="AA98" s="54">
        <v>3.5102250000000002</v>
      </c>
      <c r="AB98" s="54">
        <v>3.49647</v>
      </c>
      <c r="AC98" s="54">
        <v>3.487228</v>
      </c>
      <c r="AD98" s="54">
        <v>3.489649</v>
      </c>
      <c r="AE98" s="54">
        <v>3.5009920000000001</v>
      </c>
      <c r="AF98" s="54">
        <v>3.484102</v>
      </c>
      <c r="AG98" s="54">
        <v>3.4826440000000001</v>
      </c>
      <c r="AH98" s="54">
        <v>3.488753</v>
      </c>
      <c r="AI98" s="54">
        <v>3.475177</v>
      </c>
      <c r="AJ98" s="54">
        <v>3.4784329999999999</v>
      </c>
      <c r="AK98" s="14">
        <v>-9.6069999999999992E-3</v>
      </c>
    </row>
    <row r="99" spans="1:37" ht="15" customHeight="1" thickBot="1" x14ac:dyDescent="0.3"/>
    <row r="100" spans="1:37" ht="15" customHeight="1" x14ac:dyDescent="0.25">
      <c r="B100" s="65" t="s">
        <v>86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spans="1:37" ht="15" customHeight="1" x14ac:dyDescent="0.25">
      <c r="B101" s="57" t="s">
        <v>186</v>
      </c>
    </row>
    <row r="102" spans="1:37" ht="15" customHeight="1" x14ac:dyDescent="0.25">
      <c r="B102" s="57" t="s">
        <v>187</v>
      </c>
    </row>
    <row r="103" spans="1:37" ht="15" customHeight="1" x14ac:dyDescent="0.25">
      <c r="B103" s="57" t="s">
        <v>617</v>
      </c>
    </row>
    <row r="104" spans="1:37" ht="15" customHeight="1" x14ac:dyDescent="0.25">
      <c r="B104" s="57" t="s">
        <v>188</v>
      </c>
    </row>
    <row r="105" spans="1:37" ht="15" customHeight="1" x14ac:dyDescent="0.25">
      <c r="B105" s="57" t="s">
        <v>189</v>
      </c>
    </row>
    <row r="106" spans="1:37" ht="15" customHeight="1" x14ac:dyDescent="0.25">
      <c r="B106" s="57" t="s">
        <v>190</v>
      </c>
    </row>
    <row r="107" spans="1:37" ht="15" customHeight="1" x14ac:dyDescent="0.25">
      <c r="B107" s="57" t="s">
        <v>191</v>
      </c>
    </row>
    <row r="108" spans="1:37" ht="15" customHeight="1" x14ac:dyDescent="0.25">
      <c r="B108" s="57" t="s">
        <v>87</v>
      </c>
    </row>
    <row r="109" spans="1:37" ht="15" customHeight="1" x14ac:dyDescent="0.25">
      <c r="B109" s="57" t="s">
        <v>88</v>
      </c>
    </row>
    <row r="110" spans="1:37" ht="15" customHeight="1" x14ac:dyDescent="0.25">
      <c r="B110" s="57" t="s">
        <v>89</v>
      </c>
    </row>
    <row r="111" spans="1:37" ht="15" customHeight="1" x14ac:dyDescent="0.25">
      <c r="B111" s="57" t="s">
        <v>192</v>
      </c>
    </row>
    <row r="112" spans="1:37" ht="15" customHeight="1" x14ac:dyDescent="0.25">
      <c r="B112" s="57" t="s">
        <v>193</v>
      </c>
    </row>
    <row r="113" spans="2:2" ht="15" customHeight="1" x14ac:dyDescent="0.25">
      <c r="B113" s="57" t="s">
        <v>189</v>
      </c>
    </row>
    <row r="114" spans="2:2" ht="15" customHeight="1" x14ac:dyDescent="0.25">
      <c r="B114" s="57" t="s">
        <v>194</v>
      </c>
    </row>
    <row r="115" spans="2:2" ht="15" customHeight="1" x14ac:dyDescent="0.25">
      <c r="B115" s="57" t="s">
        <v>195</v>
      </c>
    </row>
    <row r="116" spans="2:2" ht="15" customHeight="1" x14ac:dyDescent="0.25">
      <c r="B116" s="57" t="s">
        <v>196</v>
      </c>
    </row>
    <row r="117" spans="2:2" ht="15" customHeight="1" x14ac:dyDescent="0.25">
      <c r="B117" s="57" t="s">
        <v>83</v>
      </c>
    </row>
    <row r="118" spans="2:2" ht="15" customHeight="1" x14ac:dyDescent="0.25">
      <c r="B118" s="57" t="s">
        <v>607</v>
      </c>
    </row>
    <row r="119" spans="2:2" ht="15" customHeight="1" x14ac:dyDescent="0.25">
      <c r="B119" s="57" t="s">
        <v>84</v>
      </c>
    </row>
    <row r="120" spans="2:2" ht="15" customHeight="1" x14ac:dyDescent="0.25">
      <c r="B120" s="57" t="s">
        <v>618</v>
      </c>
    </row>
    <row r="121" spans="2:2" ht="15" customHeight="1" x14ac:dyDescent="0.25">
      <c r="B121" s="57" t="s">
        <v>619</v>
      </c>
    </row>
    <row r="122" spans="2:2" ht="15" customHeight="1" x14ac:dyDescent="0.25">
      <c r="B122" s="57" t="s">
        <v>620</v>
      </c>
    </row>
    <row r="123" spans="2:2" ht="15" customHeight="1" x14ac:dyDescent="0.25">
      <c r="B123" s="57" t="s">
        <v>621</v>
      </c>
    </row>
    <row r="124" spans="2:2" ht="15" customHeight="1" x14ac:dyDescent="0.25">
      <c r="B124" s="57" t="s">
        <v>613</v>
      </c>
    </row>
    <row r="125" spans="2:2" ht="15" customHeight="1" x14ac:dyDescent="0.25">
      <c r="B125" s="57" t="s">
        <v>614</v>
      </c>
    </row>
    <row r="126" spans="2:2" ht="15" customHeight="1" x14ac:dyDescent="0.25">
      <c r="B126" s="57" t="s">
        <v>471</v>
      </c>
    </row>
    <row r="127" spans="2:2" ht="15" customHeight="1" x14ac:dyDescent="0.25">
      <c r="B127" s="57" t="s">
        <v>472</v>
      </c>
    </row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100:AK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B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534</v>
      </c>
      <c r="B10" s="9" t="s">
        <v>90</v>
      </c>
    </row>
    <row r="11" spans="1:37" ht="15" customHeight="1" x14ac:dyDescent="0.25">
      <c r="B11" s="53" t="s">
        <v>91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92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93</v>
      </c>
    </row>
    <row r="16" spans="1:37" ht="15" customHeight="1" x14ac:dyDescent="0.25">
      <c r="A16" s="52" t="s">
        <v>535</v>
      </c>
      <c r="B16" s="13" t="s">
        <v>94</v>
      </c>
      <c r="C16" s="54">
        <v>9.3550000000000004</v>
      </c>
      <c r="D16" s="54">
        <v>10.738707</v>
      </c>
      <c r="E16" s="54">
        <v>11.969469999999999</v>
      </c>
      <c r="F16" s="54">
        <v>13.085901</v>
      </c>
      <c r="G16" s="54">
        <v>13.665421</v>
      </c>
      <c r="H16" s="54">
        <v>13.977781</v>
      </c>
      <c r="I16" s="54">
        <v>13.917915000000001</v>
      </c>
      <c r="J16" s="54">
        <v>14.012055999999999</v>
      </c>
      <c r="K16" s="54">
        <v>14.09416</v>
      </c>
      <c r="L16" s="54">
        <v>14.374950999999999</v>
      </c>
      <c r="M16" s="54">
        <v>14.506202999999999</v>
      </c>
      <c r="N16" s="54">
        <v>14.414600999999999</v>
      </c>
      <c r="O16" s="54">
        <v>14.413425</v>
      </c>
      <c r="P16" s="54">
        <v>14.460274999999999</v>
      </c>
      <c r="Q16" s="54">
        <v>14.534125</v>
      </c>
      <c r="R16" s="54">
        <v>14.510524</v>
      </c>
      <c r="S16" s="54">
        <v>14.482533</v>
      </c>
      <c r="T16" s="54">
        <v>14.434381</v>
      </c>
      <c r="U16" s="54">
        <v>14.329347</v>
      </c>
      <c r="V16" s="54">
        <v>14.269213000000001</v>
      </c>
      <c r="W16" s="54">
        <v>14.174327</v>
      </c>
      <c r="X16" s="54">
        <v>14.138339999999999</v>
      </c>
      <c r="Y16" s="54">
        <v>14.101298</v>
      </c>
      <c r="Z16" s="54">
        <v>14.050145000000001</v>
      </c>
      <c r="AA16" s="54">
        <v>13.942207</v>
      </c>
      <c r="AB16" s="54">
        <v>13.782654000000001</v>
      </c>
      <c r="AC16" s="54">
        <v>13.524231</v>
      </c>
      <c r="AD16" s="54">
        <v>13.299628999999999</v>
      </c>
      <c r="AE16" s="54">
        <v>13.030392000000001</v>
      </c>
      <c r="AF16" s="54">
        <v>12.814966999999999</v>
      </c>
      <c r="AG16" s="54">
        <v>12.614922</v>
      </c>
      <c r="AH16" s="54">
        <v>12.374134</v>
      </c>
      <c r="AI16" s="54">
        <v>12.0793</v>
      </c>
      <c r="AJ16" s="54">
        <v>11.860887999999999</v>
      </c>
      <c r="AK16" s="14">
        <v>3.1110000000000001E-3</v>
      </c>
    </row>
    <row r="17" spans="1:37" ht="15" customHeight="1" x14ac:dyDescent="0.25">
      <c r="A17" s="52" t="s">
        <v>536</v>
      </c>
      <c r="B17" s="13" t="s">
        <v>95</v>
      </c>
      <c r="C17" s="54">
        <v>0.49399999999999999</v>
      </c>
      <c r="D17" s="54">
        <v>0.48214499999999999</v>
      </c>
      <c r="E17" s="54">
        <v>0.487068</v>
      </c>
      <c r="F17" s="54">
        <v>0.5</v>
      </c>
      <c r="G17" s="54">
        <v>0.55501699999999998</v>
      </c>
      <c r="H17" s="54">
        <v>0.593024</v>
      </c>
      <c r="I17" s="54">
        <v>0.58454799999999996</v>
      </c>
      <c r="J17" s="54">
        <v>0.571241</v>
      </c>
      <c r="K17" s="54">
        <v>0.58111500000000005</v>
      </c>
      <c r="L17" s="54">
        <v>0.66922000000000004</v>
      </c>
      <c r="M17" s="54">
        <v>0.67625999999999997</v>
      </c>
      <c r="N17" s="54">
        <v>0.65802000000000005</v>
      </c>
      <c r="O17" s="54">
        <v>0.63698399999999999</v>
      </c>
      <c r="P17" s="54">
        <v>0.62767700000000004</v>
      </c>
      <c r="Q17" s="54">
        <v>0.66203999999999996</v>
      </c>
      <c r="R17" s="54">
        <v>0.73163299999999998</v>
      </c>
      <c r="S17" s="54">
        <v>0.80968600000000002</v>
      </c>
      <c r="T17" s="54">
        <v>0.888741</v>
      </c>
      <c r="U17" s="54">
        <v>0.94326900000000002</v>
      </c>
      <c r="V17" s="54">
        <v>1.0361959999999999</v>
      </c>
      <c r="W17" s="54">
        <v>1.0928960000000001</v>
      </c>
      <c r="X17" s="54">
        <v>1.189854</v>
      </c>
      <c r="Y17" s="54">
        <v>1.2296640000000001</v>
      </c>
      <c r="Z17" s="54">
        <v>1.3024150000000001</v>
      </c>
      <c r="AA17" s="54">
        <v>1.2490429999999999</v>
      </c>
      <c r="AB17" s="54">
        <v>1.152226</v>
      </c>
      <c r="AC17" s="54">
        <v>1.0565389999999999</v>
      </c>
      <c r="AD17" s="54">
        <v>0.94470299999999996</v>
      </c>
      <c r="AE17" s="54">
        <v>0.84807900000000003</v>
      </c>
      <c r="AF17" s="54">
        <v>0.76454</v>
      </c>
      <c r="AG17" s="54">
        <v>0.69225800000000004</v>
      </c>
      <c r="AH17" s="54">
        <v>0.62966999999999995</v>
      </c>
      <c r="AI17" s="54">
        <v>0.57152099999999995</v>
      </c>
      <c r="AJ17" s="54">
        <v>0.51294499999999998</v>
      </c>
      <c r="AK17" s="14">
        <v>1.9369999999999999E-3</v>
      </c>
    </row>
    <row r="18" spans="1:37" ht="15" customHeight="1" x14ac:dyDescent="0.25">
      <c r="A18" s="52" t="s">
        <v>537</v>
      </c>
      <c r="B18" s="13" t="s">
        <v>96</v>
      </c>
      <c r="C18" s="54">
        <v>8.8610000000000007</v>
      </c>
      <c r="D18" s="54">
        <v>10.256561</v>
      </c>
      <c r="E18" s="54">
        <v>11.482402</v>
      </c>
      <c r="F18" s="54">
        <v>12.585901</v>
      </c>
      <c r="G18" s="54">
        <v>13.110404000000001</v>
      </c>
      <c r="H18" s="54">
        <v>13.384755999999999</v>
      </c>
      <c r="I18" s="54">
        <v>13.333367000000001</v>
      </c>
      <c r="J18" s="54">
        <v>13.440816</v>
      </c>
      <c r="K18" s="54">
        <v>13.513045</v>
      </c>
      <c r="L18" s="54">
        <v>13.705730000000001</v>
      </c>
      <c r="M18" s="54">
        <v>13.829943</v>
      </c>
      <c r="N18" s="54">
        <v>13.756581000000001</v>
      </c>
      <c r="O18" s="54">
        <v>13.776441999999999</v>
      </c>
      <c r="P18" s="54">
        <v>13.832597</v>
      </c>
      <c r="Q18" s="54">
        <v>13.872085</v>
      </c>
      <c r="R18" s="54">
        <v>13.778891</v>
      </c>
      <c r="S18" s="54">
        <v>13.672846</v>
      </c>
      <c r="T18" s="54">
        <v>13.545640000000001</v>
      </c>
      <c r="U18" s="54">
        <v>13.386077999999999</v>
      </c>
      <c r="V18" s="54">
        <v>13.233015999999999</v>
      </c>
      <c r="W18" s="54">
        <v>13.081431</v>
      </c>
      <c r="X18" s="54">
        <v>12.948485</v>
      </c>
      <c r="Y18" s="54">
        <v>12.871634</v>
      </c>
      <c r="Z18" s="54">
        <v>12.747729</v>
      </c>
      <c r="AA18" s="54">
        <v>12.693163999999999</v>
      </c>
      <c r="AB18" s="54">
        <v>12.630428</v>
      </c>
      <c r="AC18" s="54">
        <v>12.467692</v>
      </c>
      <c r="AD18" s="54">
        <v>12.354926000000001</v>
      </c>
      <c r="AE18" s="54">
        <v>12.182312</v>
      </c>
      <c r="AF18" s="54">
        <v>12.050427000000001</v>
      </c>
      <c r="AG18" s="54">
        <v>11.922663</v>
      </c>
      <c r="AH18" s="54">
        <v>11.744465</v>
      </c>
      <c r="AI18" s="54">
        <v>11.507778</v>
      </c>
      <c r="AJ18" s="54">
        <v>11.347943000000001</v>
      </c>
      <c r="AK18" s="14">
        <v>3.1649999999999998E-3</v>
      </c>
    </row>
    <row r="19" spans="1:37" ht="15" customHeight="1" x14ac:dyDescent="0.25">
      <c r="A19" s="52" t="s">
        <v>538</v>
      </c>
      <c r="B19" s="13" t="s">
        <v>97</v>
      </c>
      <c r="C19" s="54">
        <v>6.8120000000000003</v>
      </c>
      <c r="D19" s="54">
        <v>5.931</v>
      </c>
      <c r="E19" s="54">
        <v>5.2130000000000001</v>
      </c>
      <c r="F19" s="54">
        <v>4.6201239999999997</v>
      </c>
      <c r="G19" s="54">
        <v>3.7545679999999999</v>
      </c>
      <c r="H19" s="54">
        <v>3.5372710000000001</v>
      </c>
      <c r="I19" s="54">
        <v>3.5076070000000001</v>
      </c>
      <c r="J19" s="54">
        <v>3.3476900000000001</v>
      </c>
      <c r="K19" s="54">
        <v>3.078382</v>
      </c>
      <c r="L19" s="54">
        <v>2.7763149999999999</v>
      </c>
      <c r="M19" s="54">
        <v>2.7044320000000002</v>
      </c>
      <c r="N19" s="54">
        <v>2.8212009999999998</v>
      </c>
      <c r="O19" s="54">
        <v>2.8072050000000002</v>
      </c>
      <c r="P19" s="54">
        <v>2.7199680000000002</v>
      </c>
      <c r="Q19" s="54">
        <v>2.6647750000000001</v>
      </c>
      <c r="R19" s="54">
        <v>2.667618</v>
      </c>
      <c r="S19" s="54">
        <v>2.6265589999999999</v>
      </c>
      <c r="T19" s="54">
        <v>2.6569829999999999</v>
      </c>
      <c r="U19" s="54">
        <v>2.750658</v>
      </c>
      <c r="V19" s="54">
        <v>2.8205619999999998</v>
      </c>
      <c r="W19" s="54">
        <v>2.9597090000000001</v>
      </c>
      <c r="X19" s="54">
        <v>3.006656</v>
      </c>
      <c r="Y19" s="54">
        <v>2.964677</v>
      </c>
      <c r="Z19" s="54">
        <v>3.0126520000000001</v>
      </c>
      <c r="AA19" s="54">
        <v>3.1409379999999998</v>
      </c>
      <c r="AB19" s="54">
        <v>3.3849010000000002</v>
      </c>
      <c r="AC19" s="54">
        <v>3.6131820000000001</v>
      </c>
      <c r="AD19" s="54">
        <v>3.8951600000000002</v>
      </c>
      <c r="AE19" s="54">
        <v>4.1653510000000002</v>
      </c>
      <c r="AF19" s="54">
        <v>4.4635600000000002</v>
      </c>
      <c r="AG19" s="54">
        <v>4.6519959999999996</v>
      </c>
      <c r="AH19" s="54">
        <v>4.9108179999999999</v>
      </c>
      <c r="AI19" s="54">
        <v>5.0815489999999999</v>
      </c>
      <c r="AJ19" s="54">
        <v>5.2999369999999999</v>
      </c>
      <c r="AK19" s="14">
        <v>-3.509E-3</v>
      </c>
    </row>
    <row r="20" spans="1:37" ht="15" customHeight="1" x14ac:dyDescent="0.25">
      <c r="A20" s="52" t="s">
        <v>539</v>
      </c>
      <c r="B20" s="13" t="s">
        <v>98</v>
      </c>
      <c r="C20" s="54">
        <v>7.9690000000000003</v>
      </c>
      <c r="D20" s="54">
        <v>7.7359999999999998</v>
      </c>
      <c r="E20" s="54">
        <v>7.024</v>
      </c>
      <c r="F20" s="54">
        <v>6.4455109999999998</v>
      </c>
      <c r="G20" s="54">
        <v>6.1514720000000001</v>
      </c>
      <c r="H20" s="54">
        <v>5.6368679999999998</v>
      </c>
      <c r="I20" s="54">
        <v>5.7158579999999999</v>
      </c>
      <c r="J20" s="54">
        <v>5.4486679999999996</v>
      </c>
      <c r="K20" s="54">
        <v>5.5757969999999997</v>
      </c>
      <c r="L20" s="54">
        <v>5.1989929999999998</v>
      </c>
      <c r="M20" s="54">
        <v>4.5168189999999999</v>
      </c>
      <c r="N20" s="54">
        <v>4.8156460000000001</v>
      </c>
      <c r="O20" s="54">
        <v>4.8224850000000004</v>
      </c>
      <c r="P20" s="54">
        <v>4.8062680000000002</v>
      </c>
      <c r="Q20" s="54">
        <v>4.8209160000000004</v>
      </c>
      <c r="R20" s="54">
        <v>4.7996860000000003</v>
      </c>
      <c r="S20" s="54">
        <v>4.7565140000000001</v>
      </c>
      <c r="T20" s="54">
        <v>5.0214549999999996</v>
      </c>
      <c r="U20" s="54">
        <v>5.1348770000000004</v>
      </c>
      <c r="V20" s="54">
        <v>5.2416219999999996</v>
      </c>
      <c r="W20" s="54">
        <v>5.4638239999999998</v>
      </c>
      <c r="X20" s="54">
        <v>5.619802</v>
      </c>
      <c r="Y20" s="54">
        <v>5.5911629999999999</v>
      </c>
      <c r="Z20" s="54">
        <v>5.7599910000000003</v>
      </c>
      <c r="AA20" s="54">
        <v>5.8635599999999997</v>
      </c>
      <c r="AB20" s="54">
        <v>5.5795130000000004</v>
      </c>
      <c r="AC20" s="54">
        <v>6.155036</v>
      </c>
      <c r="AD20" s="54">
        <v>6.0349409999999999</v>
      </c>
      <c r="AE20" s="54">
        <v>6.6217129999999997</v>
      </c>
      <c r="AF20" s="54">
        <v>6.4525360000000003</v>
      </c>
      <c r="AG20" s="54">
        <v>6.6342629999999998</v>
      </c>
      <c r="AH20" s="54">
        <v>6.8473860000000002</v>
      </c>
      <c r="AI20" s="54">
        <v>7.0322300000000002</v>
      </c>
      <c r="AJ20" s="54">
        <v>7.2754940000000001</v>
      </c>
      <c r="AK20" s="14">
        <v>-1.916E-3</v>
      </c>
    </row>
    <row r="21" spans="1:37" ht="15" customHeight="1" x14ac:dyDescent="0.25">
      <c r="A21" s="52" t="s">
        <v>540</v>
      </c>
      <c r="B21" s="13" t="s">
        <v>99</v>
      </c>
      <c r="C21" s="54">
        <v>1.157</v>
      </c>
      <c r="D21" s="54">
        <v>1.8049999999999999</v>
      </c>
      <c r="E21" s="54">
        <v>1.8109999999999999</v>
      </c>
      <c r="F21" s="54">
        <v>1.8253870000000001</v>
      </c>
      <c r="G21" s="54">
        <v>2.396903</v>
      </c>
      <c r="H21" s="54">
        <v>2.0995970000000002</v>
      </c>
      <c r="I21" s="54">
        <v>2.2082519999999999</v>
      </c>
      <c r="J21" s="54">
        <v>2.100978</v>
      </c>
      <c r="K21" s="54">
        <v>2.4974150000000002</v>
      </c>
      <c r="L21" s="54">
        <v>2.4226779999999999</v>
      </c>
      <c r="M21" s="54">
        <v>1.8123880000000001</v>
      </c>
      <c r="N21" s="54">
        <v>1.9944440000000001</v>
      </c>
      <c r="O21" s="54">
        <v>2.0152800000000002</v>
      </c>
      <c r="P21" s="54">
        <v>2.0863</v>
      </c>
      <c r="Q21" s="54">
        <v>2.1561409999999999</v>
      </c>
      <c r="R21" s="54">
        <v>2.1320679999999999</v>
      </c>
      <c r="S21" s="54">
        <v>2.1299549999999998</v>
      </c>
      <c r="T21" s="54">
        <v>2.3644729999999998</v>
      </c>
      <c r="U21" s="54">
        <v>2.3842189999999999</v>
      </c>
      <c r="V21" s="54">
        <v>2.4210609999999999</v>
      </c>
      <c r="W21" s="54">
        <v>2.504114</v>
      </c>
      <c r="X21" s="54">
        <v>2.6131449999999998</v>
      </c>
      <c r="Y21" s="54">
        <v>2.6264859999999999</v>
      </c>
      <c r="Z21" s="54">
        <v>2.7473390000000002</v>
      </c>
      <c r="AA21" s="54">
        <v>2.7226219999999999</v>
      </c>
      <c r="AB21" s="54">
        <v>2.1946119999999998</v>
      </c>
      <c r="AC21" s="54">
        <v>2.5418539999999998</v>
      </c>
      <c r="AD21" s="54">
        <v>2.1397810000000002</v>
      </c>
      <c r="AE21" s="54">
        <v>2.4563619999999999</v>
      </c>
      <c r="AF21" s="54">
        <v>1.988977</v>
      </c>
      <c r="AG21" s="54">
        <v>1.982267</v>
      </c>
      <c r="AH21" s="54">
        <v>1.936569</v>
      </c>
      <c r="AI21" s="54">
        <v>1.9506810000000001</v>
      </c>
      <c r="AJ21" s="54">
        <v>1.975557</v>
      </c>
      <c r="AK21" s="14">
        <v>2.8249999999999998E-3</v>
      </c>
    </row>
    <row r="22" spans="1:37" ht="15" customHeight="1" x14ac:dyDescent="0.25">
      <c r="A22" s="52" t="s">
        <v>541</v>
      </c>
      <c r="B22" s="13" t="s">
        <v>100</v>
      </c>
      <c r="C22" s="54">
        <v>0.42699999999999999</v>
      </c>
      <c r="D22" s="54">
        <v>0.23599999999999999</v>
      </c>
      <c r="E22" s="54">
        <v>4.9000000000000002E-2</v>
      </c>
      <c r="F22" s="54">
        <v>1.366E-2</v>
      </c>
      <c r="G22" s="54">
        <v>1.575E-2</v>
      </c>
      <c r="H22" s="54">
        <v>3.4250000000000003E-2</v>
      </c>
      <c r="I22" s="54">
        <v>7.7399999999999997E-2</v>
      </c>
      <c r="J22" s="54">
        <v>9.5630000000000007E-2</v>
      </c>
      <c r="K22" s="54">
        <v>7.1919999999999998E-2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14" t="s">
        <v>62</v>
      </c>
    </row>
    <row r="23" spans="1:37" ht="15" customHeight="1" x14ac:dyDescent="0.25">
      <c r="A23" s="52" t="s">
        <v>542</v>
      </c>
      <c r="B23" s="12" t="s">
        <v>101</v>
      </c>
      <c r="C23" s="55">
        <v>16.594000000000001</v>
      </c>
      <c r="D23" s="55">
        <v>16.905705999999999</v>
      </c>
      <c r="E23" s="55">
        <v>17.231470000000002</v>
      </c>
      <c r="F23" s="55">
        <v>17.719684999999998</v>
      </c>
      <c r="G23" s="55">
        <v>17.435741</v>
      </c>
      <c r="H23" s="55">
        <v>17.549302999999998</v>
      </c>
      <c r="I23" s="55">
        <v>17.502922000000002</v>
      </c>
      <c r="J23" s="55">
        <v>17.455378</v>
      </c>
      <c r="K23" s="55">
        <v>17.244463</v>
      </c>
      <c r="L23" s="55">
        <v>17.151266</v>
      </c>
      <c r="M23" s="55">
        <v>17.210633999999999</v>
      </c>
      <c r="N23" s="55">
        <v>17.235802</v>
      </c>
      <c r="O23" s="55">
        <v>17.220631000000001</v>
      </c>
      <c r="P23" s="55">
        <v>17.180243000000001</v>
      </c>
      <c r="Q23" s="55">
        <v>17.198899999999998</v>
      </c>
      <c r="R23" s="55">
        <v>17.178142999999999</v>
      </c>
      <c r="S23" s="55">
        <v>17.109090999999999</v>
      </c>
      <c r="T23" s="55">
        <v>17.091363999999999</v>
      </c>
      <c r="U23" s="55">
        <v>17.080003999999999</v>
      </c>
      <c r="V23" s="55">
        <v>17.089774999999999</v>
      </c>
      <c r="W23" s="55">
        <v>17.134036999999999</v>
      </c>
      <c r="X23" s="55">
        <v>17.144997</v>
      </c>
      <c r="Y23" s="55">
        <v>17.065975000000002</v>
      </c>
      <c r="Z23" s="55">
        <v>17.062798000000001</v>
      </c>
      <c r="AA23" s="55">
        <v>17.083144999999998</v>
      </c>
      <c r="AB23" s="55">
        <v>17.167555</v>
      </c>
      <c r="AC23" s="55">
        <v>17.137412999999999</v>
      </c>
      <c r="AD23" s="55">
        <v>17.194790000000001</v>
      </c>
      <c r="AE23" s="55">
        <v>17.195744000000001</v>
      </c>
      <c r="AF23" s="55">
        <v>17.278525999999999</v>
      </c>
      <c r="AG23" s="55">
        <v>17.266918</v>
      </c>
      <c r="AH23" s="55">
        <v>17.284952000000001</v>
      </c>
      <c r="AI23" s="55">
        <v>17.160848999999999</v>
      </c>
      <c r="AJ23" s="55">
        <v>17.160824000000002</v>
      </c>
      <c r="AK23" s="15">
        <v>4.6799999999999999E-4</v>
      </c>
    </row>
    <row r="24" spans="1:37" ht="15" customHeight="1" x14ac:dyDescent="0.25"/>
    <row r="25" spans="1:37" ht="15" customHeight="1" x14ac:dyDescent="0.25">
      <c r="A25" s="52" t="s">
        <v>543</v>
      </c>
      <c r="B25" s="13" t="s">
        <v>243</v>
      </c>
      <c r="C25" s="54">
        <v>-3</v>
      </c>
      <c r="D25" s="54">
        <v>-3.4870000000000001</v>
      </c>
      <c r="E25" s="54">
        <v>-3.5880000000000001</v>
      </c>
      <c r="F25" s="54">
        <v>-5.0617279999999996</v>
      </c>
      <c r="G25" s="54">
        <v>-4.9331310000000004</v>
      </c>
      <c r="H25" s="54">
        <v>-5.1596609999999998</v>
      </c>
      <c r="I25" s="54">
        <v>-5.2831390000000003</v>
      </c>
      <c r="J25" s="54">
        <v>-5.428363</v>
      </c>
      <c r="K25" s="54">
        <v>-5.4203849999999996</v>
      </c>
      <c r="L25" s="54">
        <v>-5.6147340000000003</v>
      </c>
      <c r="M25" s="54">
        <v>-5.8005469999999999</v>
      </c>
      <c r="N25" s="54">
        <v>-5.92164</v>
      </c>
      <c r="O25" s="54">
        <v>-5.9803699999999997</v>
      </c>
      <c r="P25" s="54">
        <v>-6.0413249999999996</v>
      </c>
      <c r="Q25" s="54">
        <v>-6.1934579999999997</v>
      </c>
      <c r="R25" s="54">
        <v>-6.1686350000000001</v>
      </c>
      <c r="S25" s="54">
        <v>-6.1813890000000002</v>
      </c>
      <c r="T25" s="54">
        <v>-6.2652850000000004</v>
      </c>
      <c r="U25" s="54">
        <v>-6.3033460000000003</v>
      </c>
      <c r="V25" s="54">
        <v>-6.28993</v>
      </c>
      <c r="W25" s="54">
        <v>-6.3615170000000001</v>
      </c>
      <c r="X25" s="54">
        <v>-6.338279</v>
      </c>
      <c r="Y25" s="54">
        <v>-6.2179390000000003</v>
      </c>
      <c r="Z25" s="54">
        <v>-6.1847890000000003</v>
      </c>
      <c r="AA25" s="54">
        <v>-6.1577650000000004</v>
      </c>
      <c r="AB25" s="54">
        <v>-6.1148559999999996</v>
      </c>
      <c r="AC25" s="54">
        <v>-6.0264749999999996</v>
      </c>
      <c r="AD25" s="54">
        <v>-5.9850289999999999</v>
      </c>
      <c r="AE25" s="54">
        <v>-5.9075899999999999</v>
      </c>
      <c r="AF25" s="54">
        <v>-5.8709769999999999</v>
      </c>
      <c r="AG25" s="54">
        <v>-5.7029699999999997</v>
      </c>
      <c r="AH25" s="54">
        <v>-5.5622879999999997</v>
      </c>
      <c r="AI25" s="54">
        <v>-5.3315190000000001</v>
      </c>
      <c r="AJ25" s="54">
        <v>-5.2160190000000002</v>
      </c>
      <c r="AK25" s="14">
        <v>1.2664E-2</v>
      </c>
    </row>
    <row r="26" spans="1:37" ht="15" customHeight="1" x14ac:dyDescent="0.25">
      <c r="A26" s="52" t="s">
        <v>544</v>
      </c>
      <c r="B26" s="13" t="s">
        <v>244</v>
      </c>
      <c r="C26" s="54">
        <v>0.88300000000000001</v>
      </c>
      <c r="D26" s="54">
        <v>1.1040000000000001</v>
      </c>
      <c r="E26" s="54">
        <v>0.92300000000000004</v>
      </c>
      <c r="F26" s="54">
        <v>0.68940100000000004</v>
      </c>
      <c r="G26" s="54">
        <v>0.756575</v>
      </c>
      <c r="H26" s="54">
        <v>0.79040299999999997</v>
      </c>
      <c r="I26" s="54">
        <v>0.76895000000000002</v>
      </c>
      <c r="J26" s="54">
        <v>0.84502900000000003</v>
      </c>
      <c r="K26" s="54">
        <v>0.86042399999999997</v>
      </c>
      <c r="L26" s="54">
        <v>0.84913400000000006</v>
      </c>
      <c r="M26" s="54">
        <v>0.92496500000000004</v>
      </c>
      <c r="N26" s="54">
        <v>0.871502</v>
      </c>
      <c r="O26" s="54">
        <v>0.880019</v>
      </c>
      <c r="P26" s="54">
        <v>0.90636799999999995</v>
      </c>
      <c r="Q26" s="54">
        <v>0.92894900000000002</v>
      </c>
      <c r="R26" s="54">
        <v>0.97814100000000004</v>
      </c>
      <c r="S26" s="54">
        <v>1.006146</v>
      </c>
      <c r="T26" s="54">
        <v>0.97747499999999998</v>
      </c>
      <c r="U26" s="54">
        <v>0.94931600000000005</v>
      </c>
      <c r="V26" s="54">
        <v>1.028338</v>
      </c>
      <c r="W26" s="54">
        <v>0.99331599999999998</v>
      </c>
      <c r="X26" s="54">
        <v>1.0275719999999999</v>
      </c>
      <c r="Y26" s="54">
        <v>1.0627489999999999</v>
      </c>
      <c r="Z26" s="54">
        <v>1.0951310000000001</v>
      </c>
      <c r="AA26" s="54">
        <v>1.129141</v>
      </c>
      <c r="AB26" s="54">
        <v>1.1391469999999999</v>
      </c>
      <c r="AC26" s="54">
        <v>1.164774</v>
      </c>
      <c r="AD26" s="54">
        <v>1.224933</v>
      </c>
      <c r="AE26" s="54">
        <v>1.2609950000000001</v>
      </c>
      <c r="AF26" s="54">
        <v>1.263884</v>
      </c>
      <c r="AG26" s="54">
        <v>1.3142050000000001</v>
      </c>
      <c r="AH26" s="54">
        <v>1.3513329999999999</v>
      </c>
      <c r="AI26" s="54">
        <v>1.3952169999999999</v>
      </c>
      <c r="AJ26" s="54">
        <v>1.4273629999999999</v>
      </c>
      <c r="AK26" s="14">
        <v>8.0599999999999995E-3</v>
      </c>
    </row>
    <row r="27" spans="1:37" ht="15" customHeight="1" x14ac:dyDescent="0.25">
      <c r="A27" s="52" t="s">
        <v>545</v>
      </c>
      <c r="B27" s="13" t="s">
        <v>245</v>
      </c>
      <c r="C27" s="54">
        <v>0.63400000000000001</v>
      </c>
      <c r="D27" s="54">
        <v>0.64500000000000002</v>
      </c>
      <c r="E27" s="54">
        <v>0.72499999999999998</v>
      </c>
      <c r="F27" s="54">
        <v>0.841974</v>
      </c>
      <c r="G27" s="54">
        <v>0.80519200000000002</v>
      </c>
      <c r="H27" s="54">
        <v>0.75626199999999999</v>
      </c>
      <c r="I27" s="54">
        <v>0.71324799999999999</v>
      </c>
      <c r="J27" s="54">
        <v>0.66869999999999996</v>
      </c>
      <c r="K27" s="54">
        <v>0.62826199999999999</v>
      </c>
      <c r="L27" s="54">
        <v>0.58229200000000003</v>
      </c>
      <c r="M27" s="54">
        <v>0.58024299999999995</v>
      </c>
      <c r="N27" s="54">
        <v>0.57379199999999997</v>
      </c>
      <c r="O27" s="54">
        <v>0.57651300000000005</v>
      </c>
      <c r="P27" s="54">
        <v>0.570245</v>
      </c>
      <c r="Q27" s="54">
        <v>0.57296599999999998</v>
      </c>
      <c r="R27" s="54">
        <v>0.57110099999999997</v>
      </c>
      <c r="S27" s="54">
        <v>0.56446600000000002</v>
      </c>
      <c r="T27" s="54">
        <v>0.56278399999999995</v>
      </c>
      <c r="U27" s="54">
        <v>0.56550599999999995</v>
      </c>
      <c r="V27" s="54">
        <v>0.56345699999999999</v>
      </c>
      <c r="W27" s="54">
        <v>0.55718900000000005</v>
      </c>
      <c r="X27" s="54">
        <v>0.55532400000000004</v>
      </c>
      <c r="Y27" s="54">
        <v>0.55786199999999997</v>
      </c>
      <c r="Z27" s="54">
        <v>0.55140999999999996</v>
      </c>
      <c r="AA27" s="54">
        <v>0.54917800000000006</v>
      </c>
      <c r="AB27" s="54">
        <v>0.55189600000000005</v>
      </c>
      <c r="AC27" s="54">
        <v>0.55003100000000005</v>
      </c>
      <c r="AD27" s="54">
        <v>0.54816500000000001</v>
      </c>
      <c r="AE27" s="54">
        <v>0.54630000000000001</v>
      </c>
      <c r="AF27" s="54">
        <v>0.544435</v>
      </c>
      <c r="AG27" s="54">
        <v>0.54257</v>
      </c>
      <c r="AH27" s="54">
        <v>0.54070499999999999</v>
      </c>
      <c r="AI27" s="54">
        <v>0.53883999999999999</v>
      </c>
      <c r="AJ27" s="54">
        <v>0.53697399999999995</v>
      </c>
      <c r="AK27" s="14">
        <v>-5.7120000000000001E-3</v>
      </c>
    </row>
    <row r="28" spans="1:37" ht="15" customHeight="1" x14ac:dyDescent="0.25">
      <c r="A28" s="52" t="s">
        <v>546</v>
      </c>
      <c r="B28" s="13" t="s">
        <v>246</v>
      </c>
      <c r="C28" s="54">
        <v>0.61</v>
      </c>
      <c r="D28" s="54">
        <v>0.65200000000000002</v>
      </c>
      <c r="E28" s="54">
        <v>0.65200000000000002</v>
      </c>
      <c r="F28" s="54">
        <v>0.61910100000000001</v>
      </c>
      <c r="G28" s="54">
        <v>0.68888199999999999</v>
      </c>
      <c r="H28" s="54">
        <v>0.68205899999999997</v>
      </c>
      <c r="I28" s="54">
        <v>0.66969699999999999</v>
      </c>
      <c r="J28" s="54">
        <v>0.66846499999999998</v>
      </c>
      <c r="K28" s="54">
        <v>0.63326700000000002</v>
      </c>
      <c r="L28" s="54">
        <v>0.55659899999999995</v>
      </c>
      <c r="M28" s="54">
        <v>0.54741700000000004</v>
      </c>
      <c r="N28" s="54">
        <v>0.46927000000000002</v>
      </c>
      <c r="O28" s="54">
        <v>0.45052599999999998</v>
      </c>
      <c r="P28" s="54">
        <v>0.40504600000000002</v>
      </c>
      <c r="Q28" s="54">
        <v>0.37527199999999999</v>
      </c>
      <c r="R28" s="54">
        <v>0.35302699999999998</v>
      </c>
      <c r="S28" s="54">
        <v>0.35237499999999999</v>
      </c>
      <c r="T28" s="54">
        <v>0.31461800000000001</v>
      </c>
      <c r="U28" s="54">
        <v>0.29883500000000002</v>
      </c>
      <c r="V28" s="54">
        <v>0.31318400000000002</v>
      </c>
      <c r="W28" s="54">
        <v>0.28809499999999999</v>
      </c>
      <c r="X28" s="54">
        <v>0.28302699999999997</v>
      </c>
      <c r="Y28" s="54">
        <v>0.27881099999999998</v>
      </c>
      <c r="Z28" s="54">
        <v>0.277059</v>
      </c>
      <c r="AA28" s="54">
        <v>0.278225</v>
      </c>
      <c r="AB28" s="54">
        <v>0.28113199999999999</v>
      </c>
      <c r="AC28" s="54">
        <v>0.27937899999999999</v>
      </c>
      <c r="AD28" s="54">
        <v>0.28517399999999998</v>
      </c>
      <c r="AE28" s="54">
        <v>0.28788399999999997</v>
      </c>
      <c r="AF28" s="54">
        <v>0.29145399999999999</v>
      </c>
      <c r="AG28" s="54">
        <v>0.29504900000000001</v>
      </c>
      <c r="AH28" s="54">
        <v>0.30234499999999997</v>
      </c>
      <c r="AI28" s="54">
        <v>0.31720599999999999</v>
      </c>
      <c r="AJ28" s="54">
        <v>0.32550699999999999</v>
      </c>
      <c r="AK28" s="14">
        <v>-2.1474E-2</v>
      </c>
    </row>
    <row r="29" spans="1:37" ht="15" customHeight="1" x14ac:dyDescent="0.25">
      <c r="A29" s="52" t="s">
        <v>547</v>
      </c>
      <c r="B29" s="13" t="s">
        <v>247</v>
      </c>
      <c r="C29" s="54">
        <v>5.1210000000000004</v>
      </c>
      <c r="D29" s="54">
        <v>5.8879999999999999</v>
      </c>
      <c r="E29" s="54">
        <v>5.8879999999999999</v>
      </c>
      <c r="F29" s="54">
        <v>7.212205</v>
      </c>
      <c r="G29" s="54">
        <v>7.1837799999999996</v>
      </c>
      <c r="H29" s="54">
        <v>7.3883850000000004</v>
      </c>
      <c r="I29" s="54">
        <v>7.4350350000000001</v>
      </c>
      <c r="J29" s="54">
        <v>7.610557</v>
      </c>
      <c r="K29" s="54">
        <v>7.5423359999999997</v>
      </c>
      <c r="L29" s="54">
        <v>7.6027579999999997</v>
      </c>
      <c r="M29" s="54">
        <v>7.8531719999999998</v>
      </c>
      <c r="N29" s="54">
        <v>7.8362040000000004</v>
      </c>
      <c r="O29" s="54">
        <v>7.8874279999999999</v>
      </c>
      <c r="P29" s="54">
        <v>7.9229839999999996</v>
      </c>
      <c r="Q29" s="54">
        <v>8.0706450000000007</v>
      </c>
      <c r="R29" s="54">
        <v>8.0709029999999995</v>
      </c>
      <c r="S29" s="54">
        <v>8.1043760000000002</v>
      </c>
      <c r="T29" s="54">
        <v>8.1201629999999998</v>
      </c>
      <c r="U29" s="54">
        <v>8.1170019999999994</v>
      </c>
      <c r="V29" s="54">
        <v>8.1949090000000009</v>
      </c>
      <c r="W29" s="54">
        <v>8.2001159999999995</v>
      </c>
      <c r="X29" s="54">
        <v>8.2042020000000004</v>
      </c>
      <c r="Y29" s="54">
        <v>8.1173610000000007</v>
      </c>
      <c r="Z29" s="54">
        <v>8.1083890000000007</v>
      </c>
      <c r="AA29" s="54">
        <v>8.1143090000000004</v>
      </c>
      <c r="AB29" s="54">
        <v>8.0870289999999994</v>
      </c>
      <c r="AC29" s="54">
        <v>8.0206579999999992</v>
      </c>
      <c r="AD29" s="54">
        <v>8.0433009999999996</v>
      </c>
      <c r="AE29" s="54">
        <v>8.0027690000000007</v>
      </c>
      <c r="AF29" s="54">
        <v>7.9707489999999996</v>
      </c>
      <c r="AG29" s="54">
        <v>7.8547950000000002</v>
      </c>
      <c r="AH29" s="54">
        <v>7.7566709999999999</v>
      </c>
      <c r="AI29" s="54">
        <v>7.5827809999999998</v>
      </c>
      <c r="AJ29" s="54">
        <v>7.5058639999999999</v>
      </c>
      <c r="AK29" s="14">
        <v>7.6150000000000002E-3</v>
      </c>
    </row>
    <row r="30" spans="1:37" ht="15" customHeight="1" x14ac:dyDescent="0.25">
      <c r="A30" s="52" t="s">
        <v>548</v>
      </c>
      <c r="B30" s="13" t="s">
        <v>248</v>
      </c>
      <c r="C30" s="54">
        <v>1.111</v>
      </c>
      <c r="D30" s="54">
        <v>1.123</v>
      </c>
      <c r="E30" s="54">
        <v>1.117</v>
      </c>
      <c r="F30" s="54">
        <v>1.044446</v>
      </c>
      <c r="G30" s="54">
        <v>1.0006740000000001</v>
      </c>
      <c r="H30" s="54">
        <v>0.98975000000000002</v>
      </c>
      <c r="I30" s="54">
        <v>0.96657499999999996</v>
      </c>
      <c r="J30" s="54">
        <v>0.93052800000000002</v>
      </c>
      <c r="K30" s="54">
        <v>0.91922300000000001</v>
      </c>
      <c r="L30" s="54">
        <v>0.88870199999999999</v>
      </c>
      <c r="M30" s="54">
        <v>0.86948300000000001</v>
      </c>
      <c r="N30" s="54">
        <v>0.87813699999999995</v>
      </c>
      <c r="O30" s="54">
        <v>0.84601700000000002</v>
      </c>
      <c r="P30" s="54">
        <v>0.85535099999999997</v>
      </c>
      <c r="Q30" s="54">
        <v>0.89255499999999999</v>
      </c>
      <c r="R30" s="54">
        <v>0.88026000000000004</v>
      </c>
      <c r="S30" s="54">
        <v>0.88405500000000004</v>
      </c>
      <c r="T30" s="54">
        <v>0.91129599999999999</v>
      </c>
      <c r="U30" s="54">
        <v>0.92281299999999999</v>
      </c>
      <c r="V30" s="54">
        <v>0.91680300000000003</v>
      </c>
      <c r="W30" s="54">
        <v>0.95719500000000002</v>
      </c>
      <c r="X30" s="54">
        <v>0.96239399999999997</v>
      </c>
      <c r="Y30" s="54">
        <v>0.96623099999999995</v>
      </c>
      <c r="Z30" s="54">
        <v>0.986263</v>
      </c>
      <c r="AA30" s="54">
        <v>0.99360000000000004</v>
      </c>
      <c r="AB30" s="54">
        <v>0.97800200000000004</v>
      </c>
      <c r="AC30" s="54">
        <v>0.99934500000000004</v>
      </c>
      <c r="AD30" s="54">
        <v>1.0138210000000001</v>
      </c>
      <c r="AE30" s="54">
        <v>1.0428230000000001</v>
      </c>
      <c r="AF30" s="54">
        <v>1.051793</v>
      </c>
      <c r="AG30" s="54">
        <v>1.0620179999999999</v>
      </c>
      <c r="AH30" s="54">
        <v>1.0670710000000001</v>
      </c>
      <c r="AI30" s="54">
        <v>1.072363</v>
      </c>
      <c r="AJ30" s="54">
        <v>1.0781849999999999</v>
      </c>
      <c r="AK30" s="14">
        <v>-1.2719999999999999E-3</v>
      </c>
    </row>
    <row r="31" spans="1:37" ht="15" customHeight="1" x14ac:dyDescent="0.25">
      <c r="A31" s="52" t="s">
        <v>549</v>
      </c>
      <c r="B31" s="13" t="s">
        <v>249</v>
      </c>
      <c r="C31" s="54">
        <v>0.109</v>
      </c>
      <c r="D31" s="54">
        <v>1.6E-2</v>
      </c>
      <c r="E31" s="54">
        <v>-9.7000000000000003E-2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14" t="s">
        <v>62</v>
      </c>
    </row>
    <row r="32" spans="1:37" ht="15" customHeight="1" x14ac:dyDescent="0.25">
      <c r="A32" s="52" t="s">
        <v>550</v>
      </c>
      <c r="B32" s="13" t="s">
        <v>250</v>
      </c>
      <c r="C32" s="54">
        <v>3.7320000000000002</v>
      </c>
      <c r="D32" s="54">
        <v>4.361008</v>
      </c>
      <c r="E32" s="54">
        <v>4.8737130000000004</v>
      </c>
      <c r="F32" s="54">
        <v>5.1654609999999996</v>
      </c>
      <c r="G32" s="54">
        <v>5.3941249999999998</v>
      </c>
      <c r="H32" s="54">
        <v>5.4667760000000003</v>
      </c>
      <c r="I32" s="54">
        <v>5.523301</v>
      </c>
      <c r="J32" s="54">
        <v>5.6120349999999997</v>
      </c>
      <c r="K32" s="54">
        <v>5.6815009999999999</v>
      </c>
      <c r="L32" s="54">
        <v>5.8701140000000001</v>
      </c>
      <c r="M32" s="54">
        <v>5.9558580000000001</v>
      </c>
      <c r="N32" s="54">
        <v>5.9632829999999997</v>
      </c>
      <c r="O32" s="54">
        <v>6.009093</v>
      </c>
      <c r="P32" s="54">
        <v>6.0055860000000001</v>
      </c>
      <c r="Q32" s="54">
        <v>6.0608170000000001</v>
      </c>
      <c r="R32" s="54">
        <v>6.0200620000000002</v>
      </c>
      <c r="S32" s="54">
        <v>6.049442</v>
      </c>
      <c r="T32" s="54">
        <v>6.0552159999999997</v>
      </c>
      <c r="U32" s="54">
        <v>6.0535139999999998</v>
      </c>
      <c r="V32" s="54">
        <v>6.0348009999999999</v>
      </c>
      <c r="W32" s="54">
        <v>6.039733</v>
      </c>
      <c r="X32" s="54">
        <v>6.052511</v>
      </c>
      <c r="Y32" s="54">
        <v>6.0396539999999996</v>
      </c>
      <c r="Z32" s="54">
        <v>6.0252059999999998</v>
      </c>
      <c r="AA32" s="54">
        <v>6.0272779999999999</v>
      </c>
      <c r="AB32" s="54">
        <v>5.9827779999999997</v>
      </c>
      <c r="AC32" s="54">
        <v>5.9493470000000004</v>
      </c>
      <c r="AD32" s="54">
        <v>5.9303270000000001</v>
      </c>
      <c r="AE32" s="54">
        <v>5.8964439999999998</v>
      </c>
      <c r="AF32" s="54">
        <v>5.8863750000000001</v>
      </c>
      <c r="AG32" s="54">
        <v>5.839251</v>
      </c>
      <c r="AH32" s="54">
        <v>5.8110010000000001</v>
      </c>
      <c r="AI32" s="54">
        <v>5.7589889999999997</v>
      </c>
      <c r="AJ32" s="54">
        <v>5.7448629999999996</v>
      </c>
      <c r="AK32" s="14">
        <v>8.6499999999999997E-3</v>
      </c>
    </row>
    <row r="33" spans="1:37" ht="15" customHeight="1" x14ac:dyDescent="0.25">
      <c r="A33" s="52" t="s">
        <v>551</v>
      </c>
      <c r="B33" s="13" t="s">
        <v>251</v>
      </c>
      <c r="C33" s="54">
        <v>1.0898080000000001</v>
      </c>
      <c r="D33" s="54">
        <v>1.1021430000000001</v>
      </c>
      <c r="E33" s="54">
        <v>1.141967</v>
      </c>
      <c r="F33" s="54">
        <v>1.0989059999999999</v>
      </c>
      <c r="G33" s="54">
        <v>1.094811</v>
      </c>
      <c r="H33" s="54">
        <v>1.091024</v>
      </c>
      <c r="I33" s="54">
        <v>1.0871569999999999</v>
      </c>
      <c r="J33" s="54">
        <v>1.082476</v>
      </c>
      <c r="K33" s="54">
        <v>1.0799620000000001</v>
      </c>
      <c r="L33" s="54">
        <v>1.0667819999999999</v>
      </c>
      <c r="M33" s="54">
        <v>1.0612729999999999</v>
      </c>
      <c r="N33" s="54">
        <v>1.0562800000000001</v>
      </c>
      <c r="O33" s="54">
        <v>1.0505869999999999</v>
      </c>
      <c r="P33" s="54">
        <v>1.046068</v>
      </c>
      <c r="Q33" s="54">
        <v>1.0399700000000001</v>
      </c>
      <c r="R33" s="54">
        <v>1.0335540000000001</v>
      </c>
      <c r="S33" s="54">
        <v>1.028958</v>
      </c>
      <c r="T33" s="54">
        <v>1.028044</v>
      </c>
      <c r="U33" s="54">
        <v>1.027296</v>
      </c>
      <c r="V33" s="54">
        <v>1.0273490000000001</v>
      </c>
      <c r="W33" s="54">
        <v>1.027873</v>
      </c>
      <c r="X33" s="54">
        <v>1.028351</v>
      </c>
      <c r="Y33" s="54">
        <v>1.02881</v>
      </c>
      <c r="Z33" s="54">
        <v>1.029639</v>
      </c>
      <c r="AA33" s="54">
        <v>1.0299389999999999</v>
      </c>
      <c r="AB33" s="54">
        <v>1.0304679999999999</v>
      </c>
      <c r="AC33" s="54">
        <v>1.0311250000000001</v>
      </c>
      <c r="AD33" s="54">
        <v>1.033164</v>
      </c>
      <c r="AE33" s="54">
        <v>1.0358689999999999</v>
      </c>
      <c r="AF33" s="54">
        <v>1.036087</v>
      </c>
      <c r="AG33" s="54">
        <v>1.0362549999999999</v>
      </c>
      <c r="AH33" s="54">
        <v>1.0427</v>
      </c>
      <c r="AI33" s="54">
        <v>1.0573779999999999</v>
      </c>
      <c r="AJ33" s="54">
        <v>1.0604260000000001</v>
      </c>
      <c r="AK33" s="14">
        <v>-1.2049999999999999E-3</v>
      </c>
    </row>
    <row r="34" spans="1:37" ht="15" customHeight="1" x14ac:dyDescent="0.25">
      <c r="A34" s="52" t="s">
        <v>552</v>
      </c>
      <c r="B34" s="13" t="s">
        <v>252</v>
      </c>
      <c r="C34" s="54">
        <v>0.92844000000000004</v>
      </c>
      <c r="D34" s="54">
        <v>0.91896999999999995</v>
      </c>
      <c r="E34" s="54">
        <v>0.923794</v>
      </c>
      <c r="F34" s="54">
        <v>0.92482799999999998</v>
      </c>
      <c r="G34" s="54">
        <v>0.91894299999999995</v>
      </c>
      <c r="H34" s="54">
        <v>0.91603699999999999</v>
      </c>
      <c r="I34" s="54">
        <v>0.91126300000000005</v>
      </c>
      <c r="J34" s="54">
        <v>0.90551099999999995</v>
      </c>
      <c r="K34" s="54">
        <v>0.90268199999999998</v>
      </c>
      <c r="L34" s="54">
        <v>0.88923300000000005</v>
      </c>
      <c r="M34" s="54">
        <v>0.88365400000000005</v>
      </c>
      <c r="N34" s="54">
        <v>0.87767300000000004</v>
      </c>
      <c r="O34" s="54">
        <v>0.87167499999999998</v>
      </c>
      <c r="P34" s="54">
        <v>0.86619699999999999</v>
      </c>
      <c r="Q34" s="54">
        <v>0.85802299999999998</v>
      </c>
      <c r="R34" s="54">
        <v>0.84559799999999996</v>
      </c>
      <c r="S34" s="54">
        <v>0.83431500000000003</v>
      </c>
      <c r="T34" s="54">
        <v>0.83142700000000003</v>
      </c>
      <c r="U34" s="54">
        <v>0.82759400000000005</v>
      </c>
      <c r="V34" s="54">
        <v>0.82730000000000004</v>
      </c>
      <c r="W34" s="54">
        <v>0.82816599999999996</v>
      </c>
      <c r="X34" s="54">
        <v>0.82909999999999995</v>
      </c>
      <c r="Y34" s="54">
        <v>0.82997100000000001</v>
      </c>
      <c r="Z34" s="54">
        <v>0.83192699999999997</v>
      </c>
      <c r="AA34" s="54">
        <v>0.83191899999999996</v>
      </c>
      <c r="AB34" s="54">
        <v>0.83287</v>
      </c>
      <c r="AC34" s="54">
        <v>0.83388899999999999</v>
      </c>
      <c r="AD34" s="54">
        <v>0.84221000000000001</v>
      </c>
      <c r="AE34" s="54">
        <v>0.85427500000000001</v>
      </c>
      <c r="AF34" s="54">
        <v>0.85428800000000005</v>
      </c>
      <c r="AG34" s="54">
        <v>0.85425899999999999</v>
      </c>
      <c r="AH34" s="54">
        <v>0.86049699999999996</v>
      </c>
      <c r="AI34" s="54">
        <v>0.87504300000000002</v>
      </c>
      <c r="AJ34" s="54">
        <v>0.87787499999999996</v>
      </c>
      <c r="AK34" s="14">
        <v>-1.4289999999999999E-3</v>
      </c>
    </row>
    <row r="35" spans="1:37" ht="15" customHeight="1" x14ac:dyDescent="0.25">
      <c r="A35" s="52" t="s">
        <v>553</v>
      </c>
      <c r="B35" s="13" t="s">
        <v>253</v>
      </c>
      <c r="C35" s="54">
        <v>1.0141039999999999</v>
      </c>
      <c r="D35" s="54">
        <v>1.0219050000000001</v>
      </c>
      <c r="E35" s="54">
        <v>1.0072779999999999</v>
      </c>
      <c r="F35" s="54">
        <v>0.98024800000000001</v>
      </c>
      <c r="G35" s="54">
        <v>0.98067199999999999</v>
      </c>
      <c r="H35" s="54">
        <v>0.98123499999999997</v>
      </c>
      <c r="I35" s="54">
        <v>0.98107299999999997</v>
      </c>
      <c r="J35" s="54">
        <v>0.98090999999999995</v>
      </c>
      <c r="K35" s="54">
        <v>0.98074799999999995</v>
      </c>
      <c r="L35" s="54">
        <v>0.98058500000000004</v>
      </c>
      <c r="M35" s="54">
        <v>0.98042300000000004</v>
      </c>
      <c r="N35" s="54">
        <v>0.98026000000000002</v>
      </c>
      <c r="O35" s="54">
        <v>0.98009800000000002</v>
      </c>
      <c r="P35" s="54">
        <v>0.97993600000000003</v>
      </c>
      <c r="Q35" s="54">
        <v>0.96713000000000005</v>
      </c>
      <c r="R35" s="54">
        <v>0.95979499999999995</v>
      </c>
      <c r="S35" s="54">
        <v>0.951627</v>
      </c>
      <c r="T35" s="54">
        <v>0.94966700000000004</v>
      </c>
      <c r="U35" s="54">
        <v>0.94966700000000004</v>
      </c>
      <c r="V35" s="54">
        <v>0.94966700000000004</v>
      </c>
      <c r="W35" s="54">
        <v>0.94966700000000004</v>
      </c>
      <c r="X35" s="54">
        <v>0.94966700000000004</v>
      </c>
      <c r="Y35" s="54">
        <v>0.94966700000000004</v>
      </c>
      <c r="Z35" s="54">
        <v>0.94966700000000004</v>
      </c>
      <c r="AA35" s="54">
        <v>0.94966700000000004</v>
      </c>
      <c r="AB35" s="54">
        <v>0.94966700000000004</v>
      </c>
      <c r="AC35" s="54">
        <v>0.94966700000000004</v>
      </c>
      <c r="AD35" s="54">
        <v>0.95798000000000005</v>
      </c>
      <c r="AE35" s="54">
        <v>0.97000600000000003</v>
      </c>
      <c r="AF35" s="54">
        <v>0.97000600000000003</v>
      </c>
      <c r="AG35" s="54">
        <v>0.97000600000000003</v>
      </c>
      <c r="AH35" s="54">
        <v>0.97000600000000003</v>
      </c>
      <c r="AI35" s="54">
        <v>0.97000600000000003</v>
      </c>
      <c r="AJ35" s="54">
        <v>0.97000600000000003</v>
      </c>
      <c r="AK35" s="14">
        <v>-1.6280000000000001E-3</v>
      </c>
    </row>
    <row r="36" spans="1:37" ht="15" customHeight="1" x14ac:dyDescent="0.25">
      <c r="A36" s="52" t="s">
        <v>554</v>
      </c>
      <c r="B36" s="13" t="s">
        <v>254</v>
      </c>
      <c r="C36" s="54">
        <v>-8.5664000000000004E-2</v>
      </c>
      <c r="D36" s="54">
        <v>-0.102935</v>
      </c>
      <c r="E36" s="54">
        <v>-8.3484000000000003E-2</v>
      </c>
      <c r="F36" s="54">
        <v>-5.5419999999999997E-2</v>
      </c>
      <c r="G36" s="54">
        <v>-6.1728999999999999E-2</v>
      </c>
      <c r="H36" s="54">
        <v>-6.5198000000000006E-2</v>
      </c>
      <c r="I36" s="54">
        <v>-6.9809999999999997E-2</v>
      </c>
      <c r="J36" s="54">
        <v>-7.5398999999999994E-2</v>
      </c>
      <c r="K36" s="54">
        <v>-7.8065999999999997E-2</v>
      </c>
      <c r="L36" s="54">
        <v>-9.1352000000000003E-2</v>
      </c>
      <c r="M36" s="54">
        <v>-9.6768999999999994E-2</v>
      </c>
      <c r="N36" s="54">
        <v>-0.102588</v>
      </c>
      <c r="O36" s="54">
        <v>-0.10842400000000001</v>
      </c>
      <c r="P36" s="54">
        <v>-0.11373800000000001</v>
      </c>
      <c r="Q36" s="54">
        <v>-0.109107</v>
      </c>
      <c r="R36" s="54">
        <v>-0.11419799999999999</v>
      </c>
      <c r="S36" s="54">
        <v>-0.117312</v>
      </c>
      <c r="T36" s="54">
        <v>-0.118239</v>
      </c>
      <c r="U36" s="54">
        <v>-0.122072</v>
      </c>
      <c r="V36" s="54">
        <v>-0.122367</v>
      </c>
      <c r="W36" s="54">
        <v>-0.1215</v>
      </c>
      <c r="X36" s="54">
        <v>-0.12056699999999999</v>
      </c>
      <c r="Y36" s="54">
        <v>-0.119695</v>
      </c>
      <c r="Z36" s="54">
        <v>-0.117739</v>
      </c>
      <c r="AA36" s="54">
        <v>-0.11774800000000001</v>
      </c>
      <c r="AB36" s="54">
        <v>-0.116797</v>
      </c>
      <c r="AC36" s="54">
        <v>-0.11577800000000001</v>
      </c>
      <c r="AD36" s="54">
        <v>-0.115769</v>
      </c>
      <c r="AE36" s="54">
        <v>-0.11573</v>
      </c>
      <c r="AF36" s="54">
        <v>-0.115717</v>
      </c>
      <c r="AG36" s="54">
        <v>-0.115747</v>
      </c>
      <c r="AH36" s="54">
        <v>-0.109509</v>
      </c>
      <c r="AI36" s="54">
        <v>-9.4962000000000005E-2</v>
      </c>
      <c r="AJ36" s="54">
        <v>-9.2131000000000005E-2</v>
      </c>
      <c r="AK36" s="14">
        <v>-3.4589999999999998E-3</v>
      </c>
    </row>
    <row r="37" spans="1:37" ht="15" customHeight="1" x14ac:dyDescent="0.25">
      <c r="A37" s="52" t="s">
        <v>555</v>
      </c>
      <c r="B37" s="13" t="s">
        <v>255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14" t="s">
        <v>62</v>
      </c>
    </row>
    <row r="38" spans="1:37" ht="15" customHeight="1" x14ac:dyDescent="0.25">
      <c r="A38" s="52" t="s">
        <v>556</v>
      </c>
      <c r="B38" s="13" t="s">
        <v>256</v>
      </c>
      <c r="C38" s="54">
        <v>0.135932</v>
      </c>
      <c r="D38" s="54">
        <v>0.15099099999999999</v>
      </c>
      <c r="E38" s="54">
        <v>0.17866000000000001</v>
      </c>
      <c r="F38" s="54">
        <v>0.13562099999999999</v>
      </c>
      <c r="G38" s="54">
        <v>0.13889599999999999</v>
      </c>
      <c r="H38" s="54">
        <v>0.12573799999999999</v>
      </c>
      <c r="I38" s="54">
        <v>0.12393999999999999</v>
      </c>
      <c r="J38" s="54">
        <v>0.123936</v>
      </c>
      <c r="K38" s="54">
        <v>0.124097</v>
      </c>
      <c r="L38" s="54">
        <v>0.12443899999999999</v>
      </c>
      <c r="M38" s="54">
        <v>0.12471699999999999</v>
      </c>
      <c r="N38" s="54">
        <v>0.12484099999999999</v>
      </c>
      <c r="O38" s="54">
        <v>0.125281</v>
      </c>
      <c r="P38" s="54">
        <v>0.125495</v>
      </c>
      <c r="Q38" s="54">
        <v>0.125808</v>
      </c>
      <c r="R38" s="54">
        <v>0.12539800000000001</v>
      </c>
      <c r="S38" s="54">
        <v>0.12543599999999999</v>
      </c>
      <c r="T38" s="54">
        <v>0.126</v>
      </c>
      <c r="U38" s="54">
        <v>0.128055</v>
      </c>
      <c r="V38" s="54">
        <v>0.12841900000000001</v>
      </c>
      <c r="W38" s="54">
        <v>0.12835299999999999</v>
      </c>
      <c r="X38" s="54">
        <v>0.127634</v>
      </c>
      <c r="Y38" s="54">
        <v>0.12706300000000001</v>
      </c>
      <c r="Z38" s="54">
        <v>0.12620600000000001</v>
      </c>
      <c r="AA38" s="54">
        <v>0.12668699999999999</v>
      </c>
      <c r="AB38" s="54">
        <v>0.12654799999999999</v>
      </c>
      <c r="AC38" s="54">
        <v>0.12642999999999999</v>
      </c>
      <c r="AD38" s="54">
        <v>0.12648999999999999</v>
      </c>
      <c r="AE38" s="54">
        <v>0.12647</v>
      </c>
      <c r="AF38" s="54">
        <v>0.126472</v>
      </c>
      <c r="AG38" s="54">
        <v>0.12623799999999999</v>
      </c>
      <c r="AH38" s="54">
        <v>0.126058</v>
      </c>
      <c r="AI38" s="54">
        <v>0.12581400000000001</v>
      </c>
      <c r="AJ38" s="54">
        <v>0.12570000000000001</v>
      </c>
      <c r="AK38" s="14">
        <v>-5.7124377737156617E-3</v>
      </c>
    </row>
    <row r="39" spans="1:37" ht="15" customHeight="1" x14ac:dyDescent="0.25">
      <c r="A39" s="52" t="s">
        <v>557</v>
      </c>
      <c r="B39" s="13" t="s">
        <v>253</v>
      </c>
      <c r="C39" s="54">
        <v>0.104</v>
      </c>
      <c r="D39" s="54">
        <v>0.12699099999999999</v>
      </c>
      <c r="E39" s="54">
        <v>0.14366000000000001</v>
      </c>
      <c r="F39" s="54">
        <v>9.8207000000000003E-2</v>
      </c>
      <c r="G39" s="54">
        <v>9.9858000000000002E-2</v>
      </c>
      <c r="H39" s="54">
        <v>8.6280999999999997E-2</v>
      </c>
      <c r="I39" s="54">
        <v>8.4026000000000003E-2</v>
      </c>
      <c r="J39" s="54">
        <v>8.3809999999999996E-2</v>
      </c>
      <c r="K39" s="54">
        <v>8.3764000000000005E-2</v>
      </c>
      <c r="L39" s="54">
        <v>8.3874000000000004E-2</v>
      </c>
      <c r="M39" s="54">
        <v>8.4102999999999997E-2</v>
      </c>
      <c r="N39" s="54">
        <v>8.3979999999999999E-2</v>
      </c>
      <c r="O39" s="54">
        <v>8.4288000000000002E-2</v>
      </c>
      <c r="P39" s="54">
        <v>8.4213999999999997E-2</v>
      </c>
      <c r="Q39" s="54">
        <v>8.4335999999999994E-2</v>
      </c>
      <c r="R39" s="54">
        <v>8.3724999999999994E-2</v>
      </c>
      <c r="S39" s="54">
        <v>8.3526000000000003E-2</v>
      </c>
      <c r="T39" s="54">
        <v>8.3811999999999998E-2</v>
      </c>
      <c r="U39" s="54">
        <v>8.5498000000000005E-2</v>
      </c>
      <c r="V39" s="54">
        <v>8.5723999999999995E-2</v>
      </c>
      <c r="W39" s="54">
        <v>8.5431000000000007E-2</v>
      </c>
      <c r="X39" s="54">
        <v>8.4495000000000001E-2</v>
      </c>
      <c r="Y39" s="54">
        <v>8.3728999999999998E-2</v>
      </c>
      <c r="Z39" s="54">
        <v>8.2697000000000007E-2</v>
      </c>
      <c r="AA39" s="54">
        <v>8.2889000000000004E-2</v>
      </c>
      <c r="AB39" s="54">
        <v>8.2545999999999994E-2</v>
      </c>
      <c r="AC39" s="54">
        <v>8.2109000000000001E-2</v>
      </c>
      <c r="AD39" s="54">
        <v>8.1840999999999997E-2</v>
      </c>
      <c r="AE39" s="54">
        <v>8.1636E-2</v>
      </c>
      <c r="AF39" s="54">
        <v>8.1396999999999997E-2</v>
      </c>
      <c r="AG39" s="54">
        <v>8.0931000000000003E-2</v>
      </c>
      <c r="AH39" s="54">
        <v>8.0503000000000005E-2</v>
      </c>
      <c r="AI39" s="54">
        <v>8.0090999999999996E-2</v>
      </c>
      <c r="AJ39" s="54">
        <v>7.9716999999999996E-2</v>
      </c>
      <c r="AK39" s="14">
        <v>-1.4446000000000001E-2</v>
      </c>
    </row>
    <row r="40" spans="1:37" ht="15" customHeight="1" x14ac:dyDescent="0.25">
      <c r="A40" s="52" t="s">
        <v>558</v>
      </c>
      <c r="B40" s="13" t="s">
        <v>254</v>
      </c>
      <c r="C40" s="54">
        <v>3.1932000000000002E-2</v>
      </c>
      <c r="D40" s="54">
        <v>2.4E-2</v>
      </c>
      <c r="E40" s="54">
        <v>3.5000000000000003E-2</v>
      </c>
      <c r="F40" s="54">
        <v>3.7413000000000002E-2</v>
      </c>
      <c r="G40" s="54">
        <v>3.9038000000000003E-2</v>
      </c>
      <c r="H40" s="54">
        <v>3.9456999999999999E-2</v>
      </c>
      <c r="I40" s="54">
        <v>3.9914999999999999E-2</v>
      </c>
      <c r="J40" s="54">
        <v>4.0125000000000001E-2</v>
      </c>
      <c r="K40" s="54">
        <v>4.0332E-2</v>
      </c>
      <c r="L40" s="54">
        <v>4.0565999999999998E-2</v>
      </c>
      <c r="M40" s="54">
        <v>4.0613999999999997E-2</v>
      </c>
      <c r="N40" s="54">
        <v>4.0861000000000001E-2</v>
      </c>
      <c r="O40" s="54">
        <v>4.0993000000000002E-2</v>
      </c>
      <c r="P40" s="54">
        <v>4.1280999999999998E-2</v>
      </c>
      <c r="Q40" s="54">
        <v>4.1473000000000003E-2</v>
      </c>
      <c r="R40" s="54">
        <v>4.1672000000000001E-2</v>
      </c>
      <c r="S40" s="54">
        <v>4.1909000000000002E-2</v>
      </c>
      <c r="T40" s="54">
        <v>4.2188999999999997E-2</v>
      </c>
      <c r="U40" s="54">
        <v>4.2556999999999998E-2</v>
      </c>
      <c r="V40" s="54">
        <v>4.2694999999999997E-2</v>
      </c>
      <c r="W40" s="54">
        <v>4.2922000000000002E-2</v>
      </c>
      <c r="X40" s="54">
        <v>4.3138999999999997E-2</v>
      </c>
      <c r="Y40" s="54">
        <v>4.3333999999999998E-2</v>
      </c>
      <c r="Z40" s="54">
        <v>4.3508999999999999E-2</v>
      </c>
      <c r="AA40" s="54">
        <v>4.3797000000000003E-2</v>
      </c>
      <c r="AB40" s="54">
        <v>4.4003E-2</v>
      </c>
      <c r="AC40" s="54">
        <v>4.4320999999999999E-2</v>
      </c>
      <c r="AD40" s="54">
        <v>4.4649000000000001E-2</v>
      </c>
      <c r="AE40" s="54">
        <v>4.4833999999999999E-2</v>
      </c>
      <c r="AF40" s="54">
        <v>4.5074999999999997E-2</v>
      </c>
      <c r="AG40" s="54">
        <v>4.5307E-2</v>
      </c>
      <c r="AH40" s="54">
        <v>4.5554999999999998E-2</v>
      </c>
      <c r="AI40" s="54">
        <v>4.5723E-2</v>
      </c>
      <c r="AJ40" s="54">
        <v>4.5983000000000003E-2</v>
      </c>
      <c r="AK40" s="14">
        <v>2.0527E-2</v>
      </c>
    </row>
    <row r="41" spans="1:37" ht="15" customHeight="1" x14ac:dyDescent="0.25">
      <c r="A41" s="52" t="s">
        <v>559</v>
      </c>
      <c r="B41" s="13" t="s">
        <v>255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14" t="s">
        <v>62</v>
      </c>
    </row>
    <row r="42" spans="1:37" ht="15" customHeight="1" x14ac:dyDescent="0.25">
      <c r="A42" s="52" t="s">
        <v>560</v>
      </c>
      <c r="B42" s="13" t="s">
        <v>257</v>
      </c>
      <c r="C42" s="54">
        <v>2.5436E-2</v>
      </c>
      <c r="D42" s="54">
        <v>3.2182000000000002E-2</v>
      </c>
      <c r="E42" s="54">
        <v>3.9513E-2</v>
      </c>
      <c r="F42" s="54">
        <v>3.8456999999999998E-2</v>
      </c>
      <c r="G42" s="54">
        <v>3.6971999999999998E-2</v>
      </c>
      <c r="H42" s="54">
        <v>4.9249000000000001E-2</v>
      </c>
      <c r="I42" s="54">
        <v>5.1952999999999999E-2</v>
      </c>
      <c r="J42" s="54">
        <v>5.3030000000000001E-2</v>
      </c>
      <c r="K42" s="54">
        <v>5.3184000000000002E-2</v>
      </c>
      <c r="L42" s="54">
        <v>5.3109000000000003E-2</v>
      </c>
      <c r="M42" s="54">
        <v>5.2902999999999999E-2</v>
      </c>
      <c r="N42" s="54">
        <v>5.3766000000000001E-2</v>
      </c>
      <c r="O42" s="54">
        <v>5.3631999999999999E-2</v>
      </c>
      <c r="P42" s="54">
        <v>5.4376000000000001E-2</v>
      </c>
      <c r="Q42" s="54">
        <v>5.6138E-2</v>
      </c>
      <c r="R42" s="54">
        <v>6.2559000000000003E-2</v>
      </c>
      <c r="S42" s="54">
        <v>6.9207000000000005E-2</v>
      </c>
      <c r="T42" s="54">
        <v>7.0616999999999999E-2</v>
      </c>
      <c r="U42" s="54">
        <v>7.1647000000000002E-2</v>
      </c>
      <c r="V42" s="54">
        <v>7.1629999999999999E-2</v>
      </c>
      <c r="W42" s="54">
        <v>7.1354000000000001E-2</v>
      </c>
      <c r="X42" s="54">
        <v>7.1617E-2</v>
      </c>
      <c r="Y42" s="54">
        <v>7.1776000000000006E-2</v>
      </c>
      <c r="Z42" s="54">
        <v>7.1506E-2</v>
      </c>
      <c r="AA42" s="54">
        <v>7.1333999999999995E-2</v>
      </c>
      <c r="AB42" s="54">
        <v>7.1049000000000001E-2</v>
      </c>
      <c r="AC42" s="54">
        <v>7.0805999999999994E-2</v>
      </c>
      <c r="AD42" s="54">
        <v>6.4463000000000006E-2</v>
      </c>
      <c r="AE42" s="54">
        <v>5.5122999999999998E-2</v>
      </c>
      <c r="AF42" s="54">
        <v>5.5327000000000001E-2</v>
      </c>
      <c r="AG42" s="54">
        <v>5.5759000000000003E-2</v>
      </c>
      <c r="AH42" s="54">
        <v>5.6145E-2</v>
      </c>
      <c r="AI42" s="54">
        <v>5.6521000000000002E-2</v>
      </c>
      <c r="AJ42" s="54">
        <v>5.6850999999999999E-2</v>
      </c>
      <c r="AK42" s="14">
        <v>1.7942E-2</v>
      </c>
    </row>
    <row r="43" spans="1:37" ht="15" customHeight="1" x14ac:dyDescent="0.25">
      <c r="A43" s="52" t="s">
        <v>561</v>
      </c>
      <c r="B43" s="13" t="s">
        <v>253</v>
      </c>
      <c r="C43" s="54">
        <v>2.5436E-2</v>
      </c>
      <c r="D43" s="54">
        <v>3.2182000000000002E-2</v>
      </c>
      <c r="E43" s="54">
        <v>3.9513E-2</v>
      </c>
      <c r="F43" s="54">
        <v>3.8456999999999998E-2</v>
      </c>
      <c r="G43" s="54">
        <v>3.6971999999999998E-2</v>
      </c>
      <c r="H43" s="54">
        <v>4.9249000000000001E-2</v>
      </c>
      <c r="I43" s="54">
        <v>5.1952999999999999E-2</v>
      </c>
      <c r="J43" s="54">
        <v>5.3030000000000001E-2</v>
      </c>
      <c r="K43" s="54">
        <v>5.3184000000000002E-2</v>
      </c>
      <c r="L43" s="54">
        <v>5.3109000000000003E-2</v>
      </c>
      <c r="M43" s="54">
        <v>5.2902999999999999E-2</v>
      </c>
      <c r="N43" s="54">
        <v>5.3766000000000001E-2</v>
      </c>
      <c r="O43" s="54">
        <v>5.3631999999999999E-2</v>
      </c>
      <c r="P43" s="54">
        <v>5.4376000000000001E-2</v>
      </c>
      <c r="Q43" s="54">
        <v>5.6138E-2</v>
      </c>
      <c r="R43" s="54">
        <v>6.2559000000000003E-2</v>
      </c>
      <c r="S43" s="54">
        <v>6.9207000000000005E-2</v>
      </c>
      <c r="T43" s="54">
        <v>7.0616999999999999E-2</v>
      </c>
      <c r="U43" s="54">
        <v>7.1647000000000002E-2</v>
      </c>
      <c r="V43" s="54">
        <v>7.1629999999999999E-2</v>
      </c>
      <c r="W43" s="54">
        <v>7.1354000000000001E-2</v>
      </c>
      <c r="X43" s="54">
        <v>7.1617E-2</v>
      </c>
      <c r="Y43" s="54">
        <v>7.1776000000000006E-2</v>
      </c>
      <c r="Z43" s="54">
        <v>7.1506E-2</v>
      </c>
      <c r="AA43" s="54">
        <v>7.1333999999999995E-2</v>
      </c>
      <c r="AB43" s="54">
        <v>7.1049000000000001E-2</v>
      </c>
      <c r="AC43" s="54">
        <v>7.0805999999999994E-2</v>
      </c>
      <c r="AD43" s="54">
        <v>6.4463000000000006E-2</v>
      </c>
      <c r="AE43" s="54">
        <v>5.5122999999999998E-2</v>
      </c>
      <c r="AF43" s="54">
        <v>5.5327000000000001E-2</v>
      </c>
      <c r="AG43" s="54">
        <v>5.5759000000000003E-2</v>
      </c>
      <c r="AH43" s="54">
        <v>5.6145E-2</v>
      </c>
      <c r="AI43" s="54">
        <v>5.6521000000000002E-2</v>
      </c>
      <c r="AJ43" s="54">
        <v>5.6850999999999999E-2</v>
      </c>
      <c r="AK43" s="14">
        <v>1.7942E-2</v>
      </c>
    </row>
    <row r="44" spans="1:37" ht="15" customHeight="1" x14ac:dyDescent="0.25">
      <c r="A44" s="52" t="s">
        <v>562</v>
      </c>
      <c r="B44" s="13" t="s">
        <v>254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14" t="s">
        <v>62</v>
      </c>
    </row>
    <row r="45" spans="1:37" ht="15" customHeight="1" x14ac:dyDescent="0.25">
      <c r="A45" s="52" t="s">
        <v>563</v>
      </c>
      <c r="B45" s="13" t="s">
        <v>255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14" t="s">
        <v>62</v>
      </c>
    </row>
    <row r="46" spans="1:37" ht="15" customHeight="1" x14ac:dyDescent="0.25">
      <c r="A46" s="52" t="s">
        <v>564</v>
      </c>
      <c r="B46" s="13" t="s">
        <v>258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14" t="s">
        <v>62</v>
      </c>
    </row>
    <row r="47" spans="1:37" ht="15" customHeight="1" x14ac:dyDescent="0.25">
      <c r="A47" s="52" t="s">
        <v>565</v>
      </c>
      <c r="B47" s="13" t="s">
        <v>259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14" t="s">
        <v>62</v>
      </c>
    </row>
    <row r="48" spans="1:37" ht="15" customHeight="1" x14ac:dyDescent="0.25">
      <c r="A48" s="52" t="s">
        <v>566</v>
      </c>
      <c r="B48" s="13" t="s">
        <v>260</v>
      </c>
      <c r="C48" s="54">
        <v>0.222</v>
      </c>
      <c r="D48" s="54">
        <v>0.223</v>
      </c>
      <c r="E48" s="54">
        <v>0.224</v>
      </c>
      <c r="F48" s="54">
        <v>0.298072</v>
      </c>
      <c r="G48" s="54">
        <v>0.295319</v>
      </c>
      <c r="H48" s="54">
        <v>0.29106900000000002</v>
      </c>
      <c r="I48" s="54">
        <v>0.29202400000000001</v>
      </c>
      <c r="J48" s="54">
        <v>0.28628999999999999</v>
      </c>
      <c r="K48" s="54">
        <v>0.27924900000000002</v>
      </c>
      <c r="L48" s="54">
        <v>0.27775100000000003</v>
      </c>
      <c r="M48" s="54">
        <v>0.26264599999999999</v>
      </c>
      <c r="N48" s="54">
        <v>0.27319300000000002</v>
      </c>
      <c r="O48" s="54">
        <v>0.25926300000000002</v>
      </c>
      <c r="P48" s="54">
        <v>0.26055299999999998</v>
      </c>
      <c r="Q48" s="54">
        <v>0.25737300000000002</v>
      </c>
      <c r="R48" s="54">
        <v>0.25594</v>
      </c>
      <c r="S48" s="54">
        <v>0.249865</v>
      </c>
      <c r="T48" s="54">
        <v>0.25934299999999999</v>
      </c>
      <c r="U48" s="54">
        <v>0.25960299999999997</v>
      </c>
      <c r="V48" s="54">
        <v>0.255608</v>
      </c>
      <c r="W48" s="54">
        <v>0.26480599999999999</v>
      </c>
      <c r="X48" s="54">
        <v>0.26715499999999998</v>
      </c>
      <c r="Y48" s="54">
        <v>0.267293</v>
      </c>
      <c r="Z48" s="54">
        <v>0.269291</v>
      </c>
      <c r="AA48" s="54">
        <v>0.271592</v>
      </c>
      <c r="AB48" s="54">
        <v>0.26432600000000001</v>
      </c>
      <c r="AC48" s="54">
        <v>0.27179599999999998</v>
      </c>
      <c r="AD48" s="54">
        <v>0.27366600000000002</v>
      </c>
      <c r="AE48" s="54">
        <v>0.28515000000000001</v>
      </c>
      <c r="AF48" s="54">
        <v>0.28311500000000001</v>
      </c>
      <c r="AG48" s="54">
        <v>0.28434900000000002</v>
      </c>
      <c r="AH48" s="54">
        <v>0.28550599999999998</v>
      </c>
      <c r="AI48" s="54">
        <v>0.28805199999999997</v>
      </c>
      <c r="AJ48" s="54">
        <v>0.28771799999999997</v>
      </c>
      <c r="AK48" s="14">
        <v>7.9950000000000004E-3</v>
      </c>
    </row>
    <row r="49" spans="1:37" ht="15" customHeight="1" x14ac:dyDescent="0.25"/>
    <row r="50" spans="1:37" ht="15" customHeight="1" x14ac:dyDescent="0.25">
      <c r="A50" s="52" t="s">
        <v>567</v>
      </c>
      <c r="B50" s="12" t="s">
        <v>102</v>
      </c>
      <c r="C50" s="55">
        <v>19.857807000000001</v>
      </c>
      <c r="D50" s="55">
        <v>20.243857999999999</v>
      </c>
      <c r="E50" s="55">
        <v>20.903148999999999</v>
      </c>
      <c r="F50" s="55">
        <v>20.264841000000001</v>
      </c>
      <c r="G50" s="55">
        <v>20.28754</v>
      </c>
      <c r="H50" s="55">
        <v>20.228262000000001</v>
      </c>
      <c r="I50" s="55">
        <v>20.088839</v>
      </c>
      <c r="J50" s="55">
        <v>19.938343</v>
      </c>
      <c r="K50" s="55">
        <v>19.784013999999999</v>
      </c>
      <c r="L50" s="55">
        <v>19.639880999999999</v>
      </c>
      <c r="M50" s="55">
        <v>19.559346999999999</v>
      </c>
      <c r="N50" s="55">
        <v>19.485054000000002</v>
      </c>
      <c r="O50" s="55">
        <v>19.40522</v>
      </c>
      <c r="P50" s="55">
        <v>19.306477000000001</v>
      </c>
      <c r="Q50" s="55">
        <v>19.256157000000002</v>
      </c>
      <c r="R50" s="55">
        <v>19.199325999999999</v>
      </c>
      <c r="S50" s="55">
        <v>19.140021999999998</v>
      </c>
      <c r="T50" s="55">
        <v>19.079979000000002</v>
      </c>
      <c r="U50" s="55">
        <v>19.039885000000002</v>
      </c>
      <c r="V50" s="55">
        <v>19.034407000000002</v>
      </c>
      <c r="W50" s="55">
        <v>19.062125999999999</v>
      </c>
      <c r="X50" s="55">
        <v>19.117128000000001</v>
      </c>
      <c r="Y50" s="55">
        <v>19.150023000000001</v>
      </c>
      <c r="Z50" s="55">
        <v>19.188407999999999</v>
      </c>
      <c r="AA50" s="55">
        <v>19.247786999999999</v>
      </c>
      <c r="AB50" s="55">
        <v>19.308271000000001</v>
      </c>
      <c r="AC50" s="55">
        <v>19.362551</v>
      </c>
      <c r="AD50" s="55">
        <v>19.460739</v>
      </c>
      <c r="AE50" s="55">
        <v>19.548438999999998</v>
      </c>
      <c r="AF50" s="55">
        <v>19.664921</v>
      </c>
      <c r="AG50" s="55">
        <v>19.785822</v>
      </c>
      <c r="AH50" s="55">
        <v>19.928940000000001</v>
      </c>
      <c r="AI50" s="55">
        <v>20.006112999999999</v>
      </c>
      <c r="AJ50" s="55">
        <v>20.115995000000002</v>
      </c>
      <c r="AK50" s="15">
        <v>-1.9799999999999999E-4</v>
      </c>
    </row>
    <row r="51" spans="1:37" ht="15" customHeight="1" x14ac:dyDescent="0.25"/>
    <row r="52" spans="1:37" ht="15" customHeight="1" x14ac:dyDescent="0.25"/>
    <row r="53" spans="1:37" ht="15" customHeight="1" x14ac:dyDescent="0.25">
      <c r="B53" s="12" t="s">
        <v>103</v>
      </c>
    </row>
    <row r="54" spans="1:37" ht="15" customHeight="1" x14ac:dyDescent="0.25">
      <c r="B54" s="12" t="s">
        <v>104</v>
      </c>
    </row>
    <row r="55" spans="1:37" ht="15" customHeight="1" x14ac:dyDescent="0.25">
      <c r="A55" s="52" t="s">
        <v>568</v>
      </c>
      <c r="B55" s="13" t="s">
        <v>105</v>
      </c>
      <c r="C55" s="54">
        <v>2.6429999999999998</v>
      </c>
      <c r="D55" s="54">
        <v>2.9180000000000001</v>
      </c>
      <c r="E55" s="54">
        <v>3.036</v>
      </c>
      <c r="F55" s="54">
        <v>2.9918580000000001</v>
      </c>
      <c r="G55" s="54">
        <v>3.142973</v>
      </c>
      <c r="H55" s="54">
        <v>3.2246079999999999</v>
      </c>
      <c r="I55" s="54">
        <v>3.274035</v>
      </c>
      <c r="J55" s="54">
        <v>3.3299249999999998</v>
      </c>
      <c r="K55" s="54">
        <v>3.3673359999999999</v>
      </c>
      <c r="L55" s="54">
        <v>3.3922119999999998</v>
      </c>
      <c r="M55" s="54">
        <v>3.4569380000000001</v>
      </c>
      <c r="N55" s="54">
        <v>3.492734</v>
      </c>
      <c r="O55" s="54">
        <v>3.5456400000000001</v>
      </c>
      <c r="P55" s="54">
        <v>3.5674549999999998</v>
      </c>
      <c r="Q55" s="54">
        <v>3.6054520000000001</v>
      </c>
      <c r="R55" s="54">
        <v>3.6436329999999999</v>
      </c>
      <c r="S55" s="54">
        <v>3.6717019999999998</v>
      </c>
      <c r="T55" s="54">
        <v>3.666315</v>
      </c>
      <c r="U55" s="54">
        <v>3.6875110000000002</v>
      </c>
      <c r="V55" s="54">
        <v>3.7178439999999999</v>
      </c>
      <c r="W55" s="54">
        <v>3.726737</v>
      </c>
      <c r="X55" s="54">
        <v>3.7719770000000001</v>
      </c>
      <c r="Y55" s="54">
        <v>3.7947389999999999</v>
      </c>
      <c r="Z55" s="54">
        <v>3.8073229999999998</v>
      </c>
      <c r="AA55" s="54">
        <v>3.8319510000000001</v>
      </c>
      <c r="AB55" s="54">
        <v>3.8603049999999999</v>
      </c>
      <c r="AC55" s="54">
        <v>3.8561550000000002</v>
      </c>
      <c r="AD55" s="54">
        <v>3.8787959999999999</v>
      </c>
      <c r="AE55" s="54">
        <v>3.8919090000000001</v>
      </c>
      <c r="AF55" s="54">
        <v>3.914161</v>
      </c>
      <c r="AG55" s="54">
        <v>3.935927</v>
      </c>
      <c r="AH55" s="54">
        <v>3.9779179999999998</v>
      </c>
      <c r="AI55" s="54">
        <v>3.985519</v>
      </c>
      <c r="AJ55" s="54">
        <v>4.0100280000000001</v>
      </c>
      <c r="AK55" s="14">
        <v>9.9839999999999998E-3</v>
      </c>
    </row>
    <row r="56" spans="1:37" ht="15" customHeight="1" x14ac:dyDescent="0.25">
      <c r="A56" s="52" t="s">
        <v>569</v>
      </c>
      <c r="B56" s="13" t="s">
        <v>106</v>
      </c>
      <c r="C56" s="54">
        <v>9.327</v>
      </c>
      <c r="D56" s="54">
        <v>9.3160000000000007</v>
      </c>
      <c r="E56" s="54">
        <v>9.3230000000000004</v>
      </c>
      <c r="F56" s="54">
        <v>9.2394580000000008</v>
      </c>
      <c r="G56" s="54">
        <v>9.0890160000000009</v>
      </c>
      <c r="H56" s="54">
        <v>8.925516</v>
      </c>
      <c r="I56" s="54">
        <v>8.7379580000000008</v>
      </c>
      <c r="J56" s="54">
        <v>8.5385369999999998</v>
      </c>
      <c r="K56" s="54">
        <v>8.3312399999999993</v>
      </c>
      <c r="L56" s="54">
        <v>8.1674179999999996</v>
      </c>
      <c r="M56" s="54">
        <v>8.017379</v>
      </c>
      <c r="N56" s="54">
        <v>7.8815970000000002</v>
      </c>
      <c r="O56" s="54">
        <v>7.7465520000000003</v>
      </c>
      <c r="P56" s="54">
        <v>7.6186959999999999</v>
      </c>
      <c r="Q56" s="54">
        <v>7.5038049999999998</v>
      </c>
      <c r="R56" s="54">
        <v>7.3968170000000004</v>
      </c>
      <c r="S56" s="54">
        <v>7.2978569999999996</v>
      </c>
      <c r="T56" s="54">
        <v>7.2091339999999997</v>
      </c>
      <c r="U56" s="54">
        <v>7.1293369999999996</v>
      </c>
      <c r="V56" s="54">
        <v>7.0691430000000004</v>
      </c>
      <c r="W56" s="54">
        <v>7.0230560000000004</v>
      </c>
      <c r="X56" s="54">
        <v>6.9902439999999997</v>
      </c>
      <c r="Y56" s="54">
        <v>6.9658030000000002</v>
      </c>
      <c r="Z56" s="54">
        <v>6.9512239999999998</v>
      </c>
      <c r="AA56" s="54">
        <v>6.944331</v>
      </c>
      <c r="AB56" s="54">
        <v>6.9443890000000001</v>
      </c>
      <c r="AC56" s="54">
        <v>6.9539600000000004</v>
      </c>
      <c r="AD56" s="54">
        <v>6.9677189999999998</v>
      </c>
      <c r="AE56" s="54">
        <v>6.9850339999999997</v>
      </c>
      <c r="AF56" s="54">
        <v>7.013776</v>
      </c>
      <c r="AG56" s="54">
        <v>7.0488429999999997</v>
      </c>
      <c r="AH56" s="54">
        <v>7.080533</v>
      </c>
      <c r="AI56" s="54">
        <v>7.1057880000000004</v>
      </c>
      <c r="AJ56" s="54">
        <v>7.1277290000000004</v>
      </c>
      <c r="AK56" s="14">
        <v>-8.3320000000000009E-3</v>
      </c>
    </row>
    <row r="57" spans="1:37" ht="15" customHeight="1" x14ac:dyDescent="0.25">
      <c r="A57" s="52" t="s">
        <v>570</v>
      </c>
      <c r="B57" s="13" t="s">
        <v>261</v>
      </c>
      <c r="C57" s="54">
        <v>6.2890000000000003E-3</v>
      </c>
      <c r="D57" s="54">
        <v>2.8135E-2</v>
      </c>
      <c r="E57" s="54">
        <v>2.9163000000000001E-2</v>
      </c>
      <c r="F57" s="54">
        <v>3.4407E-2</v>
      </c>
      <c r="G57" s="54">
        <v>4.1539E-2</v>
      </c>
      <c r="H57" s="54">
        <v>4.6794000000000002E-2</v>
      </c>
      <c r="I57" s="54">
        <v>5.0368999999999997E-2</v>
      </c>
      <c r="J57" s="54">
        <v>6.8504999999999996E-2</v>
      </c>
      <c r="K57" s="54">
        <v>9.4057000000000002E-2</v>
      </c>
      <c r="L57" s="54">
        <v>9.6328999999999998E-2</v>
      </c>
      <c r="M57" s="54">
        <v>0.108891</v>
      </c>
      <c r="N57" s="54">
        <v>0.11870799999999999</v>
      </c>
      <c r="O57" s="54">
        <v>0.12876899999999999</v>
      </c>
      <c r="P57" s="54">
        <v>0.14194799999999999</v>
      </c>
      <c r="Q57" s="54">
        <v>0.14532999999999999</v>
      </c>
      <c r="R57" s="54">
        <v>0.14707999999999999</v>
      </c>
      <c r="S57" s="54">
        <v>0.15135599999999999</v>
      </c>
      <c r="T57" s="54">
        <v>0.15928999999999999</v>
      </c>
      <c r="U57" s="54">
        <v>0.162049</v>
      </c>
      <c r="V57" s="54">
        <v>0.166766</v>
      </c>
      <c r="W57" s="54">
        <v>0.170429</v>
      </c>
      <c r="X57" s="54">
        <v>0.17215800000000001</v>
      </c>
      <c r="Y57" s="54">
        <v>0.170851</v>
      </c>
      <c r="Z57" s="54">
        <v>0.168821</v>
      </c>
      <c r="AA57" s="54">
        <v>0.16133600000000001</v>
      </c>
      <c r="AB57" s="54">
        <v>0.154451</v>
      </c>
      <c r="AC57" s="54">
        <v>0.14368300000000001</v>
      </c>
      <c r="AD57" s="54">
        <v>0.13633799999999999</v>
      </c>
      <c r="AE57" s="54">
        <v>0.130108</v>
      </c>
      <c r="AF57" s="54">
        <v>0.11199099999999999</v>
      </c>
      <c r="AG57" s="54">
        <v>8.9368000000000003E-2</v>
      </c>
      <c r="AH57" s="54">
        <v>7.5788999999999995E-2</v>
      </c>
      <c r="AI57" s="54">
        <v>7.5641E-2</v>
      </c>
      <c r="AJ57" s="54">
        <v>7.5689000000000006E-2</v>
      </c>
      <c r="AK57" s="14">
        <v>3.1408999999999999E-2</v>
      </c>
    </row>
    <row r="58" spans="1:37" ht="15" customHeight="1" x14ac:dyDescent="0.25">
      <c r="A58" s="52" t="s">
        <v>571</v>
      </c>
      <c r="B58" s="13" t="s">
        <v>107</v>
      </c>
      <c r="C58" s="54">
        <v>1.6819999999999999</v>
      </c>
      <c r="D58" s="54">
        <v>1.73</v>
      </c>
      <c r="E58" s="54">
        <v>1.778</v>
      </c>
      <c r="F58" s="54">
        <v>1.7786580000000001</v>
      </c>
      <c r="G58" s="54">
        <v>1.770394</v>
      </c>
      <c r="H58" s="54">
        <v>1.7812079999999999</v>
      </c>
      <c r="I58" s="54">
        <v>1.78898</v>
      </c>
      <c r="J58" s="54">
        <v>1.8002320000000001</v>
      </c>
      <c r="K58" s="54">
        <v>1.8177909999999999</v>
      </c>
      <c r="L58" s="54">
        <v>1.835342</v>
      </c>
      <c r="M58" s="54">
        <v>1.8518190000000001</v>
      </c>
      <c r="N58" s="54">
        <v>1.8751469999999999</v>
      </c>
      <c r="O58" s="54">
        <v>1.892765</v>
      </c>
      <c r="P58" s="54">
        <v>1.9106289999999999</v>
      </c>
      <c r="Q58" s="54">
        <v>1.929211</v>
      </c>
      <c r="R58" s="54">
        <v>1.9473469999999999</v>
      </c>
      <c r="S58" s="54">
        <v>1.9655670000000001</v>
      </c>
      <c r="T58" s="54">
        <v>1.984621</v>
      </c>
      <c r="U58" s="54">
        <v>2.0031059999999998</v>
      </c>
      <c r="V58" s="54">
        <v>2.0210750000000002</v>
      </c>
      <c r="W58" s="54">
        <v>2.0393319999999999</v>
      </c>
      <c r="X58" s="54">
        <v>2.0579679999999998</v>
      </c>
      <c r="Y58" s="54">
        <v>2.0760900000000002</v>
      </c>
      <c r="Z58" s="54">
        <v>2.094452</v>
      </c>
      <c r="AA58" s="54">
        <v>2.1127410000000002</v>
      </c>
      <c r="AB58" s="54">
        <v>2.1312220000000002</v>
      </c>
      <c r="AC58" s="54">
        <v>2.1513119999999999</v>
      </c>
      <c r="AD58" s="54">
        <v>2.1716160000000002</v>
      </c>
      <c r="AE58" s="54">
        <v>2.1932580000000002</v>
      </c>
      <c r="AF58" s="54">
        <v>2.2149100000000002</v>
      </c>
      <c r="AG58" s="54">
        <v>2.2375620000000001</v>
      </c>
      <c r="AH58" s="54">
        <v>2.2600989999999999</v>
      </c>
      <c r="AI58" s="54">
        <v>2.282295</v>
      </c>
      <c r="AJ58" s="54">
        <v>2.3040590000000001</v>
      </c>
      <c r="AK58" s="14">
        <v>8.9949999999999995E-3</v>
      </c>
    </row>
    <row r="59" spans="1:37" ht="15" customHeight="1" x14ac:dyDescent="0.25">
      <c r="A59" s="52" t="s">
        <v>572</v>
      </c>
      <c r="B59" s="13" t="s">
        <v>108</v>
      </c>
      <c r="C59" s="54">
        <v>3.9319999999999999</v>
      </c>
      <c r="D59" s="54">
        <v>4.1219999999999999</v>
      </c>
      <c r="E59" s="54">
        <v>4.1630000000000003</v>
      </c>
      <c r="F59" s="54">
        <v>4.2115220000000004</v>
      </c>
      <c r="G59" s="54">
        <v>4.1476759999999997</v>
      </c>
      <c r="H59" s="54">
        <v>4.1078380000000001</v>
      </c>
      <c r="I59" s="54">
        <v>4.0922710000000002</v>
      </c>
      <c r="J59" s="54">
        <v>4.0771480000000002</v>
      </c>
      <c r="K59" s="54">
        <v>4.0625030000000004</v>
      </c>
      <c r="L59" s="54">
        <v>4.0497860000000001</v>
      </c>
      <c r="M59" s="54">
        <v>4.0230990000000002</v>
      </c>
      <c r="N59" s="54">
        <v>4.0010750000000002</v>
      </c>
      <c r="O59" s="54">
        <v>3.9747050000000002</v>
      </c>
      <c r="P59" s="54">
        <v>3.9530090000000002</v>
      </c>
      <c r="Q59" s="54">
        <v>3.929408</v>
      </c>
      <c r="R59" s="54">
        <v>3.9060999999999999</v>
      </c>
      <c r="S59" s="54">
        <v>3.8857659999999998</v>
      </c>
      <c r="T59" s="54">
        <v>3.8717899999999998</v>
      </c>
      <c r="U59" s="54">
        <v>3.8742169999999998</v>
      </c>
      <c r="V59" s="54">
        <v>3.8702969999999999</v>
      </c>
      <c r="W59" s="54">
        <v>3.872627</v>
      </c>
      <c r="X59" s="54">
        <v>3.8742459999999999</v>
      </c>
      <c r="Y59" s="54">
        <v>3.8744100000000001</v>
      </c>
      <c r="Z59" s="54">
        <v>3.8715760000000001</v>
      </c>
      <c r="AA59" s="54">
        <v>3.8743690000000002</v>
      </c>
      <c r="AB59" s="54">
        <v>3.8758119999999998</v>
      </c>
      <c r="AC59" s="54">
        <v>3.8770509999999998</v>
      </c>
      <c r="AD59" s="54">
        <v>3.8914040000000001</v>
      </c>
      <c r="AE59" s="54">
        <v>3.9026429999999999</v>
      </c>
      <c r="AF59" s="54">
        <v>3.9166880000000002</v>
      </c>
      <c r="AG59" s="54">
        <v>3.931359</v>
      </c>
      <c r="AH59" s="54">
        <v>3.94692</v>
      </c>
      <c r="AI59" s="54">
        <v>3.957319</v>
      </c>
      <c r="AJ59" s="54">
        <v>3.9708619999999999</v>
      </c>
      <c r="AK59" s="14">
        <v>-1.1670000000000001E-3</v>
      </c>
    </row>
    <row r="60" spans="1:37" ht="15" customHeight="1" x14ac:dyDescent="0.25">
      <c r="A60" s="52" t="s">
        <v>573</v>
      </c>
      <c r="B60" s="13" t="s">
        <v>109</v>
      </c>
      <c r="C60" s="54">
        <v>3.7679999999999998</v>
      </c>
      <c r="D60" s="54">
        <v>3.95</v>
      </c>
      <c r="E60" s="54">
        <v>3.9889999999999999</v>
      </c>
      <c r="F60" s="54">
        <v>3.784246</v>
      </c>
      <c r="G60" s="54">
        <v>3.7263839999999999</v>
      </c>
      <c r="H60" s="54">
        <v>3.6911580000000002</v>
      </c>
      <c r="I60" s="54">
        <v>3.680307</v>
      </c>
      <c r="J60" s="54">
        <v>3.6704889999999999</v>
      </c>
      <c r="K60" s="54">
        <v>3.6612960000000001</v>
      </c>
      <c r="L60" s="54">
        <v>3.6548929999999999</v>
      </c>
      <c r="M60" s="54">
        <v>3.634773</v>
      </c>
      <c r="N60" s="54">
        <v>3.6186229999999999</v>
      </c>
      <c r="O60" s="54">
        <v>3.5962109999999998</v>
      </c>
      <c r="P60" s="54">
        <v>3.5782509999999998</v>
      </c>
      <c r="Q60" s="54">
        <v>3.5591680000000001</v>
      </c>
      <c r="R60" s="54">
        <v>3.5394230000000002</v>
      </c>
      <c r="S60" s="54">
        <v>3.5222950000000002</v>
      </c>
      <c r="T60" s="54">
        <v>3.5110920000000001</v>
      </c>
      <c r="U60" s="54">
        <v>3.515774</v>
      </c>
      <c r="V60" s="54">
        <v>3.5142329999999999</v>
      </c>
      <c r="W60" s="54">
        <v>3.518796</v>
      </c>
      <c r="X60" s="54">
        <v>3.5229460000000001</v>
      </c>
      <c r="Y60" s="54">
        <v>3.5251579999999998</v>
      </c>
      <c r="Z60" s="54">
        <v>3.5240909999999999</v>
      </c>
      <c r="AA60" s="54">
        <v>3.5286179999999998</v>
      </c>
      <c r="AB60" s="54">
        <v>3.5320800000000001</v>
      </c>
      <c r="AC60" s="54">
        <v>3.5351029999999999</v>
      </c>
      <c r="AD60" s="54">
        <v>3.5507</v>
      </c>
      <c r="AE60" s="54">
        <v>3.5633620000000001</v>
      </c>
      <c r="AF60" s="54">
        <v>3.5782889999999998</v>
      </c>
      <c r="AG60" s="54">
        <v>3.5937779999999999</v>
      </c>
      <c r="AH60" s="54">
        <v>3.6101640000000002</v>
      </c>
      <c r="AI60" s="54">
        <v>3.6219190000000001</v>
      </c>
      <c r="AJ60" s="54">
        <v>3.6364100000000001</v>
      </c>
      <c r="AK60" s="14">
        <v>-2.5820000000000001E-3</v>
      </c>
    </row>
    <row r="61" spans="1:37" ht="15" customHeight="1" x14ac:dyDescent="0.25">
      <c r="A61" s="52" t="s">
        <v>574</v>
      </c>
      <c r="B61" s="13" t="s">
        <v>110</v>
      </c>
      <c r="C61" s="54">
        <v>0.34200000000000003</v>
      </c>
      <c r="D61" s="54">
        <v>0.318</v>
      </c>
      <c r="E61" s="54">
        <v>0.33300000000000002</v>
      </c>
      <c r="F61" s="54">
        <v>0.23962</v>
      </c>
      <c r="G61" s="54">
        <v>0.25038500000000002</v>
      </c>
      <c r="H61" s="54">
        <v>0.30996499999999999</v>
      </c>
      <c r="I61" s="54">
        <v>0.31868299999999999</v>
      </c>
      <c r="J61" s="54">
        <v>0.32145200000000002</v>
      </c>
      <c r="K61" s="54">
        <v>0.326241</v>
      </c>
      <c r="L61" s="54">
        <v>0.32050200000000001</v>
      </c>
      <c r="M61" s="54">
        <v>0.31521500000000002</v>
      </c>
      <c r="N61" s="54">
        <v>0.31241400000000003</v>
      </c>
      <c r="O61" s="54">
        <v>0.31322899999999998</v>
      </c>
      <c r="P61" s="54">
        <v>0.30434299999999997</v>
      </c>
      <c r="Q61" s="54">
        <v>0.30290600000000001</v>
      </c>
      <c r="R61" s="54">
        <v>0.301925</v>
      </c>
      <c r="S61" s="54">
        <v>0.30154999999999998</v>
      </c>
      <c r="T61" s="54">
        <v>0.30004900000000001</v>
      </c>
      <c r="U61" s="54">
        <v>0.28423799999999999</v>
      </c>
      <c r="V61" s="54">
        <v>0.28270800000000001</v>
      </c>
      <c r="W61" s="54">
        <v>0.27884999999999999</v>
      </c>
      <c r="X61" s="54">
        <v>0.27759600000000001</v>
      </c>
      <c r="Y61" s="54">
        <v>0.27632400000000001</v>
      </c>
      <c r="Z61" s="54">
        <v>0.27533600000000003</v>
      </c>
      <c r="AA61" s="54">
        <v>0.27333800000000003</v>
      </c>
      <c r="AB61" s="54">
        <v>0.270009</v>
      </c>
      <c r="AC61" s="54">
        <v>0.27615699999999999</v>
      </c>
      <c r="AD61" s="54">
        <v>0.26815</v>
      </c>
      <c r="AE61" s="54">
        <v>0.26724100000000001</v>
      </c>
      <c r="AF61" s="54">
        <v>0.26389499999999999</v>
      </c>
      <c r="AG61" s="54">
        <v>0.26395800000000003</v>
      </c>
      <c r="AH61" s="54">
        <v>0.26445999999999997</v>
      </c>
      <c r="AI61" s="54">
        <v>0.26576899999999998</v>
      </c>
      <c r="AJ61" s="54">
        <v>0.26596199999999998</v>
      </c>
      <c r="AK61" s="14">
        <v>-5.5690000000000002E-3</v>
      </c>
    </row>
    <row r="62" spans="1:37" ht="15" customHeight="1" x14ac:dyDescent="0.25">
      <c r="A62" s="52" t="s">
        <v>575</v>
      </c>
      <c r="B62" s="13" t="s">
        <v>111</v>
      </c>
      <c r="C62" s="54">
        <v>1.996</v>
      </c>
      <c r="D62" s="54">
        <v>1.994</v>
      </c>
      <c r="E62" s="54">
        <v>2.012</v>
      </c>
      <c r="F62" s="54">
        <v>1.950251</v>
      </c>
      <c r="G62" s="54">
        <v>1.938275</v>
      </c>
      <c r="H62" s="54">
        <v>1.929459</v>
      </c>
      <c r="I62" s="54">
        <v>1.9287110000000001</v>
      </c>
      <c r="J62" s="54">
        <v>1.9202539999999999</v>
      </c>
      <c r="K62" s="54">
        <v>1.9287160000000001</v>
      </c>
      <c r="L62" s="54">
        <v>1.9241470000000001</v>
      </c>
      <c r="M62" s="54">
        <v>1.9413260000000001</v>
      </c>
      <c r="N62" s="54">
        <v>1.9724729999999999</v>
      </c>
      <c r="O62" s="54">
        <v>1.97895</v>
      </c>
      <c r="P62" s="54">
        <v>1.999166</v>
      </c>
      <c r="Q62" s="54">
        <v>2.0314719999999999</v>
      </c>
      <c r="R62" s="54">
        <v>2.049855</v>
      </c>
      <c r="S62" s="54">
        <v>2.0628500000000001</v>
      </c>
      <c r="T62" s="54">
        <v>2.096384</v>
      </c>
      <c r="U62" s="54">
        <v>2.1103369999999999</v>
      </c>
      <c r="V62" s="54">
        <v>2.1212</v>
      </c>
      <c r="W62" s="54">
        <v>2.1720739999999998</v>
      </c>
      <c r="X62" s="54">
        <v>2.1965370000000002</v>
      </c>
      <c r="Y62" s="54">
        <v>2.2146149999999998</v>
      </c>
      <c r="Z62" s="54">
        <v>2.2415240000000001</v>
      </c>
      <c r="AA62" s="54">
        <v>2.2648609999999998</v>
      </c>
      <c r="AB62" s="54">
        <v>2.278502</v>
      </c>
      <c r="AC62" s="54">
        <v>2.3021379999999998</v>
      </c>
      <c r="AD62" s="54">
        <v>2.3375949999999999</v>
      </c>
      <c r="AE62" s="54">
        <v>2.3658160000000001</v>
      </c>
      <c r="AF62" s="54">
        <v>2.3984760000000001</v>
      </c>
      <c r="AG62" s="54">
        <v>2.4257870000000001</v>
      </c>
      <c r="AH62" s="54">
        <v>2.4572099999999999</v>
      </c>
      <c r="AI62" s="54">
        <v>2.468798</v>
      </c>
      <c r="AJ62" s="54">
        <v>2.4969410000000001</v>
      </c>
      <c r="AK62" s="14">
        <v>7.0540000000000004E-3</v>
      </c>
    </row>
    <row r="63" spans="1:37" ht="15" customHeight="1" x14ac:dyDescent="0.25">
      <c r="B63" s="12" t="s">
        <v>112</v>
      </c>
    </row>
    <row r="64" spans="1:37" ht="15" customHeight="1" x14ac:dyDescent="0.25">
      <c r="A64" s="52" t="s">
        <v>576</v>
      </c>
      <c r="B64" s="13" t="s">
        <v>113</v>
      </c>
      <c r="C64" s="54">
        <v>1.0465139999999999</v>
      </c>
      <c r="D64" s="54">
        <v>1.0734379999999999</v>
      </c>
      <c r="E64" s="54">
        <v>1.061293</v>
      </c>
      <c r="F64" s="54">
        <v>1.013579</v>
      </c>
      <c r="G64" s="54">
        <v>0.99960099999999996</v>
      </c>
      <c r="H64" s="54">
        <v>0.98677499999999996</v>
      </c>
      <c r="I64" s="54">
        <v>0.97436699999999998</v>
      </c>
      <c r="J64" s="54">
        <v>0.96054300000000004</v>
      </c>
      <c r="K64" s="54">
        <v>0.94947000000000004</v>
      </c>
      <c r="L64" s="54">
        <v>0.93847700000000001</v>
      </c>
      <c r="M64" s="54">
        <v>0.92783000000000004</v>
      </c>
      <c r="N64" s="54">
        <v>0.92003500000000005</v>
      </c>
      <c r="O64" s="54">
        <v>0.91212400000000005</v>
      </c>
      <c r="P64" s="54">
        <v>0.90684900000000002</v>
      </c>
      <c r="Q64" s="54">
        <v>0.90186100000000002</v>
      </c>
      <c r="R64" s="54">
        <v>0.89665300000000003</v>
      </c>
      <c r="S64" s="54">
        <v>0.89182099999999997</v>
      </c>
      <c r="T64" s="54">
        <v>0.88741499999999995</v>
      </c>
      <c r="U64" s="54">
        <v>0.88337699999999997</v>
      </c>
      <c r="V64" s="54">
        <v>0.87895900000000005</v>
      </c>
      <c r="W64" s="54">
        <v>0.875834</v>
      </c>
      <c r="X64" s="54">
        <v>0.87289099999999997</v>
      </c>
      <c r="Y64" s="54">
        <v>0.87002500000000005</v>
      </c>
      <c r="Z64" s="54">
        <v>0.86735300000000004</v>
      </c>
      <c r="AA64" s="54">
        <v>0.86532100000000001</v>
      </c>
      <c r="AB64" s="54">
        <v>0.86287800000000003</v>
      </c>
      <c r="AC64" s="54">
        <v>0.86112200000000005</v>
      </c>
      <c r="AD64" s="54">
        <v>0.85985999999999996</v>
      </c>
      <c r="AE64" s="54">
        <v>0.85856900000000003</v>
      </c>
      <c r="AF64" s="54">
        <v>0.85785</v>
      </c>
      <c r="AG64" s="54">
        <v>0.85736999999999997</v>
      </c>
      <c r="AH64" s="54">
        <v>0.85682499999999995</v>
      </c>
      <c r="AI64" s="54">
        <v>0.85681399999999996</v>
      </c>
      <c r="AJ64" s="54">
        <v>0.85693399999999997</v>
      </c>
      <c r="AK64" s="14">
        <v>-7.0150000000000004E-3</v>
      </c>
    </row>
    <row r="65" spans="1:37" ht="15" customHeight="1" x14ac:dyDescent="0.25">
      <c r="A65" s="52" t="s">
        <v>577</v>
      </c>
      <c r="B65" s="13" t="s">
        <v>114</v>
      </c>
      <c r="C65" s="54">
        <v>4.7601339999999999</v>
      </c>
      <c r="D65" s="54">
        <v>5.0654709999999996</v>
      </c>
      <c r="E65" s="54">
        <v>5.2165280000000003</v>
      </c>
      <c r="F65" s="54">
        <v>5.1911100000000001</v>
      </c>
      <c r="G65" s="54">
        <v>5.3427009999999999</v>
      </c>
      <c r="H65" s="54">
        <v>5.4286979999999998</v>
      </c>
      <c r="I65" s="54">
        <v>5.4868779999999999</v>
      </c>
      <c r="J65" s="54">
        <v>5.5442109999999998</v>
      </c>
      <c r="K65" s="54">
        <v>5.5983700000000001</v>
      </c>
      <c r="L65" s="54">
        <v>5.6293949999999997</v>
      </c>
      <c r="M65" s="54">
        <v>5.7175529999999997</v>
      </c>
      <c r="N65" s="54">
        <v>5.790311</v>
      </c>
      <c r="O65" s="54">
        <v>5.8558690000000002</v>
      </c>
      <c r="P65" s="54">
        <v>5.9029999999999996</v>
      </c>
      <c r="Q65" s="54">
        <v>5.9787249999999998</v>
      </c>
      <c r="R65" s="54">
        <v>6.0411239999999999</v>
      </c>
      <c r="S65" s="54">
        <v>6.0871510000000004</v>
      </c>
      <c r="T65" s="54">
        <v>6.1211549999999999</v>
      </c>
      <c r="U65" s="54">
        <v>6.162693</v>
      </c>
      <c r="V65" s="54">
        <v>6.2101569999999997</v>
      </c>
      <c r="W65" s="54">
        <v>6.2756119999999997</v>
      </c>
      <c r="X65" s="54">
        <v>6.3522230000000004</v>
      </c>
      <c r="Y65" s="54">
        <v>6.3982700000000001</v>
      </c>
      <c r="Z65" s="54">
        <v>6.4434009999999997</v>
      </c>
      <c r="AA65" s="54">
        <v>6.4975440000000004</v>
      </c>
      <c r="AB65" s="54">
        <v>6.5449339999999996</v>
      </c>
      <c r="AC65" s="54">
        <v>6.5695540000000001</v>
      </c>
      <c r="AD65" s="54">
        <v>6.6343969999999999</v>
      </c>
      <c r="AE65" s="54">
        <v>6.6818489999999997</v>
      </c>
      <c r="AF65" s="54">
        <v>6.7433490000000003</v>
      </c>
      <c r="AG65" s="54">
        <v>6.7987539999999997</v>
      </c>
      <c r="AH65" s="54">
        <v>6.8787700000000003</v>
      </c>
      <c r="AI65" s="54">
        <v>6.9025470000000002</v>
      </c>
      <c r="AJ65" s="54">
        <v>6.9605040000000002</v>
      </c>
      <c r="AK65" s="14">
        <v>9.9810000000000003E-3</v>
      </c>
    </row>
    <row r="66" spans="1:37" ht="15" customHeight="1" x14ac:dyDescent="0.25">
      <c r="A66" s="52" t="s">
        <v>578</v>
      </c>
      <c r="B66" s="13" t="s">
        <v>115</v>
      </c>
      <c r="C66" s="54">
        <v>14.006371</v>
      </c>
      <c r="D66" s="54">
        <v>14.03055</v>
      </c>
      <c r="E66" s="54">
        <v>14.113564999999999</v>
      </c>
      <c r="F66" s="54">
        <v>13.952284000000001</v>
      </c>
      <c r="G66" s="54">
        <v>13.777009</v>
      </c>
      <c r="H66" s="54">
        <v>13.640734999999999</v>
      </c>
      <c r="I66" s="54">
        <v>13.4566</v>
      </c>
      <c r="J66" s="54">
        <v>13.258369</v>
      </c>
      <c r="K66" s="54">
        <v>13.059457</v>
      </c>
      <c r="L66" s="54">
        <v>12.894888999999999</v>
      </c>
      <c r="M66" s="54">
        <v>12.731532</v>
      </c>
      <c r="N66" s="54">
        <v>12.593448</v>
      </c>
      <c r="O66" s="54">
        <v>12.450163999999999</v>
      </c>
      <c r="P66" s="54">
        <v>12.307798999999999</v>
      </c>
      <c r="Q66" s="54">
        <v>12.183666000000001</v>
      </c>
      <c r="R66" s="54">
        <v>12.067138999999999</v>
      </c>
      <c r="S66" s="54">
        <v>11.961646999999999</v>
      </c>
      <c r="T66" s="54">
        <v>11.872664</v>
      </c>
      <c r="U66" s="54">
        <v>11.793062000000001</v>
      </c>
      <c r="V66" s="54">
        <v>11.741216</v>
      </c>
      <c r="W66" s="54">
        <v>11.706861</v>
      </c>
      <c r="X66" s="54">
        <v>11.687385000000001</v>
      </c>
      <c r="Y66" s="54">
        <v>11.675241</v>
      </c>
      <c r="Z66" s="54">
        <v>11.669441000000001</v>
      </c>
      <c r="AA66" s="54">
        <v>11.67587</v>
      </c>
      <c r="AB66" s="54">
        <v>11.688160999999999</v>
      </c>
      <c r="AC66" s="54">
        <v>11.719619</v>
      </c>
      <c r="AD66" s="54">
        <v>11.753121</v>
      </c>
      <c r="AE66" s="54">
        <v>11.7957</v>
      </c>
      <c r="AF66" s="54">
        <v>11.847753000000001</v>
      </c>
      <c r="AG66" s="54">
        <v>11.911035999999999</v>
      </c>
      <c r="AH66" s="54">
        <v>11.971943</v>
      </c>
      <c r="AI66" s="54">
        <v>12.023417</v>
      </c>
      <c r="AJ66" s="54">
        <v>12.072317</v>
      </c>
      <c r="AK66" s="14">
        <v>-4.6870000000000002E-3</v>
      </c>
    </row>
    <row r="67" spans="1:37" ht="15" customHeight="1" x14ac:dyDescent="0.25">
      <c r="A67" s="52" t="s">
        <v>579</v>
      </c>
      <c r="B67" s="13" t="s">
        <v>116</v>
      </c>
      <c r="C67" s="54">
        <v>9.6453999999999998E-2</v>
      </c>
      <c r="D67" s="54">
        <v>8.2016000000000006E-2</v>
      </c>
      <c r="E67" s="54">
        <v>7.8900999999999999E-2</v>
      </c>
      <c r="F67" s="54">
        <v>7.7255000000000004E-2</v>
      </c>
      <c r="G67" s="54">
        <v>5.9057999999999999E-2</v>
      </c>
      <c r="H67" s="54">
        <v>5.8375999999999997E-2</v>
      </c>
      <c r="I67" s="54">
        <v>5.7999000000000002E-2</v>
      </c>
      <c r="J67" s="54">
        <v>5.7636E-2</v>
      </c>
      <c r="K67" s="54">
        <v>5.6358999999999999E-2</v>
      </c>
      <c r="L67" s="54">
        <v>5.4087000000000003E-2</v>
      </c>
      <c r="M67" s="54">
        <v>5.2018000000000002E-2</v>
      </c>
      <c r="N67" s="54">
        <v>4.9464000000000001E-2</v>
      </c>
      <c r="O67" s="54">
        <v>4.9126999999999997E-2</v>
      </c>
      <c r="P67" s="54">
        <v>4.8475999999999998E-2</v>
      </c>
      <c r="Q67" s="54">
        <v>4.6665999999999999E-2</v>
      </c>
      <c r="R67" s="54">
        <v>4.5827E-2</v>
      </c>
      <c r="S67" s="54">
        <v>4.548E-2</v>
      </c>
      <c r="T67" s="54">
        <v>4.5047999999999998E-2</v>
      </c>
      <c r="U67" s="54">
        <v>4.4889999999999999E-2</v>
      </c>
      <c r="V67" s="54">
        <v>4.4422000000000003E-2</v>
      </c>
      <c r="W67" s="54">
        <v>4.3922999999999997E-2</v>
      </c>
      <c r="X67" s="54">
        <v>4.2724999999999999E-2</v>
      </c>
      <c r="Y67" s="54">
        <v>4.2248000000000001E-2</v>
      </c>
      <c r="Z67" s="54">
        <v>4.1902000000000002E-2</v>
      </c>
      <c r="AA67" s="54">
        <v>4.0564000000000003E-2</v>
      </c>
      <c r="AB67" s="54">
        <v>3.9109999999999999E-2</v>
      </c>
      <c r="AC67" s="54">
        <v>3.7853999999999999E-2</v>
      </c>
      <c r="AD67" s="54">
        <v>3.6649000000000001E-2</v>
      </c>
      <c r="AE67" s="54">
        <v>3.5313999999999998E-2</v>
      </c>
      <c r="AF67" s="54">
        <v>3.5427E-2</v>
      </c>
      <c r="AG67" s="54">
        <v>3.5569000000000003E-2</v>
      </c>
      <c r="AH67" s="54">
        <v>3.5740000000000001E-2</v>
      </c>
      <c r="AI67" s="54">
        <v>3.5691000000000001E-2</v>
      </c>
      <c r="AJ67" s="54">
        <v>3.5802E-2</v>
      </c>
      <c r="AK67" s="14">
        <v>-2.5571E-2</v>
      </c>
    </row>
    <row r="68" spans="1:37" ht="15" customHeight="1" x14ac:dyDescent="0.25">
      <c r="A68" s="52" t="s">
        <v>580</v>
      </c>
      <c r="B68" s="13" t="s">
        <v>262</v>
      </c>
      <c r="C68" s="54">
        <v>2.3939999999999999E-2</v>
      </c>
      <c r="D68" s="54">
        <v>0.15285099999999999</v>
      </c>
      <c r="E68" s="54">
        <v>0.19553300000000001</v>
      </c>
      <c r="F68" s="54">
        <v>0.17521800000000001</v>
      </c>
      <c r="G68" s="54">
        <v>0.15851999999999999</v>
      </c>
      <c r="H68" s="54">
        <v>0.16173100000000001</v>
      </c>
      <c r="I68" s="54">
        <v>0.16311200000000001</v>
      </c>
      <c r="J68" s="54">
        <v>0.164988</v>
      </c>
      <c r="K68" s="54">
        <v>0.16774700000000001</v>
      </c>
      <c r="L68" s="54">
        <v>0.17060800000000001</v>
      </c>
      <c r="M68" s="54">
        <v>0.17391499999999999</v>
      </c>
      <c r="N68" s="54">
        <v>0.178204</v>
      </c>
      <c r="O68" s="54">
        <v>0.181811</v>
      </c>
      <c r="P68" s="54">
        <v>0.18529799999999999</v>
      </c>
      <c r="Q68" s="54">
        <v>0.18906600000000001</v>
      </c>
      <c r="R68" s="54">
        <v>0.19280600000000001</v>
      </c>
      <c r="S68" s="54">
        <v>0.19645699999999999</v>
      </c>
      <c r="T68" s="54">
        <v>0.19996</v>
      </c>
      <c r="U68" s="54">
        <v>0.202707</v>
      </c>
      <c r="V68" s="54">
        <v>0.20569000000000001</v>
      </c>
      <c r="W68" s="54">
        <v>0.20847299999999999</v>
      </c>
      <c r="X68" s="54">
        <v>0.21141599999999999</v>
      </c>
      <c r="Y68" s="54">
        <v>0.21434</v>
      </c>
      <c r="Z68" s="54">
        <v>0.217506</v>
      </c>
      <c r="AA68" s="54">
        <v>0.22046299999999999</v>
      </c>
      <c r="AB68" s="54">
        <v>0.22348199999999999</v>
      </c>
      <c r="AC68" s="54">
        <v>0.226822</v>
      </c>
      <c r="AD68" s="54">
        <v>0.22964399999999999</v>
      </c>
      <c r="AE68" s="54">
        <v>0.23283000000000001</v>
      </c>
      <c r="AF68" s="54">
        <v>0.23597899999999999</v>
      </c>
      <c r="AG68" s="54">
        <v>0.239287</v>
      </c>
      <c r="AH68" s="54">
        <v>0.24251400000000001</v>
      </c>
      <c r="AI68" s="54">
        <v>0.24579599999999999</v>
      </c>
      <c r="AJ68" s="54">
        <v>0.24890799999999999</v>
      </c>
      <c r="AK68" s="14">
        <v>1.5355000000000001E-2</v>
      </c>
    </row>
    <row r="69" spans="1:37" ht="15" customHeight="1" x14ac:dyDescent="0.25">
      <c r="A69" s="52" t="s">
        <v>581</v>
      </c>
      <c r="B69" s="12" t="s">
        <v>117</v>
      </c>
      <c r="C69" s="55">
        <v>19.922001000000002</v>
      </c>
      <c r="D69" s="55">
        <v>20.397998999999999</v>
      </c>
      <c r="E69" s="55">
        <v>20.645</v>
      </c>
      <c r="F69" s="55">
        <v>20.411366999999998</v>
      </c>
      <c r="G69" s="55">
        <v>20.338718</v>
      </c>
      <c r="H69" s="55">
        <v>20.278594999999999</v>
      </c>
      <c r="I69" s="55">
        <v>20.140637999999999</v>
      </c>
      <c r="J69" s="55">
        <v>19.987546999999999</v>
      </c>
      <c r="K69" s="55">
        <v>19.833828</v>
      </c>
      <c r="L69" s="55">
        <v>19.689405000000001</v>
      </c>
      <c r="M69" s="55">
        <v>19.605778000000001</v>
      </c>
      <c r="N69" s="55">
        <v>19.535440000000001</v>
      </c>
      <c r="O69" s="55">
        <v>19.451841000000002</v>
      </c>
      <c r="P69" s="55">
        <v>19.353296</v>
      </c>
      <c r="Q69" s="55">
        <v>19.302254000000001</v>
      </c>
      <c r="R69" s="55">
        <v>19.24568</v>
      </c>
      <c r="S69" s="55">
        <v>19.185290999999999</v>
      </c>
      <c r="T69" s="55">
        <v>19.128291999999998</v>
      </c>
      <c r="U69" s="55">
        <v>19.088744999999999</v>
      </c>
      <c r="V69" s="55">
        <v>19.082266000000001</v>
      </c>
      <c r="W69" s="55">
        <v>19.112679</v>
      </c>
      <c r="X69" s="55">
        <v>19.168568</v>
      </c>
      <c r="Y69" s="55">
        <v>19.201981</v>
      </c>
      <c r="Z69" s="55">
        <v>19.241434000000002</v>
      </c>
      <c r="AA69" s="55">
        <v>19.301590000000001</v>
      </c>
      <c r="AB69" s="55">
        <v>19.360239</v>
      </c>
      <c r="AC69" s="55">
        <v>19.416772999999999</v>
      </c>
      <c r="AD69" s="55">
        <v>19.515280000000001</v>
      </c>
      <c r="AE69" s="55">
        <v>19.605902</v>
      </c>
      <c r="AF69" s="55">
        <v>19.721905</v>
      </c>
      <c r="AG69" s="55">
        <v>19.843437000000002</v>
      </c>
      <c r="AH69" s="55">
        <v>19.987138999999999</v>
      </c>
      <c r="AI69" s="55">
        <v>20.065488999999999</v>
      </c>
      <c r="AJ69" s="55">
        <v>20.175581000000001</v>
      </c>
      <c r="AK69" s="15">
        <v>-3.4299999999999999E-4</v>
      </c>
    </row>
    <row r="70" spans="1:37" ht="15" customHeight="1" x14ac:dyDescent="0.25"/>
    <row r="71" spans="1:37" ht="15" customHeight="1" x14ac:dyDescent="0.25">
      <c r="A71" s="52" t="s">
        <v>582</v>
      </c>
      <c r="B71" s="13" t="s">
        <v>263</v>
      </c>
      <c r="C71" s="54">
        <v>-6.4194000000000001E-2</v>
      </c>
      <c r="D71" s="54">
        <v>-0.15414</v>
      </c>
      <c r="E71" s="54">
        <v>0.25814799999999999</v>
      </c>
      <c r="F71" s="54">
        <v>-0.14652599999999999</v>
      </c>
      <c r="G71" s="54">
        <v>-5.1178000000000001E-2</v>
      </c>
      <c r="H71" s="54">
        <v>-5.0333000000000003E-2</v>
      </c>
      <c r="I71" s="54">
        <v>-5.1799999999999999E-2</v>
      </c>
      <c r="J71" s="54">
        <v>-4.9203999999999998E-2</v>
      </c>
      <c r="K71" s="54">
        <v>-4.9813999999999997E-2</v>
      </c>
      <c r="L71" s="54">
        <v>-4.9523999999999999E-2</v>
      </c>
      <c r="M71" s="54">
        <v>-4.6431E-2</v>
      </c>
      <c r="N71" s="54">
        <v>-5.0386E-2</v>
      </c>
      <c r="O71" s="54">
        <v>-4.6621000000000003E-2</v>
      </c>
      <c r="P71" s="54">
        <v>-4.6820000000000001E-2</v>
      </c>
      <c r="Q71" s="54">
        <v>-4.6096999999999999E-2</v>
      </c>
      <c r="R71" s="54">
        <v>-4.6353999999999999E-2</v>
      </c>
      <c r="S71" s="54">
        <v>-4.5268999999999997E-2</v>
      </c>
      <c r="T71" s="54">
        <v>-4.8313000000000002E-2</v>
      </c>
      <c r="U71" s="54">
        <v>-4.8861000000000002E-2</v>
      </c>
      <c r="V71" s="54">
        <v>-4.7858999999999999E-2</v>
      </c>
      <c r="W71" s="54">
        <v>-5.0552E-2</v>
      </c>
      <c r="X71" s="54">
        <v>-5.1438999999999999E-2</v>
      </c>
      <c r="Y71" s="54">
        <v>-5.1957999999999997E-2</v>
      </c>
      <c r="Z71" s="54">
        <v>-5.3025999999999997E-2</v>
      </c>
      <c r="AA71" s="54">
        <v>-5.3802000000000003E-2</v>
      </c>
      <c r="AB71" s="54">
        <v>-5.1968E-2</v>
      </c>
      <c r="AC71" s="54">
        <v>-5.4221999999999999E-2</v>
      </c>
      <c r="AD71" s="54">
        <v>-5.4540999999999999E-2</v>
      </c>
      <c r="AE71" s="54">
        <v>-5.7463E-2</v>
      </c>
      <c r="AF71" s="54">
        <v>-5.6984E-2</v>
      </c>
      <c r="AG71" s="54">
        <v>-5.7615E-2</v>
      </c>
      <c r="AH71" s="54">
        <v>-5.8199000000000001E-2</v>
      </c>
      <c r="AI71" s="54">
        <v>-5.9375999999999998E-2</v>
      </c>
      <c r="AJ71" s="54">
        <v>-5.9586E-2</v>
      </c>
      <c r="AK71" s="14">
        <v>-2.9264999999999999E-2</v>
      </c>
    </row>
    <row r="72" spans="1:37" ht="15" customHeight="1" x14ac:dyDescent="0.25"/>
    <row r="73" spans="1:37" ht="15" customHeight="1" x14ac:dyDescent="0.25">
      <c r="A73" s="52" t="s">
        <v>583</v>
      </c>
      <c r="B73" s="13" t="s">
        <v>264</v>
      </c>
      <c r="C73" s="56">
        <v>18.617000999999998</v>
      </c>
      <c r="D73" s="56">
        <v>18.593</v>
      </c>
      <c r="E73" s="56">
        <v>18.627001</v>
      </c>
      <c r="F73" s="56">
        <v>18.823775999999999</v>
      </c>
      <c r="G73" s="56">
        <v>18.898167000000001</v>
      </c>
      <c r="H73" s="56">
        <v>18.972556999999998</v>
      </c>
      <c r="I73" s="56">
        <v>19.046946999999999</v>
      </c>
      <c r="J73" s="56">
        <v>19.046946999999999</v>
      </c>
      <c r="K73" s="56">
        <v>19.046946999999999</v>
      </c>
      <c r="L73" s="56">
        <v>19.046946999999999</v>
      </c>
      <c r="M73" s="56">
        <v>19.046946999999999</v>
      </c>
      <c r="N73" s="56">
        <v>19.046946999999999</v>
      </c>
      <c r="O73" s="56">
        <v>19.046946999999999</v>
      </c>
      <c r="P73" s="56">
        <v>19.046946999999999</v>
      </c>
      <c r="Q73" s="56">
        <v>19.046946999999999</v>
      </c>
      <c r="R73" s="56">
        <v>19.046946999999999</v>
      </c>
      <c r="S73" s="56">
        <v>19.046946999999999</v>
      </c>
      <c r="T73" s="56">
        <v>19.046946999999999</v>
      </c>
      <c r="U73" s="56">
        <v>19.046946999999999</v>
      </c>
      <c r="V73" s="56">
        <v>19.046946999999999</v>
      </c>
      <c r="W73" s="56">
        <v>19.046946999999999</v>
      </c>
      <c r="X73" s="56">
        <v>19.046946999999999</v>
      </c>
      <c r="Y73" s="56">
        <v>19.046946999999999</v>
      </c>
      <c r="Z73" s="56">
        <v>19.046946999999999</v>
      </c>
      <c r="AA73" s="56">
        <v>19.046946999999999</v>
      </c>
      <c r="AB73" s="56">
        <v>19.046946999999999</v>
      </c>
      <c r="AC73" s="56">
        <v>19.046946999999999</v>
      </c>
      <c r="AD73" s="56">
        <v>19.046946999999999</v>
      </c>
      <c r="AE73" s="56">
        <v>19.046946999999999</v>
      </c>
      <c r="AF73" s="56">
        <v>19.046946999999999</v>
      </c>
      <c r="AG73" s="56">
        <v>19.046946999999999</v>
      </c>
      <c r="AH73" s="56">
        <v>19.046946999999999</v>
      </c>
      <c r="AI73" s="56">
        <v>19.046946999999999</v>
      </c>
      <c r="AJ73" s="56">
        <v>19.046946999999999</v>
      </c>
      <c r="AK73" s="14">
        <v>7.54E-4</v>
      </c>
    </row>
    <row r="74" spans="1:37" ht="15" customHeight="1" x14ac:dyDescent="0.25">
      <c r="A74" s="52" t="s">
        <v>584</v>
      </c>
      <c r="B74" s="13" t="s">
        <v>265</v>
      </c>
      <c r="C74" s="56">
        <v>91.099997999999999</v>
      </c>
      <c r="D74" s="56">
        <v>92.586997999999994</v>
      </c>
      <c r="E74" s="56">
        <v>92.325996000000004</v>
      </c>
      <c r="F74" s="56">
        <v>96.240547000000007</v>
      </c>
      <c r="G74" s="56">
        <v>93.680572999999995</v>
      </c>
      <c r="H74" s="56">
        <v>93.826049999999995</v>
      </c>
      <c r="I74" s="56">
        <v>93.140938000000006</v>
      </c>
      <c r="J74" s="56">
        <v>92.813477000000006</v>
      </c>
      <c r="K74" s="56">
        <v>91.635490000000004</v>
      </c>
      <c r="L74" s="56">
        <v>91.065574999999995</v>
      </c>
      <c r="M74" s="56">
        <v>91.373549999999994</v>
      </c>
      <c r="N74" s="56">
        <v>91.494370000000004</v>
      </c>
      <c r="O74" s="56">
        <v>91.419433999999995</v>
      </c>
      <c r="P74" s="56">
        <v>91.196419000000006</v>
      </c>
      <c r="Q74" s="56">
        <v>91.299126000000001</v>
      </c>
      <c r="R74" s="56">
        <v>91.187163999999996</v>
      </c>
      <c r="S74" s="56">
        <v>90.813209999999998</v>
      </c>
      <c r="T74" s="56">
        <v>90.717338999999996</v>
      </c>
      <c r="U74" s="56">
        <v>90.662598000000003</v>
      </c>
      <c r="V74" s="56">
        <v>90.710448999999997</v>
      </c>
      <c r="W74" s="56">
        <v>90.931922999999998</v>
      </c>
      <c r="X74" s="56">
        <v>90.985695000000007</v>
      </c>
      <c r="Y74" s="56">
        <v>90.575271999999998</v>
      </c>
      <c r="Z74" s="56">
        <v>90.547295000000005</v>
      </c>
      <c r="AA74" s="56">
        <v>90.650199999999998</v>
      </c>
      <c r="AB74" s="56">
        <v>91.098113999999995</v>
      </c>
      <c r="AC74" s="56">
        <v>90.936599999999999</v>
      </c>
      <c r="AD74" s="56">
        <v>91.234589</v>
      </c>
      <c r="AE74" s="56">
        <v>91.236335999999994</v>
      </c>
      <c r="AF74" s="56">
        <v>91.667679000000007</v>
      </c>
      <c r="AG74" s="56">
        <v>91.603476999999998</v>
      </c>
      <c r="AH74" s="56">
        <v>91.694892999999993</v>
      </c>
      <c r="AI74" s="56">
        <v>91.040085000000005</v>
      </c>
      <c r="AJ74" s="56">
        <v>91.036704999999998</v>
      </c>
      <c r="AK74" s="14">
        <v>-5.2800000000000004E-4</v>
      </c>
    </row>
    <row r="75" spans="1:37" ht="15" customHeight="1" x14ac:dyDescent="0.25">
      <c r="A75" s="52" t="s">
        <v>585</v>
      </c>
      <c r="B75" s="13" t="s">
        <v>586</v>
      </c>
      <c r="C75" s="54">
        <v>10.139170999999999</v>
      </c>
      <c r="D75" s="54">
        <v>10.182057</v>
      </c>
      <c r="E75" s="54">
        <v>9.3711059999999993</v>
      </c>
      <c r="F75" s="54">
        <v>8.6693060000000006</v>
      </c>
      <c r="G75" s="54">
        <v>8.4772770000000008</v>
      </c>
      <c r="H75" s="54">
        <v>7.9442209999999998</v>
      </c>
      <c r="I75" s="54">
        <v>7.9487519999999998</v>
      </c>
      <c r="J75" s="54">
        <v>7.7130049999999999</v>
      </c>
      <c r="K75" s="54">
        <v>7.7839549999999997</v>
      </c>
      <c r="L75" s="54">
        <v>7.2666950000000003</v>
      </c>
      <c r="M75" s="54">
        <v>6.6502749999999997</v>
      </c>
      <c r="N75" s="54">
        <v>6.811992</v>
      </c>
      <c r="O75" s="54">
        <v>6.8121470000000004</v>
      </c>
      <c r="P75" s="54">
        <v>6.7720250000000002</v>
      </c>
      <c r="Q75" s="54">
        <v>6.7836270000000001</v>
      </c>
      <c r="R75" s="54">
        <v>6.7794619999999997</v>
      </c>
      <c r="S75" s="54">
        <v>6.7541310000000001</v>
      </c>
      <c r="T75" s="54">
        <v>6.9503149999999998</v>
      </c>
      <c r="U75" s="54">
        <v>7.0190510000000002</v>
      </c>
      <c r="V75" s="54">
        <v>7.2169619999999997</v>
      </c>
      <c r="W75" s="54">
        <v>7.3738780000000004</v>
      </c>
      <c r="X75" s="54">
        <v>7.5583289999999996</v>
      </c>
      <c r="Y75" s="54">
        <v>7.5642560000000003</v>
      </c>
      <c r="Z75" s="54">
        <v>7.7593930000000002</v>
      </c>
      <c r="AA75" s="54">
        <v>7.8961860000000001</v>
      </c>
      <c r="AB75" s="54">
        <v>7.6289249999999997</v>
      </c>
      <c r="AC75" s="54">
        <v>8.2277959999999997</v>
      </c>
      <c r="AD75" s="54">
        <v>8.1721249999999994</v>
      </c>
      <c r="AE75" s="54">
        <v>8.7960279999999997</v>
      </c>
      <c r="AF75" s="54">
        <v>8.6316989999999993</v>
      </c>
      <c r="AG75" s="54">
        <v>8.8656810000000004</v>
      </c>
      <c r="AH75" s="54">
        <v>9.1278489999999994</v>
      </c>
      <c r="AI75" s="54">
        <v>9.3842850000000002</v>
      </c>
      <c r="AJ75" s="54">
        <v>9.6692239999999998</v>
      </c>
      <c r="AK75" s="14">
        <v>-1.614E-3</v>
      </c>
    </row>
    <row r="76" spans="1:37" ht="15" customHeight="1" x14ac:dyDescent="0.25">
      <c r="A76" s="52" t="s">
        <v>587</v>
      </c>
      <c r="B76" s="13" t="s">
        <v>588</v>
      </c>
      <c r="C76" s="54">
        <v>6.3749029999999998</v>
      </c>
      <c r="D76" s="54">
        <v>7.8169909999999998</v>
      </c>
      <c r="E76" s="54">
        <v>7.7945900000000004</v>
      </c>
      <c r="F76" s="54">
        <v>9.1289160000000003</v>
      </c>
      <c r="G76" s="54">
        <v>9.6785309999999996</v>
      </c>
      <c r="H76" s="54">
        <v>9.592352</v>
      </c>
      <c r="I76" s="54">
        <v>9.7541799999999999</v>
      </c>
      <c r="J76" s="54">
        <v>9.8289519999999992</v>
      </c>
      <c r="K76" s="54">
        <v>10.163691</v>
      </c>
      <c r="L76" s="54">
        <v>10.155900000000001</v>
      </c>
      <c r="M76" s="54">
        <v>9.8025470000000006</v>
      </c>
      <c r="N76" s="54">
        <v>9.9741579999999992</v>
      </c>
      <c r="O76" s="54">
        <v>10.052740999999999</v>
      </c>
      <c r="P76" s="54">
        <v>10.165839</v>
      </c>
      <c r="Q76" s="54">
        <v>10.379944</v>
      </c>
      <c r="R76" s="54">
        <v>10.353004</v>
      </c>
      <c r="S76" s="54">
        <v>10.384364</v>
      </c>
      <c r="T76" s="54">
        <v>10.634668</v>
      </c>
      <c r="U76" s="54">
        <v>10.651255000000001</v>
      </c>
      <c r="V76" s="54">
        <v>10.766003</v>
      </c>
      <c r="W76" s="54">
        <v>10.854263</v>
      </c>
      <c r="X76" s="54">
        <v>10.96738</v>
      </c>
      <c r="Y76" s="54">
        <v>10.893879999999999</v>
      </c>
      <c r="Z76" s="54">
        <v>11.005761</v>
      </c>
      <c r="AA76" s="54">
        <v>10.986964</v>
      </c>
      <c r="AB76" s="54">
        <v>10.431673999999999</v>
      </c>
      <c r="AC76" s="54">
        <v>10.712545</v>
      </c>
      <c r="AD76" s="54">
        <v>10.333114999999999</v>
      </c>
      <c r="AE76" s="54">
        <v>10.609164</v>
      </c>
      <c r="AF76" s="54">
        <v>10.109759</v>
      </c>
      <c r="AG76" s="54">
        <v>9.9870950000000001</v>
      </c>
      <c r="AH76" s="54">
        <v>9.8432729999999999</v>
      </c>
      <c r="AI76" s="54">
        <v>9.6834950000000006</v>
      </c>
      <c r="AJ76" s="54">
        <v>9.6314539999999997</v>
      </c>
      <c r="AK76" s="14">
        <v>6.5440000000000003E-3</v>
      </c>
    </row>
    <row r="77" spans="1:37" ht="15" customHeight="1" x14ac:dyDescent="0.25">
      <c r="A77" s="52" t="s">
        <v>589</v>
      </c>
      <c r="B77" s="13" t="s">
        <v>590</v>
      </c>
      <c r="C77" s="54">
        <v>3.7642669999999998</v>
      </c>
      <c r="D77" s="54">
        <v>2.3650669999999998</v>
      </c>
      <c r="E77" s="54">
        <v>1.576516</v>
      </c>
      <c r="F77" s="54">
        <v>-0.45961000000000002</v>
      </c>
      <c r="G77" s="54">
        <v>-1.201254</v>
      </c>
      <c r="H77" s="54">
        <v>-1.648131</v>
      </c>
      <c r="I77" s="54">
        <v>-1.805428</v>
      </c>
      <c r="J77" s="54">
        <v>-2.1159469999999998</v>
      </c>
      <c r="K77" s="54">
        <v>-2.3797350000000002</v>
      </c>
      <c r="L77" s="54">
        <v>-2.889205</v>
      </c>
      <c r="M77" s="54">
        <v>-3.1522709999999998</v>
      </c>
      <c r="N77" s="54">
        <v>-3.162166</v>
      </c>
      <c r="O77" s="54">
        <v>-3.2405940000000002</v>
      </c>
      <c r="P77" s="54">
        <v>-3.3938139999999999</v>
      </c>
      <c r="Q77" s="54">
        <v>-3.596317</v>
      </c>
      <c r="R77" s="54">
        <v>-3.5735410000000001</v>
      </c>
      <c r="S77" s="54">
        <v>-3.630233</v>
      </c>
      <c r="T77" s="54">
        <v>-3.6843530000000002</v>
      </c>
      <c r="U77" s="54">
        <v>-3.6322040000000002</v>
      </c>
      <c r="V77" s="54">
        <v>-3.5490409999999999</v>
      </c>
      <c r="W77" s="54">
        <v>-3.4803850000000001</v>
      </c>
      <c r="X77" s="54">
        <v>-3.4090500000000001</v>
      </c>
      <c r="Y77" s="54">
        <v>-3.3296239999999999</v>
      </c>
      <c r="Z77" s="54">
        <v>-3.2463679999999999</v>
      </c>
      <c r="AA77" s="54">
        <v>-3.0907779999999998</v>
      </c>
      <c r="AB77" s="54">
        <v>-2.8027489999999999</v>
      </c>
      <c r="AC77" s="54">
        <v>-2.48475</v>
      </c>
      <c r="AD77" s="54">
        <v>-2.16099</v>
      </c>
      <c r="AE77" s="54">
        <v>-1.8131360000000001</v>
      </c>
      <c r="AF77" s="54">
        <v>-1.4780610000000001</v>
      </c>
      <c r="AG77" s="54">
        <v>-1.1214139999999999</v>
      </c>
      <c r="AH77" s="54">
        <v>-0.71542499999999998</v>
      </c>
      <c r="AI77" s="54">
        <v>-0.29920999999999998</v>
      </c>
      <c r="AJ77" s="54">
        <v>3.7769999999999998E-2</v>
      </c>
      <c r="AK77" s="14">
        <v>-0.12127400000000001</v>
      </c>
    </row>
    <row r="78" spans="1:37" ht="15" customHeight="1" x14ac:dyDescent="0.25">
      <c r="A78" s="52" t="s">
        <v>591</v>
      </c>
      <c r="B78" s="13" t="s">
        <v>118</v>
      </c>
      <c r="C78" s="56">
        <v>18.925894</v>
      </c>
      <c r="D78" s="56">
        <v>11.682878000000001</v>
      </c>
      <c r="E78" s="56">
        <v>7.5420030000000002</v>
      </c>
      <c r="F78" s="56">
        <v>-2.2680210000000001</v>
      </c>
      <c r="G78" s="56">
        <v>-5.9211419999999997</v>
      </c>
      <c r="H78" s="56">
        <v>-8.1476670000000002</v>
      </c>
      <c r="I78" s="56">
        <v>-8.9872169999999993</v>
      </c>
      <c r="J78" s="56">
        <v>-10.612451999999999</v>
      </c>
      <c r="K78" s="56">
        <v>-12.028582999999999</v>
      </c>
      <c r="L78" s="56">
        <v>-14.710908999999999</v>
      </c>
      <c r="M78" s="56">
        <v>-16.116437999999999</v>
      </c>
      <c r="N78" s="56">
        <v>-16.228676</v>
      </c>
      <c r="O78" s="56">
        <v>-16.699604000000001</v>
      </c>
      <c r="P78" s="56">
        <v>-17.578627000000001</v>
      </c>
      <c r="Q78" s="56">
        <v>-18.676196999999998</v>
      </c>
      <c r="R78" s="56">
        <v>-18.612850000000002</v>
      </c>
      <c r="S78" s="56">
        <v>-18.966712999999999</v>
      </c>
      <c r="T78" s="56">
        <v>-19.310048999999999</v>
      </c>
      <c r="U78" s="56">
        <v>-19.076815</v>
      </c>
      <c r="V78" s="56">
        <v>-18.645395000000001</v>
      </c>
      <c r="W78" s="56">
        <v>-18.258120000000002</v>
      </c>
      <c r="X78" s="56">
        <v>-17.832439000000001</v>
      </c>
      <c r="Y78" s="56">
        <v>-17.387046999999999</v>
      </c>
      <c r="Z78" s="56">
        <v>-16.918377</v>
      </c>
      <c r="AA78" s="56">
        <v>-16.057835000000001</v>
      </c>
      <c r="AB78" s="56">
        <v>-14.515793</v>
      </c>
      <c r="AC78" s="56">
        <v>-12.832756</v>
      </c>
      <c r="AD78" s="56">
        <v>-11.104354000000001</v>
      </c>
      <c r="AE78" s="56">
        <v>-9.2750909999999998</v>
      </c>
      <c r="AF78" s="56">
        <v>-7.5162230000000001</v>
      </c>
      <c r="AG78" s="56">
        <v>-5.667764</v>
      </c>
      <c r="AH78" s="56">
        <v>-3.5898780000000001</v>
      </c>
      <c r="AI78" s="56">
        <v>-1.4955890000000001</v>
      </c>
      <c r="AJ78" s="56">
        <v>0.18776000000000001</v>
      </c>
      <c r="AK78" s="14">
        <v>-0.121101</v>
      </c>
    </row>
    <row r="79" spans="1:37" ht="15" customHeight="1" x14ac:dyDescent="0.25">
      <c r="B79" s="64" t="s">
        <v>266</v>
      </c>
    </row>
    <row r="80" spans="1:37" ht="15" customHeight="1" x14ac:dyDescent="0.25">
      <c r="A80" s="52" t="s">
        <v>592</v>
      </c>
      <c r="B80" s="13" t="s">
        <v>622</v>
      </c>
      <c r="C80" s="54">
        <v>138.45779400000001</v>
      </c>
      <c r="D80" s="54">
        <v>169.568085</v>
      </c>
      <c r="E80" s="54">
        <v>178.93864400000001</v>
      </c>
      <c r="F80" s="54">
        <v>175.361694</v>
      </c>
      <c r="G80" s="54">
        <v>173.081558</v>
      </c>
      <c r="H80" s="54">
        <v>160.452957</v>
      </c>
      <c r="I80" s="54">
        <v>165.56208799999999</v>
      </c>
      <c r="J80" s="54">
        <v>165.72605899999999</v>
      </c>
      <c r="K80" s="54">
        <v>174.40924100000001</v>
      </c>
      <c r="L80" s="54">
        <v>169.57957500000001</v>
      </c>
      <c r="M80" s="54">
        <v>156.209732</v>
      </c>
      <c r="N80" s="54">
        <v>165.43542500000001</v>
      </c>
      <c r="O80" s="54">
        <v>171.59144599999999</v>
      </c>
      <c r="P80" s="54">
        <v>171.81601000000001</v>
      </c>
      <c r="Q80" s="54">
        <v>175.12619000000001</v>
      </c>
      <c r="R80" s="54">
        <v>177.36726400000001</v>
      </c>
      <c r="S80" s="54">
        <v>180.788025</v>
      </c>
      <c r="T80" s="54">
        <v>188.95784</v>
      </c>
      <c r="U80" s="54">
        <v>195.288895</v>
      </c>
      <c r="V80" s="54">
        <v>205.187881</v>
      </c>
      <c r="W80" s="54">
        <v>209.49816899999999</v>
      </c>
      <c r="X80" s="54">
        <v>217.36505099999999</v>
      </c>
      <c r="Y80" s="54">
        <v>218.769623</v>
      </c>
      <c r="Z80" s="54">
        <v>226.730515</v>
      </c>
      <c r="AA80" s="54">
        <v>231.647018</v>
      </c>
      <c r="AB80" s="54">
        <v>226.87417600000001</v>
      </c>
      <c r="AC80" s="54">
        <v>247.80482499999999</v>
      </c>
      <c r="AD80" s="54">
        <v>242.611771</v>
      </c>
      <c r="AE80" s="54">
        <v>264.43359400000003</v>
      </c>
      <c r="AF80" s="54">
        <v>258.59579500000001</v>
      </c>
      <c r="AG80" s="54">
        <v>266.008667</v>
      </c>
      <c r="AH80" s="54">
        <v>274.15725700000002</v>
      </c>
      <c r="AI80" s="54">
        <v>281.14923099999999</v>
      </c>
      <c r="AJ80" s="54">
        <v>290.19097900000003</v>
      </c>
      <c r="AK80" s="14">
        <v>1.6931999999999999E-2</v>
      </c>
    </row>
    <row r="81" spans="2:37" ht="15" customHeight="1" x14ac:dyDescent="0.25"/>
    <row r="82" spans="2:37" ht="15" customHeight="1" thickBot="1" x14ac:dyDescent="0.3"/>
    <row r="83" spans="2:37" ht="15" customHeight="1" x14ac:dyDescent="0.25">
      <c r="B83" s="65" t="s">
        <v>119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spans="2:37" ht="15" customHeight="1" x14ac:dyDescent="0.25">
      <c r="B84" s="57" t="s">
        <v>267</v>
      </c>
    </row>
    <row r="85" spans="2:37" ht="15" customHeight="1" x14ac:dyDescent="0.25">
      <c r="B85" s="57" t="s">
        <v>120</v>
      </c>
    </row>
    <row r="86" spans="2:37" ht="15" customHeight="1" x14ac:dyDescent="0.25">
      <c r="B86" s="57" t="s">
        <v>121</v>
      </c>
    </row>
    <row r="87" spans="2:37" ht="15" customHeight="1" x14ac:dyDescent="0.25">
      <c r="B87" s="57" t="s">
        <v>122</v>
      </c>
    </row>
    <row r="88" spans="2:37" ht="15" customHeight="1" x14ac:dyDescent="0.25">
      <c r="B88" s="57" t="s">
        <v>123</v>
      </c>
    </row>
    <row r="89" spans="2:37" ht="15" customHeight="1" x14ac:dyDescent="0.25">
      <c r="B89" s="57" t="s">
        <v>124</v>
      </c>
    </row>
    <row r="90" spans="2:37" ht="15" customHeight="1" x14ac:dyDescent="0.25">
      <c r="B90" s="57" t="s">
        <v>125</v>
      </c>
    </row>
    <row r="91" spans="2:37" ht="15" customHeight="1" x14ac:dyDescent="0.25">
      <c r="B91" s="57" t="s">
        <v>268</v>
      </c>
    </row>
    <row r="92" spans="2:37" ht="15" customHeight="1" x14ac:dyDescent="0.25">
      <c r="B92" s="57" t="s">
        <v>269</v>
      </c>
    </row>
    <row r="93" spans="2:37" ht="15" customHeight="1" x14ac:dyDescent="0.25">
      <c r="B93" s="57" t="s">
        <v>126</v>
      </c>
    </row>
    <row r="94" spans="2:37" ht="15" customHeight="1" x14ac:dyDescent="0.25">
      <c r="B94" s="57" t="s">
        <v>127</v>
      </c>
    </row>
    <row r="95" spans="2:37" ht="15" customHeight="1" x14ac:dyDescent="0.25">
      <c r="B95" s="57" t="s">
        <v>270</v>
      </c>
    </row>
    <row r="96" spans="2:37" ht="15" customHeight="1" x14ac:dyDescent="0.25">
      <c r="B96" s="57" t="s">
        <v>593</v>
      </c>
    </row>
    <row r="97" spans="2:2" ht="15" customHeight="1" x14ac:dyDescent="0.25">
      <c r="B97" s="57" t="s">
        <v>128</v>
      </c>
    </row>
    <row r="98" spans="2:2" ht="15" customHeight="1" x14ac:dyDescent="0.25">
      <c r="B98" s="57" t="s">
        <v>623</v>
      </c>
    </row>
    <row r="99" spans="2:2" ht="15" customHeight="1" x14ac:dyDescent="0.25">
      <c r="B99" s="57" t="s">
        <v>624</v>
      </c>
    </row>
    <row r="100" spans="2:2" ht="15" customHeight="1" x14ac:dyDescent="0.25">
      <c r="B100" s="57" t="s">
        <v>625</v>
      </c>
    </row>
    <row r="101" spans="2:2" ht="15" customHeight="1" x14ac:dyDescent="0.25">
      <c r="B101" s="57" t="s">
        <v>129</v>
      </c>
    </row>
    <row r="102" spans="2:2" ht="15" customHeight="1" x14ac:dyDescent="0.25">
      <c r="B102" s="57" t="s">
        <v>130</v>
      </c>
    </row>
    <row r="103" spans="2:2" ht="15" customHeight="1" x14ac:dyDescent="0.25">
      <c r="B103" s="57" t="s">
        <v>271</v>
      </c>
    </row>
    <row r="104" spans="2:2" ht="15" customHeight="1" x14ac:dyDescent="0.25">
      <c r="B104" s="57" t="s">
        <v>272</v>
      </c>
    </row>
    <row r="105" spans="2:2" ht="15" customHeight="1" x14ac:dyDescent="0.25">
      <c r="B105" s="57" t="s">
        <v>273</v>
      </c>
    </row>
    <row r="106" spans="2:2" ht="15" customHeight="1" x14ac:dyDescent="0.25">
      <c r="B106" s="57" t="s">
        <v>274</v>
      </c>
    </row>
    <row r="107" spans="2:2" ht="15" customHeight="1" x14ac:dyDescent="0.25">
      <c r="B107" s="57" t="s">
        <v>131</v>
      </c>
    </row>
    <row r="108" spans="2:2" ht="15" customHeight="1" x14ac:dyDescent="0.25">
      <c r="B108" s="57" t="s">
        <v>83</v>
      </c>
    </row>
    <row r="109" spans="2:2" ht="15" customHeight="1" x14ac:dyDescent="0.25">
      <c r="B109" s="57" t="s">
        <v>607</v>
      </c>
    </row>
    <row r="110" spans="2:2" ht="15" customHeight="1" x14ac:dyDescent="0.25">
      <c r="B110" s="57" t="s">
        <v>84</v>
      </c>
    </row>
    <row r="111" spans="2:2" ht="15" customHeight="1" x14ac:dyDescent="0.25">
      <c r="B111" s="57" t="s">
        <v>626</v>
      </c>
    </row>
    <row r="112" spans="2:2" ht="15" customHeight="1" x14ac:dyDescent="0.25">
      <c r="B112" s="57" t="s">
        <v>627</v>
      </c>
    </row>
    <row r="113" spans="2:2" ht="15" customHeight="1" x14ac:dyDescent="0.25">
      <c r="B113" s="57" t="s">
        <v>613</v>
      </c>
    </row>
    <row r="114" spans="2:2" ht="15" customHeight="1" x14ac:dyDescent="0.25">
      <c r="B114" s="57" t="s">
        <v>614</v>
      </c>
    </row>
    <row r="115" spans="2:2" ht="15" customHeight="1" x14ac:dyDescent="0.25"/>
    <row r="116" spans="2:2" ht="15" customHeight="1" x14ac:dyDescent="0.25"/>
    <row r="117" spans="2:2" ht="15" customHeight="1" x14ac:dyDescent="0.25"/>
    <row r="118" spans="2:2" ht="15" customHeight="1" x14ac:dyDescent="0.25"/>
    <row r="119" spans="2:2" ht="15" customHeight="1" x14ac:dyDescent="0.25"/>
    <row r="120" spans="2:2" ht="15" customHeight="1" x14ac:dyDescent="0.25"/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83:AK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A37" workbookViewId="0">
      <selection activeCell="C61" sqref="C61"/>
    </sheetView>
  </sheetViews>
  <sheetFormatPr defaultRowHeight="15" x14ac:dyDescent="0.25"/>
  <cols>
    <col min="1" max="1" width="60.7109375" bestFit="1" customWidth="1"/>
    <col min="2" max="2" width="41.5703125" customWidth="1"/>
    <col min="3" max="4" width="11.7109375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23" t="s">
        <v>313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s="8" customFormat="1" x14ac:dyDescent="0.25">
      <c r="A2" s="21" t="s">
        <v>398</v>
      </c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s="8" customFormat="1" x14ac:dyDescent="0.25">
      <c r="A3" s="25" t="s">
        <v>314</v>
      </c>
      <c r="B3" s="8" t="s">
        <v>0</v>
      </c>
      <c r="C3" s="8">
        <v>2017</v>
      </c>
      <c r="D3" s="8">
        <v>2018</v>
      </c>
      <c r="E3" s="8">
        <v>2019</v>
      </c>
      <c r="F3" s="8">
        <v>2020</v>
      </c>
      <c r="G3" s="8">
        <v>2021</v>
      </c>
      <c r="H3" s="8">
        <v>2022</v>
      </c>
      <c r="I3" s="8">
        <v>2023</v>
      </c>
      <c r="J3" s="8">
        <v>2024</v>
      </c>
      <c r="K3" s="8">
        <v>2025</v>
      </c>
      <c r="L3" s="8">
        <v>2026</v>
      </c>
      <c r="M3" s="8">
        <v>2027</v>
      </c>
      <c r="N3" s="8">
        <v>2028</v>
      </c>
      <c r="O3" s="8">
        <v>2029</v>
      </c>
      <c r="P3" s="8">
        <v>2030</v>
      </c>
      <c r="Q3" s="8">
        <v>2031</v>
      </c>
      <c r="R3" s="8">
        <v>2032</v>
      </c>
      <c r="S3" s="8">
        <v>2033</v>
      </c>
      <c r="T3" s="8">
        <v>2034</v>
      </c>
      <c r="U3" s="8">
        <v>2035</v>
      </c>
      <c r="V3" s="8">
        <v>2036</v>
      </c>
      <c r="W3" s="8">
        <v>2037</v>
      </c>
      <c r="X3" s="8">
        <v>2038</v>
      </c>
      <c r="Y3" s="8">
        <v>2039</v>
      </c>
      <c r="Z3" s="8">
        <v>2040</v>
      </c>
      <c r="AA3" s="8">
        <v>2041</v>
      </c>
      <c r="AB3" s="8">
        <v>2042</v>
      </c>
      <c r="AC3" s="8">
        <v>2043</v>
      </c>
      <c r="AD3" s="8">
        <v>2044</v>
      </c>
      <c r="AE3" s="8">
        <v>2045</v>
      </c>
      <c r="AF3" s="8">
        <v>2046</v>
      </c>
      <c r="AG3" s="8">
        <v>2047</v>
      </c>
      <c r="AH3" s="8">
        <v>2048</v>
      </c>
      <c r="AI3" s="8">
        <v>2049</v>
      </c>
      <c r="AJ3" s="8">
        <v>2050</v>
      </c>
    </row>
    <row r="4" spans="1:36" s="8" customFormat="1" x14ac:dyDescent="0.25">
      <c r="A4" s="8" t="s">
        <v>306</v>
      </c>
      <c r="B4" s="8" t="s">
        <v>397</v>
      </c>
      <c r="C4" s="62"/>
      <c r="D4" s="7">
        <v>1156250</v>
      </c>
      <c r="E4" s="7">
        <v>1122140</v>
      </c>
      <c r="F4" s="7">
        <v>1093330</v>
      </c>
      <c r="G4" s="7">
        <v>1068540</v>
      </c>
      <c r="H4" s="7">
        <v>1046900</v>
      </c>
      <c r="I4" s="7">
        <v>1027790</v>
      </c>
      <c r="J4" s="7">
        <v>1010730</v>
      </c>
      <c r="K4" s="8">
        <v>995371</v>
      </c>
      <c r="L4" s="8">
        <v>979717</v>
      </c>
      <c r="M4" s="8">
        <v>965590</v>
      </c>
      <c r="N4" s="8">
        <v>952751</v>
      </c>
      <c r="O4" s="8">
        <v>941011</v>
      </c>
      <c r="P4" s="8">
        <v>930219</v>
      </c>
      <c r="Q4" s="8">
        <v>920839</v>
      </c>
      <c r="R4" s="8">
        <v>912101</v>
      </c>
      <c r="S4" s="8">
        <v>903931</v>
      </c>
      <c r="T4" s="8">
        <v>896269</v>
      </c>
      <c r="U4" s="8">
        <v>889064</v>
      </c>
      <c r="V4" s="8">
        <v>881185</v>
      </c>
      <c r="W4" s="8">
        <v>873806</v>
      </c>
      <c r="X4" s="8">
        <v>866873</v>
      </c>
      <c r="Y4" s="8">
        <v>860342</v>
      </c>
      <c r="Z4" s="8">
        <v>854175</v>
      </c>
      <c r="AA4" s="8">
        <v>848033</v>
      </c>
      <c r="AB4" s="8">
        <v>842223</v>
      </c>
      <c r="AC4" s="8">
        <v>836717</v>
      </c>
      <c r="AD4" s="8">
        <v>831488</v>
      </c>
      <c r="AE4" s="8">
        <v>826512</v>
      </c>
      <c r="AF4" s="8">
        <v>821449</v>
      </c>
      <c r="AG4" s="8">
        <v>816631</v>
      </c>
      <c r="AH4" s="8">
        <v>812038</v>
      </c>
      <c r="AI4" s="8">
        <v>807654</v>
      </c>
      <c r="AJ4" s="8">
        <v>803461</v>
      </c>
    </row>
    <row r="5" spans="1:36" s="8" customFormat="1" x14ac:dyDescent="0.25">
      <c r="A5" s="8" t="s">
        <v>308</v>
      </c>
      <c r="C5" s="62"/>
      <c r="D5" s="8">
        <f>'Subsidies Paid'!K7</f>
        <v>0.3</v>
      </c>
      <c r="E5" s="8">
        <f>'Subsidies Paid'!L7</f>
        <v>0.3</v>
      </c>
      <c r="F5" s="8">
        <f>'Subsidies Paid'!M7</f>
        <v>0.26</v>
      </c>
      <c r="G5" s="8">
        <f>'Subsidies Paid'!N7</f>
        <v>0.22</v>
      </c>
      <c r="H5" s="8">
        <f>'Subsidies Paid'!O7</f>
        <v>0.1</v>
      </c>
      <c r="I5" s="8">
        <f>'Subsidies Paid'!P7</f>
        <v>0.1</v>
      </c>
      <c r="J5" s="8">
        <f>'Subsidies Paid'!Q7</f>
        <v>0.1</v>
      </c>
      <c r="K5" s="8">
        <f>'Subsidies Paid'!R7</f>
        <v>0.1</v>
      </c>
      <c r="L5" s="8">
        <f>'Subsidies Paid'!S7</f>
        <v>0.1</v>
      </c>
      <c r="M5" s="8">
        <f>'Subsidies Paid'!T7</f>
        <v>0.1</v>
      </c>
      <c r="N5" s="8">
        <f>'Subsidies Paid'!U7</f>
        <v>0.1</v>
      </c>
      <c r="O5" s="8">
        <f>'Subsidies Paid'!V7</f>
        <v>0.1</v>
      </c>
      <c r="P5" s="8">
        <f>'Subsidies Paid'!W7</f>
        <v>0.1</v>
      </c>
      <c r="Q5" s="8">
        <f>P5</f>
        <v>0.1</v>
      </c>
      <c r="R5" s="8">
        <f t="shared" ref="R5:AJ5" si="0">Q5</f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  <c r="AI5" s="8">
        <f t="shared" si="0"/>
        <v>0.1</v>
      </c>
      <c r="AJ5" s="8">
        <f t="shared" si="0"/>
        <v>0.1</v>
      </c>
    </row>
    <row r="6" spans="1:36" s="8" customFormat="1" x14ac:dyDescent="0.25">
      <c r="A6" s="8" t="s">
        <v>309</v>
      </c>
      <c r="C6" s="62"/>
      <c r="D6" s="38">
        <f>D5*D4</f>
        <v>346875</v>
      </c>
      <c r="E6" s="38">
        <f t="shared" ref="E6:AJ6" si="1">E5*E4</f>
        <v>336642</v>
      </c>
      <c r="F6" s="38">
        <f t="shared" si="1"/>
        <v>284265.8</v>
      </c>
      <c r="G6" s="38">
        <f t="shared" si="1"/>
        <v>235078.8</v>
      </c>
      <c r="H6" s="38">
        <f t="shared" si="1"/>
        <v>104690</v>
      </c>
      <c r="I6" s="38">
        <f t="shared" si="1"/>
        <v>102779</v>
      </c>
      <c r="J6" s="38">
        <f t="shared" si="1"/>
        <v>101073</v>
      </c>
      <c r="K6" s="38">
        <f t="shared" si="1"/>
        <v>99537.1</v>
      </c>
      <c r="L6" s="38">
        <f t="shared" si="1"/>
        <v>97971.700000000012</v>
      </c>
      <c r="M6" s="38">
        <f t="shared" si="1"/>
        <v>96559</v>
      </c>
      <c r="N6" s="38">
        <f t="shared" si="1"/>
        <v>95275.1</v>
      </c>
      <c r="O6" s="38">
        <f t="shared" si="1"/>
        <v>94101.1</v>
      </c>
      <c r="P6" s="38">
        <f t="shared" si="1"/>
        <v>93021.900000000009</v>
      </c>
      <c r="Q6" s="38">
        <f t="shared" si="1"/>
        <v>92083.900000000009</v>
      </c>
      <c r="R6" s="38">
        <f t="shared" si="1"/>
        <v>91210.1</v>
      </c>
      <c r="S6" s="38">
        <f t="shared" si="1"/>
        <v>90393.1</v>
      </c>
      <c r="T6" s="38">
        <f t="shared" si="1"/>
        <v>89626.900000000009</v>
      </c>
      <c r="U6" s="38">
        <f t="shared" si="1"/>
        <v>88906.400000000009</v>
      </c>
      <c r="V6" s="38">
        <f t="shared" si="1"/>
        <v>88118.5</v>
      </c>
      <c r="W6" s="38">
        <f t="shared" si="1"/>
        <v>87380.6</v>
      </c>
      <c r="X6" s="38">
        <f t="shared" si="1"/>
        <v>86687.3</v>
      </c>
      <c r="Y6" s="38">
        <f t="shared" si="1"/>
        <v>86034.200000000012</v>
      </c>
      <c r="Z6" s="38">
        <f t="shared" si="1"/>
        <v>85417.5</v>
      </c>
      <c r="AA6" s="38">
        <f t="shared" si="1"/>
        <v>84803.3</v>
      </c>
      <c r="AB6" s="38">
        <f t="shared" si="1"/>
        <v>84222.3</v>
      </c>
      <c r="AC6" s="38">
        <f t="shared" si="1"/>
        <v>83671.700000000012</v>
      </c>
      <c r="AD6" s="38">
        <f t="shared" si="1"/>
        <v>83148.800000000003</v>
      </c>
      <c r="AE6" s="38">
        <f t="shared" si="1"/>
        <v>82651.200000000012</v>
      </c>
      <c r="AF6" s="38">
        <f t="shared" si="1"/>
        <v>82144.900000000009</v>
      </c>
      <c r="AG6" s="38">
        <f t="shared" si="1"/>
        <v>81663.100000000006</v>
      </c>
      <c r="AH6" s="38">
        <f t="shared" si="1"/>
        <v>81203.8</v>
      </c>
      <c r="AI6" s="38">
        <f t="shared" si="1"/>
        <v>80765.400000000009</v>
      </c>
      <c r="AJ6" s="38">
        <f t="shared" si="1"/>
        <v>80346.100000000006</v>
      </c>
    </row>
    <row r="7" spans="1:36" s="8" customFormat="1" x14ac:dyDescent="0.25"/>
    <row r="8" spans="1:36" s="8" customFormat="1" x14ac:dyDescent="0.25">
      <c r="A8" s="21" t="s">
        <v>399</v>
      </c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s="8" customFormat="1" x14ac:dyDescent="0.25">
      <c r="A9" s="25" t="s">
        <v>314</v>
      </c>
      <c r="B9" s="8" t="s">
        <v>0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  <c r="K9" s="8">
        <v>2025</v>
      </c>
      <c r="L9" s="8">
        <v>2026</v>
      </c>
      <c r="M9" s="8">
        <v>2027</v>
      </c>
      <c r="N9" s="8">
        <v>2028</v>
      </c>
      <c r="O9" s="8">
        <v>2029</v>
      </c>
      <c r="P9" s="8">
        <v>2030</v>
      </c>
      <c r="Q9" s="8">
        <v>2031</v>
      </c>
      <c r="R9" s="8">
        <v>2032</v>
      </c>
      <c r="S9" s="8">
        <v>2033</v>
      </c>
      <c r="T9" s="8">
        <v>2034</v>
      </c>
      <c r="U9" s="8">
        <v>2035</v>
      </c>
      <c r="V9" s="8">
        <v>2036</v>
      </c>
      <c r="W9" s="8">
        <v>2037</v>
      </c>
      <c r="X9" s="8">
        <v>2038</v>
      </c>
      <c r="Y9" s="8">
        <v>2039</v>
      </c>
      <c r="Z9" s="8">
        <v>2040</v>
      </c>
      <c r="AA9" s="8">
        <v>2041</v>
      </c>
      <c r="AB9" s="8">
        <v>2042</v>
      </c>
      <c r="AC9" s="8">
        <v>2043</v>
      </c>
      <c r="AD9" s="8">
        <v>2044</v>
      </c>
      <c r="AE9" s="8">
        <v>2045</v>
      </c>
      <c r="AF9" s="8">
        <v>2046</v>
      </c>
      <c r="AG9" s="8">
        <v>2047</v>
      </c>
      <c r="AH9" s="8">
        <v>2048</v>
      </c>
      <c r="AI9" s="8">
        <v>2049</v>
      </c>
      <c r="AJ9" s="8">
        <v>2050</v>
      </c>
    </row>
    <row r="10" spans="1:36" s="8" customFormat="1" x14ac:dyDescent="0.25">
      <c r="A10" s="8" t="s">
        <v>310</v>
      </c>
      <c r="B10" s="8" t="s">
        <v>397</v>
      </c>
      <c r="C10" s="63"/>
      <c r="D10" s="7">
        <v>3806960</v>
      </c>
      <c r="E10" s="7">
        <v>3652290</v>
      </c>
      <c r="F10" s="7">
        <v>3497620</v>
      </c>
      <c r="G10" s="7">
        <v>3342950</v>
      </c>
      <c r="H10" s="7">
        <v>3270970</v>
      </c>
      <c r="I10" s="7">
        <v>3198990</v>
      </c>
      <c r="J10" s="7">
        <v>3127010</v>
      </c>
      <c r="K10" s="7">
        <v>3055030</v>
      </c>
      <c r="L10" s="7">
        <v>2983060</v>
      </c>
      <c r="M10" s="7">
        <v>2911080</v>
      </c>
      <c r="N10" s="7">
        <v>2839100</v>
      </c>
      <c r="O10" s="7">
        <v>2767120</v>
      </c>
      <c r="P10" s="7">
        <v>2695140</v>
      </c>
      <c r="Q10" s="7">
        <v>2623160</v>
      </c>
      <c r="R10" s="7">
        <v>2608110</v>
      </c>
      <c r="S10" s="7">
        <v>2593050</v>
      </c>
      <c r="T10" s="7">
        <v>2577990</v>
      </c>
      <c r="U10" s="7">
        <v>2562930</v>
      </c>
      <c r="V10" s="7">
        <v>2547870</v>
      </c>
      <c r="W10" s="7">
        <v>2532810</v>
      </c>
      <c r="X10" s="7">
        <v>2517760</v>
      </c>
      <c r="Y10" s="7">
        <v>2502700</v>
      </c>
      <c r="Z10" s="7">
        <v>2487640</v>
      </c>
      <c r="AA10" s="7">
        <v>2472580</v>
      </c>
      <c r="AB10" s="7">
        <v>2457520</v>
      </c>
      <c r="AC10" s="7">
        <v>2442460</v>
      </c>
      <c r="AD10" s="7">
        <v>2427400</v>
      </c>
      <c r="AE10" s="7">
        <v>2412350</v>
      </c>
      <c r="AF10" s="7">
        <v>2397290</v>
      </c>
      <c r="AG10" s="7">
        <v>2382230</v>
      </c>
      <c r="AH10" s="7">
        <v>2367170</v>
      </c>
      <c r="AI10" s="7">
        <v>2352110</v>
      </c>
      <c r="AJ10" s="7">
        <v>2337050</v>
      </c>
    </row>
    <row r="11" spans="1:36" s="8" customFormat="1" x14ac:dyDescent="0.25">
      <c r="A11" s="8" t="s">
        <v>311</v>
      </c>
      <c r="C11" s="62"/>
      <c r="D11" s="8">
        <f>'Subsidies Paid'!K7</f>
        <v>0.3</v>
      </c>
      <c r="E11" s="8">
        <f>'Subsidies Paid'!L7</f>
        <v>0.3</v>
      </c>
      <c r="F11" s="8">
        <f>'Subsidies Paid'!M7</f>
        <v>0.26</v>
      </c>
      <c r="G11" s="8">
        <f>'Subsidies Paid'!N7</f>
        <v>0.22</v>
      </c>
      <c r="H11" s="8">
        <f>'Subsidies Paid'!O7</f>
        <v>0.1</v>
      </c>
      <c r="I11" s="8">
        <f>'Subsidies Paid'!P7</f>
        <v>0.1</v>
      </c>
      <c r="J11" s="8">
        <f>'Subsidies Paid'!Q7</f>
        <v>0.1</v>
      </c>
      <c r="K11" s="8">
        <f>'Subsidies Paid'!R7</f>
        <v>0.1</v>
      </c>
      <c r="L11" s="8">
        <f>'Subsidies Paid'!S7</f>
        <v>0.1</v>
      </c>
      <c r="M11" s="8">
        <f>'Subsidies Paid'!T7</f>
        <v>0.1</v>
      </c>
      <c r="N11" s="8">
        <f>'Subsidies Paid'!U7</f>
        <v>0.1</v>
      </c>
      <c r="O11" s="8">
        <f>'Subsidies Paid'!V7</f>
        <v>0.1</v>
      </c>
      <c r="P11" s="8">
        <f>'Subsidies Paid'!W7</f>
        <v>0.1</v>
      </c>
      <c r="Q11" s="8">
        <f>P11</f>
        <v>0.1</v>
      </c>
      <c r="R11" s="8">
        <f>Q11</f>
        <v>0.1</v>
      </c>
      <c r="S11" s="8">
        <f t="shared" ref="S11:AJ11" si="2">R11</f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  <c r="AI11" s="8">
        <f t="shared" si="2"/>
        <v>0.1</v>
      </c>
      <c r="AJ11" s="8">
        <f t="shared" si="2"/>
        <v>0.1</v>
      </c>
    </row>
    <row r="12" spans="1:36" s="8" customFormat="1" x14ac:dyDescent="0.25">
      <c r="A12" s="8" t="s">
        <v>312</v>
      </c>
      <c r="C12" s="62"/>
      <c r="D12" s="8">
        <f t="shared" ref="D12:AJ12" si="3">D11*D10</f>
        <v>1142088</v>
      </c>
      <c r="E12" s="8">
        <f t="shared" si="3"/>
        <v>1095687</v>
      </c>
      <c r="F12" s="8">
        <f t="shared" si="3"/>
        <v>909381.20000000007</v>
      </c>
      <c r="G12" s="8">
        <f t="shared" si="3"/>
        <v>735449</v>
      </c>
      <c r="H12" s="8">
        <f t="shared" si="3"/>
        <v>327097</v>
      </c>
      <c r="I12" s="8">
        <f t="shared" si="3"/>
        <v>319899</v>
      </c>
      <c r="J12" s="8">
        <f t="shared" si="3"/>
        <v>312701</v>
      </c>
      <c r="K12" s="8">
        <f t="shared" si="3"/>
        <v>305503</v>
      </c>
      <c r="L12" s="8">
        <f t="shared" si="3"/>
        <v>298306</v>
      </c>
      <c r="M12" s="8">
        <f t="shared" si="3"/>
        <v>291108</v>
      </c>
      <c r="N12" s="8">
        <f t="shared" si="3"/>
        <v>283910</v>
      </c>
      <c r="O12" s="8">
        <f t="shared" si="3"/>
        <v>276712</v>
      </c>
      <c r="P12" s="8">
        <f t="shared" si="3"/>
        <v>269514</v>
      </c>
      <c r="Q12" s="8">
        <f t="shared" si="3"/>
        <v>262316</v>
      </c>
      <c r="R12" s="8">
        <f t="shared" si="3"/>
        <v>260811</v>
      </c>
      <c r="S12" s="8">
        <f t="shared" si="3"/>
        <v>259305</v>
      </c>
      <c r="T12" s="8">
        <f t="shared" si="3"/>
        <v>257799</v>
      </c>
      <c r="U12" s="8">
        <f t="shared" si="3"/>
        <v>256293</v>
      </c>
      <c r="V12" s="8">
        <f t="shared" si="3"/>
        <v>254787</v>
      </c>
      <c r="W12" s="8">
        <f t="shared" si="3"/>
        <v>253281</v>
      </c>
      <c r="X12" s="8">
        <f t="shared" si="3"/>
        <v>251776</v>
      </c>
      <c r="Y12" s="8">
        <f t="shared" si="3"/>
        <v>250270</v>
      </c>
      <c r="Z12" s="8">
        <f t="shared" si="3"/>
        <v>248764</v>
      </c>
      <c r="AA12" s="8">
        <f t="shared" si="3"/>
        <v>247258</v>
      </c>
      <c r="AB12" s="8">
        <f t="shared" si="3"/>
        <v>245752</v>
      </c>
      <c r="AC12" s="8">
        <f t="shared" si="3"/>
        <v>244246</v>
      </c>
      <c r="AD12" s="8">
        <f t="shared" si="3"/>
        <v>242740</v>
      </c>
      <c r="AE12" s="8">
        <f t="shared" si="3"/>
        <v>241235</v>
      </c>
      <c r="AF12" s="8">
        <f t="shared" si="3"/>
        <v>239729</v>
      </c>
      <c r="AG12" s="8">
        <f t="shared" si="3"/>
        <v>238223</v>
      </c>
      <c r="AH12" s="8">
        <f t="shared" si="3"/>
        <v>236717</v>
      </c>
      <c r="AI12" s="8">
        <f t="shared" si="3"/>
        <v>235211</v>
      </c>
      <c r="AJ12" s="8">
        <f t="shared" si="3"/>
        <v>233705</v>
      </c>
    </row>
    <row r="14" spans="1:36" s="8" customFormat="1" x14ac:dyDescent="0.25">
      <c r="A14" s="21" t="s">
        <v>400</v>
      </c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spans="1:36" s="8" customFormat="1" x14ac:dyDescent="0.25">
      <c r="A15" s="25" t="s">
        <v>314</v>
      </c>
      <c r="B15" s="8" t="s">
        <v>0</v>
      </c>
      <c r="C15" s="8">
        <v>2017</v>
      </c>
      <c r="D15" s="8">
        <v>2018</v>
      </c>
      <c r="E15" s="8">
        <v>2019</v>
      </c>
      <c r="F15" s="8">
        <v>2020</v>
      </c>
      <c r="G15" s="8">
        <v>2021</v>
      </c>
      <c r="H15" s="8">
        <v>2022</v>
      </c>
      <c r="I15" s="8">
        <v>2023</v>
      </c>
      <c r="J15" s="8">
        <v>2024</v>
      </c>
      <c r="K15" s="8">
        <v>2025</v>
      </c>
      <c r="L15" s="8">
        <v>2026</v>
      </c>
      <c r="M15" s="8">
        <v>2027</v>
      </c>
      <c r="N15" s="8">
        <v>2028</v>
      </c>
      <c r="O15" s="8">
        <v>2029</v>
      </c>
      <c r="P15" s="8">
        <v>2030</v>
      </c>
      <c r="Q15" s="8">
        <v>2031</v>
      </c>
      <c r="R15" s="8">
        <v>2032</v>
      </c>
      <c r="S15" s="8">
        <v>2033</v>
      </c>
      <c r="T15" s="8">
        <v>2034</v>
      </c>
      <c r="U15" s="8">
        <v>2035</v>
      </c>
      <c r="V15" s="8">
        <v>2036</v>
      </c>
      <c r="W15" s="8">
        <v>2037</v>
      </c>
      <c r="X15" s="8">
        <v>2038</v>
      </c>
      <c r="Y15" s="8">
        <v>2039</v>
      </c>
      <c r="Z15" s="8">
        <v>2040</v>
      </c>
      <c r="AA15" s="8">
        <v>2041</v>
      </c>
      <c r="AB15" s="8">
        <v>2042</v>
      </c>
      <c r="AC15" s="8">
        <v>2043</v>
      </c>
      <c r="AD15" s="8">
        <v>2044</v>
      </c>
      <c r="AE15" s="8">
        <v>2045</v>
      </c>
      <c r="AF15" s="8">
        <v>2046</v>
      </c>
      <c r="AG15" s="8">
        <v>2047</v>
      </c>
      <c r="AH15" s="8">
        <v>2048</v>
      </c>
      <c r="AI15" s="8">
        <v>2049</v>
      </c>
      <c r="AJ15" s="8">
        <v>2050</v>
      </c>
    </row>
    <row r="16" spans="1:36" s="8" customFormat="1" x14ac:dyDescent="0.25">
      <c r="A16" s="8" t="s">
        <v>360</v>
      </c>
      <c r="B16" s="8" t="s">
        <v>307</v>
      </c>
      <c r="C16" s="62"/>
      <c r="D16" s="7">
        <v>2566570</v>
      </c>
      <c r="E16" s="7">
        <v>2560480</v>
      </c>
      <c r="F16" s="7">
        <v>2554390</v>
      </c>
      <c r="G16" s="7">
        <v>2548300</v>
      </c>
      <c r="H16" s="7">
        <v>2542210</v>
      </c>
      <c r="I16" s="7">
        <v>2536120</v>
      </c>
      <c r="J16" s="7">
        <v>2530030</v>
      </c>
      <c r="K16" s="7">
        <v>2523950</v>
      </c>
      <c r="L16" s="7">
        <v>2517860</v>
      </c>
      <c r="M16" s="7">
        <v>2511770</v>
      </c>
      <c r="N16" s="7">
        <v>2505680</v>
      </c>
      <c r="O16" s="7">
        <v>2499590</v>
      </c>
      <c r="P16" s="7">
        <v>2493500</v>
      </c>
      <c r="Q16" s="7">
        <v>2487410</v>
      </c>
      <c r="R16" s="7">
        <v>2481320</v>
      </c>
      <c r="S16" s="7">
        <v>2475230</v>
      </c>
      <c r="T16" s="7">
        <v>2469140</v>
      </c>
      <c r="U16" s="7">
        <v>2463050</v>
      </c>
      <c r="V16" s="7">
        <v>2456960</v>
      </c>
      <c r="W16" s="7">
        <v>2450880</v>
      </c>
      <c r="X16" s="7">
        <v>2444790</v>
      </c>
      <c r="Y16" s="7">
        <v>2438700</v>
      </c>
      <c r="Z16" s="7">
        <v>2432610</v>
      </c>
      <c r="AA16" s="7">
        <v>2426520</v>
      </c>
      <c r="AB16" s="7">
        <v>2420430</v>
      </c>
      <c r="AC16" s="7">
        <v>2414340</v>
      </c>
      <c r="AD16" s="7">
        <v>2408250</v>
      </c>
      <c r="AE16" s="7">
        <v>2402160</v>
      </c>
      <c r="AF16" s="7">
        <v>2396070</v>
      </c>
      <c r="AG16" s="7">
        <v>2389980</v>
      </c>
      <c r="AH16" s="7">
        <v>2383890</v>
      </c>
      <c r="AI16" s="7">
        <v>2377800</v>
      </c>
      <c r="AJ16" s="7">
        <v>2371720</v>
      </c>
    </row>
    <row r="17" spans="1:36" s="8" customFormat="1" x14ac:dyDescent="0.25">
      <c r="A17" s="8" t="s">
        <v>361</v>
      </c>
      <c r="C17" s="62"/>
      <c r="D17" s="8">
        <f>'Subsidies Paid'!H10</f>
        <v>0.1</v>
      </c>
      <c r="E17" s="8">
        <f>'Subsidies Paid'!I10</f>
        <v>0.1</v>
      </c>
      <c r="F17" s="8">
        <f>'Subsidies Paid'!J10</f>
        <v>0.1</v>
      </c>
      <c r="G17" s="8">
        <f>'Subsidies Paid'!K10</f>
        <v>0.1</v>
      </c>
      <c r="H17" s="8">
        <f>'Subsidies Paid'!L10</f>
        <v>0.1</v>
      </c>
      <c r="I17" s="8">
        <f>'Subsidies Paid'!M10</f>
        <v>0.1</v>
      </c>
      <c r="J17" s="8">
        <f>'Subsidies Paid'!N10</f>
        <v>0.1</v>
      </c>
      <c r="K17" s="8">
        <f>'Subsidies Paid'!O10</f>
        <v>0.1</v>
      </c>
      <c r="L17" s="8">
        <f>'Subsidies Paid'!P10</f>
        <v>0.1</v>
      </c>
      <c r="M17" s="8">
        <f>'Subsidies Paid'!Q10</f>
        <v>0.1</v>
      </c>
      <c r="N17" s="8">
        <f>'Subsidies Paid'!R10</f>
        <v>0.1</v>
      </c>
      <c r="O17" s="8">
        <f>'Subsidies Paid'!S10</f>
        <v>0.1</v>
      </c>
      <c r="P17" s="8">
        <f>'Subsidies Paid'!T10</f>
        <v>0.1</v>
      </c>
      <c r="Q17" s="8">
        <f>P17</f>
        <v>0.1</v>
      </c>
      <c r="R17" s="8">
        <f t="shared" ref="R17:AJ17" si="4">Q17</f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  <c r="AI17" s="8">
        <f t="shared" si="4"/>
        <v>0.1</v>
      </c>
      <c r="AJ17" s="8">
        <f t="shared" si="4"/>
        <v>0.1</v>
      </c>
    </row>
    <row r="18" spans="1:36" s="8" customFormat="1" x14ac:dyDescent="0.25">
      <c r="A18" s="8" t="s">
        <v>362</v>
      </c>
      <c r="C18" s="62"/>
      <c r="D18" s="38">
        <f>D16*D17</f>
        <v>256657</v>
      </c>
      <c r="E18" s="38">
        <f t="shared" ref="E18:AJ18" si="5">E16*E17</f>
        <v>256048</v>
      </c>
      <c r="F18" s="38">
        <f t="shared" si="5"/>
        <v>255439</v>
      </c>
      <c r="G18" s="38">
        <f t="shared" si="5"/>
        <v>254830</v>
      </c>
      <c r="H18" s="38">
        <f t="shared" si="5"/>
        <v>254221</v>
      </c>
      <c r="I18" s="38">
        <f t="shared" si="5"/>
        <v>253612</v>
      </c>
      <c r="J18" s="38">
        <f t="shared" si="5"/>
        <v>253003</v>
      </c>
      <c r="K18" s="38">
        <f t="shared" si="5"/>
        <v>252395</v>
      </c>
      <c r="L18" s="38">
        <f t="shared" si="5"/>
        <v>251786</v>
      </c>
      <c r="M18" s="38">
        <f t="shared" si="5"/>
        <v>251177</v>
      </c>
      <c r="N18" s="38">
        <f t="shared" si="5"/>
        <v>250568</v>
      </c>
      <c r="O18" s="38">
        <f t="shared" si="5"/>
        <v>249959</v>
      </c>
      <c r="P18" s="38">
        <f t="shared" si="5"/>
        <v>249350</v>
      </c>
      <c r="Q18" s="38">
        <f t="shared" si="5"/>
        <v>248741</v>
      </c>
      <c r="R18" s="38">
        <f t="shared" si="5"/>
        <v>248132</v>
      </c>
      <c r="S18" s="38">
        <f t="shared" si="5"/>
        <v>247523</v>
      </c>
      <c r="T18" s="38">
        <f t="shared" si="5"/>
        <v>246914</v>
      </c>
      <c r="U18" s="38">
        <f t="shared" si="5"/>
        <v>246305</v>
      </c>
      <c r="V18" s="38">
        <f t="shared" si="5"/>
        <v>245696</v>
      </c>
      <c r="W18" s="38">
        <f t="shared" si="5"/>
        <v>245088</v>
      </c>
      <c r="X18" s="38">
        <f t="shared" si="5"/>
        <v>244479</v>
      </c>
      <c r="Y18" s="38">
        <f t="shared" si="5"/>
        <v>243870</v>
      </c>
      <c r="Z18" s="38">
        <f t="shared" si="5"/>
        <v>243261</v>
      </c>
      <c r="AA18" s="38">
        <f t="shared" si="5"/>
        <v>242652</v>
      </c>
      <c r="AB18" s="38">
        <f t="shared" si="5"/>
        <v>242043</v>
      </c>
      <c r="AC18" s="38">
        <f t="shared" si="5"/>
        <v>241434</v>
      </c>
      <c r="AD18" s="38">
        <f t="shared" si="5"/>
        <v>240825</v>
      </c>
      <c r="AE18" s="38">
        <f t="shared" si="5"/>
        <v>240216</v>
      </c>
      <c r="AF18" s="38">
        <f t="shared" si="5"/>
        <v>239607</v>
      </c>
      <c r="AG18" s="38">
        <f t="shared" si="5"/>
        <v>238998</v>
      </c>
      <c r="AH18" s="38">
        <f t="shared" si="5"/>
        <v>238389</v>
      </c>
      <c r="AI18" s="38">
        <f t="shared" si="5"/>
        <v>237780</v>
      </c>
      <c r="AJ18" s="38">
        <f t="shared" si="5"/>
        <v>237172</v>
      </c>
    </row>
    <row r="19" spans="1:36" s="8" customFormat="1" x14ac:dyDescent="0.25"/>
    <row r="20" spans="1:36" x14ac:dyDescent="0.25">
      <c r="A20" s="24" t="s">
        <v>401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 x14ac:dyDescent="0.25">
      <c r="A21" s="26" t="s">
        <v>32</v>
      </c>
      <c r="B21" t="s">
        <v>0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  <c r="K21" s="8">
        <v>2025</v>
      </c>
      <c r="L21" s="8">
        <v>2026</v>
      </c>
      <c r="M21" s="8">
        <v>2027</v>
      </c>
      <c r="N21" s="8">
        <v>2028</v>
      </c>
      <c r="O21" s="8">
        <v>2029</v>
      </c>
      <c r="P21" s="8">
        <v>2030</v>
      </c>
      <c r="Q21" s="8">
        <v>2031</v>
      </c>
      <c r="R21" s="8">
        <v>2032</v>
      </c>
      <c r="S21" s="8">
        <v>2033</v>
      </c>
      <c r="T21" s="8">
        <v>2034</v>
      </c>
      <c r="U21" s="8">
        <v>2035</v>
      </c>
      <c r="V21" s="8">
        <v>2036</v>
      </c>
      <c r="W21" s="8">
        <v>2037</v>
      </c>
      <c r="X21" s="8">
        <v>2038</v>
      </c>
      <c r="Y21" s="8">
        <v>2039</v>
      </c>
      <c r="Z21" s="8">
        <v>2040</v>
      </c>
      <c r="AA21" s="8">
        <v>2041</v>
      </c>
      <c r="AB21" s="8">
        <v>2042</v>
      </c>
      <c r="AC21" s="8">
        <v>2043</v>
      </c>
      <c r="AD21" s="8">
        <v>2044</v>
      </c>
      <c r="AE21" s="8">
        <v>2045</v>
      </c>
      <c r="AF21" s="8">
        <v>2046</v>
      </c>
      <c r="AG21" s="8">
        <v>2047</v>
      </c>
      <c r="AH21" s="8">
        <v>2048</v>
      </c>
      <c r="AI21" s="8">
        <v>2049</v>
      </c>
      <c r="AJ21" s="8">
        <v>2050</v>
      </c>
    </row>
    <row r="22" spans="1:36" x14ac:dyDescent="0.25">
      <c r="A22" t="s">
        <v>315</v>
      </c>
      <c r="B22" s="8" t="s">
        <v>359</v>
      </c>
      <c r="C22" s="7">
        <f>'Subsidies Paid'!J4*10^9</f>
        <v>300000000</v>
      </c>
      <c r="D22" s="7">
        <f>'Subsidies Paid'!K4*10^9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J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>
        <f t="shared" si="16"/>
        <v>300000000</v>
      </c>
      <c r="AJ22" s="7">
        <f t="shared" si="16"/>
        <v>300000000</v>
      </c>
    </row>
    <row r="23" spans="1:36" x14ac:dyDescent="0.25">
      <c r="A23" t="s">
        <v>316</v>
      </c>
      <c r="B23" t="s">
        <v>318</v>
      </c>
      <c r="C23" s="7">
        <f>INDEX('AEO Table 8'!19:19,MATCH(Calculations!C21,'AEO Table 8'!13:13,0))*10^6</f>
        <v>1185603027</v>
      </c>
      <c r="D23" s="7">
        <f>INDEX('AEO Table 8'!19:19,MATCH(Calculations!D21,'AEO Table 8'!13:13,0))*10^6</f>
        <v>1136079224</v>
      </c>
      <c r="E23" s="7">
        <f>INDEX('AEO Table 8'!19:19,MATCH(Calculations!E21,'AEO Table 8'!13:13,0))*10^6</f>
        <v>1080832031</v>
      </c>
      <c r="F23" s="7">
        <f>INDEX('AEO Table 8'!19:19,MATCH(Calculations!F21,'AEO Table 8'!13:13,0))*10^6</f>
        <v>1023802612</v>
      </c>
      <c r="G23" s="7">
        <f>INDEX('AEO Table 8'!19:19,MATCH(Calculations!G21,'AEO Table 8'!13:13,0))*10^6</f>
        <v>988189209</v>
      </c>
      <c r="H23" s="7">
        <f>INDEX('AEO Table 8'!19:19,MATCH(Calculations!H21,'AEO Table 8'!13:13,0))*10^6</f>
        <v>980799500</v>
      </c>
      <c r="I23" s="7">
        <f>INDEX('AEO Table 8'!19:19,MATCH(Calculations!I21,'AEO Table 8'!13:13,0))*10^6</f>
        <v>983338745</v>
      </c>
      <c r="J23" s="7">
        <f>INDEX('AEO Table 8'!19:19,MATCH(Calculations!J21,'AEO Table 8'!13:13,0))*10^6</f>
        <v>992390869</v>
      </c>
      <c r="K23" s="7">
        <f>INDEX('AEO Table 8'!19:19,MATCH(Calculations!K21,'AEO Table 8'!13:13,0))*10^6</f>
        <v>988436157</v>
      </c>
      <c r="L23" s="7">
        <f>INDEX('AEO Table 8'!19:19,MATCH(Calculations!L21,'AEO Table 8'!13:13,0))*10^6</f>
        <v>976650146</v>
      </c>
      <c r="M23" s="7">
        <f>INDEX('AEO Table 8'!19:19,MATCH(Calculations!M21,'AEO Table 8'!13:13,0))*10^6</f>
        <v>966335938</v>
      </c>
      <c r="N23" s="7">
        <f>INDEX('AEO Table 8'!19:19,MATCH(Calculations!N21,'AEO Table 8'!13:13,0))*10^6</f>
        <v>961041443</v>
      </c>
      <c r="O23" s="7">
        <f>INDEX('AEO Table 8'!19:19,MATCH(Calculations!O21,'AEO Table 8'!13:13,0))*10^6</f>
        <v>981550537</v>
      </c>
      <c r="P23" s="7">
        <f>INDEX('AEO Table 8'!19:19,MATCH(Calculations!P21,'AEO Table 8'!13:13,0))*10^6</f>
        <v>986909912</v>
      </c>
      <c r="Q23" s="7">
        <f>INDEX('AEO Table 8'!19:19,MATCH(Calculations!Q21,'AEO Table 8'!13:13,0))*10^6</f>
        <v>970911194</v>
      </c>
      <c r="R23" s="7">
        <f>INDEX('AEO Table 8'!19:19,MATCH(Calculations!R21,'AEO Table 8'!13:13,0))*10^6</f>
        <v>939517578</v>
      </c>
      <c r="S23" s="7">
        <f>INDEX('AEO Table 8'!19:19,MATCH(Calculations!S21,'AEO Table 8'!13:13,0))*10^6</f>
        <v>939801880</v>
      </c>
      <c r="T23" s="7">
        <f>INDEX('AEO Table 8'!19:19,MATCH(Calculations!T21,'AEO Table 8'!13:13,0))*10^6</f>
        <v>927289551</v>
      </c>
      <c r="U23" s="7">
        <f>INDEX('AEO Table 8'!19:19,MATCH(Calculations!U21,'AEO Table 8'!13:13,0))*10^6</f>
        <v>925532715</v>
      </c>
      <c r="V23" s="7">
        <f>INDEX('AEO Table 8'!19:19,MATCH(Calculations!V21,'AEO Table 8'!13:13,0))*10^6</f>
        <v>925282837</v>
      </c>
      <c r="W23" s="7">
        <f>INDEX('AEO Table 8'!19:19,MATCH(Calculations!W21,'AEO Table 8'!13:13,0))*10^6</f>
        <v>918022461</v>
      </c>
      <c r="X23" s="7">
        <f>INDEX('AEO Table 8'!19:19,MATCH(Calculations!X21,'AEO Table 8'!13:13,0))*10^6</f>
        <v>916511841</v>
      </c>
      <c r="Y23" s="7">
        <f>INDEX('AEO Table 8'!19:19,MATCH(Calculations!Y21,'AEO Table 8'!13:13,0))*10^6</f>
        <v>915249329</v>
      </c>
      <c r="Z23" s="7">
        <f>INDEX('AEO Table 8'!19:19,MATCH(Calculations!Z21,'AEO Table 8'!13:13,0))*10^6</f>
        <v>916224121</v>
      </c>
      <c r="AA23" s="7">
        <f>INDEX('AEO Table 8'!19:19,MATCH(Calculations!AA21,'AEO Table 8'!13:13,0))*10^6</f>
        <v>910502014</v>
      </c>
      <c r="AB23" s="7">
        <f>INDEX('AEO Table 8'!19:19,MATCH(Calculations!AB21,'AEO Table 8'!13:13,0))*10^6</f>
        <v>909000610</v>
      </c>
      <c r="AC23" s="7">
        <f>INDEX('AEO Table 8'!19:19,MATCH(Calculations!AC21,'AEO Table 8'!13:13,0))*10^6</f>
        <v>905350586</v>
      </c>
      <c r="AD23" s="7">
        <f>INDEX('AEO Table 8'!19:19,MATCH(Calculations!AD21,'AEO Table 8'!13:13,0))*10^6</f>
        <v>906851624</v>
      </c>
      <c r="AE23" s="7">
        <f>INDEX('AEO Table 8'!19:19,MATCH(Calculations!AE21,'AEO Table 8'!13:13,0))*10^6</f>
        <v>910487915</v>
      </c>
      <c r="AF23" s="7">
        <f>INDEX('AEO Table 8'!19:19,MATCH(Calculations!AF21,'AEO Table 8'!13:13,0))*10^6</f>
        <v>908847839</v>
      </c>
      <c r="AG23" s="7">
        <f>INDEX('AEO Table 8'!19:19,MATCH(Calculations!AG21,'AEO Table 8'!13:13,0))*10^6</f>
        <v>909907959</v>
      </c>
      <c r="AH23" s="7">
        <f>INDEX('AEO Table 8'!19:19,MATCH(Calculations!AH21,'AEO Table 8'!13:13,0))*10^6</f>
        <v>912215698</v>
      </c>
      <c r="AI23" s="7">
        <f>INDEX('AEO Table 8'!19:19,MATCH(Calculations!AI21,'AEO Table 8'!13:13,0))*10^6</f>
        <v>912806702</v>
      </c>
      <c r="AJ23" s="7">
        <f>INDEX('AEO Table 8'!19:19,MATCH(Calculations!AJ21,'AEO Table 8'!13:13,0))*10^6</f>
        <v>913793335</v>
      </c>
    </row>
    <row r="24" spans="1:36" x14ac:dyDescent="0.25">
      <c r="A24" t="s">
        <v>319</v>
      </c>
      <c r="C24" s="8">
        <f t="shared" ref="C24:P24" si="17">C22/C23</f>
        <v>0.25303579121175779</v>
      </c>
      <c r="D24" s="8">
        <f t="shared" si="17"/>
        <v>0.26406609122182134</v>
      </c>
      <c r="E24" s="8">
        <f t="shared" si="17"/>
        <v>0.2775639427732689</v>
      </c>
      <c r="F24" s="8">
        <f t="shared" si="17"/>
        <v>0.29302523404775216</v>
      </c>
      <c r="G24" s="8">
        <f t="shared" si="17"/>
        <v>0.3035855859057453</v>
      </c>
      <c r="H24" s="8">
        <f t="shared" si="17"/>
        <v>0.30587291286343438</v>
      </c>
      <c r="I24" s="8">
        <f t="shared" si="17"/>
        <v>0.30508306677166475</v>
      </c>
      <c r="J24" s="8">
        <f t="shared" si="17"/>
        <v>0.30230024214380391</v>
      </c>
      <c r="K24" s="8">
        <f t="shared" si="17"/>
        <v>0.30350973897042499</v>
      </c>
      <c r="L24" s="8">
        <f t="shared" si="17"/>
        <v>0.30717243142663697</v>
      </c>
      <c r="M24" s="8">
        <f t="shared" si="17"/>
        <v>0.31045104316507371</v>
      </c>
      <c r="N24" s="8">
        <f t="shared" si="17"/>
        <v>0.31216135598014999</v>
      </c>
      <c r="O24" s="8">
        <f t="shared" si="17"/>
        <v>0.30563887308025589</v>
      </c>
      <c r="P24" s="8">
        <f t="shared" si="17"/>
        <v>0.30397911334383276</v>
      </c>
      <c r="Q24" s="8">
        <f t="shared" ref="Q24:R24" si="18">Q22/Q23</f>
        <v>0.30898809474432737</v>
      </c>
      <c r="R24" s="8">
        <f t="shared" si="18"/>
        <v>0.31931281226118796</v>
      </c>
      <c r="S24" s="8">
        <f t="shared" ref="S24:AA24" si="19">S22/S23</f>
        <v>0.31921621608162776</v>
      </c>
      <c r="T24" s="8">
        <f t="shared" si="19"/>
        <v>0.32352354200096017</v>
      </c>
      <c r="U24" s="8">
        <f t="shared" si="19"/>
        <v>0.32413765082307222</v>
      </c>
      <c r="V24" s="8">
        <f t="shared" si="19"/>
        <v>0.32422518607680606</v>
      </c>
      <c r="W24" s="8">
        <f t="shared" si="19"/>
        <v>0.32678938996025286</v>
      </c>
      <c r="X24" s="8">
        <f t="shared" si="19"/>
        <v>0.32732801321221555</v>
      </c>
      <c r="Y24" s="8">
        <f t="shared" si="19"/>
        <v>0.3277795355805172</v>
      </c>
      <c r="Z24" s="8">
        <f t="shared" si="19"/>
        <v>0.3274308033634491</v>
      </c>
      <c r="AA24" s="8">
        <f t="shared" si="19"/>
        <v>0.32948856277873101</v>
      </c>
      <c r="AB24" s="8">
        <f t="shared" ref="AB24:AJ24" si="20">AB22/AB23</f>
        <v>0.33003278182618601</v>
      </c>
      <c r="AC24" s="8">
        <f t="shared" si="20"/>
        <v>0.33136334657434019</v>
      </c>
      <c r="AD24" s="8">
        <f t="shared" si="20"/>
        <v>0.33081486768115442</v>
      </c>
      <c r="AE24" s="8">
        <f t="shared" si="20"/>
        <v>0.32949366494337268</v>
      </c>
      <c r="AF24" s="8">
        <f t="shared" si="20"/>
        <v>0.33008825804117908</v>
      </c>
      <c r="AG24" s="8">
        <f t="shared" si="20"/>
        <v>0.32970367720456439</v>
      </c>
      <c r="AH24" s="8">
        <f t="shared" si="20"/>
        <v>0.32886958715766368</v>
      </c>
      <c r="AI24" s="8">
        <f t="shared" si="20"/>
        <v>0.32865665791310106</v>
      </c>
      <c r="AJ24" s="8">
        <f t="shared" si="20"/>
        <v>0.32830180360201466</v>
      </c>
    </row>
    <row r="26" spans="1:36" x14ac:dyDescent="0.25">
      <c r="A26" s="21" t="s">
        <v>402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x14ac:dyDescent="0.25">
      <c r="A27" s="26" t="s">
        <v>299</v>
      </c>
      <c r="B27" s="8" t="s">
        <v>0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  <c r="K27" s="8">
        <v>2025</v>
      </c>
      <c r="L27" s="8">
        <v>2026</v>
      </c>
      <c r="M27" s="8">
        <v>2027</v>
      </c>
      <c r="N27" s="8">
        <v>2028</v>
      </c>
      <c r="O27" s="8">
        <v>2029</v>
      </c>
      <c r="P27" s="8">
        <v>2030</v>
      </c>
      <c r="Q27" s="8">
        <v>2031</v>
      </c>
      <c r="R27" s="8">
        <v>2032</v>
      </c>
      <c r="S27" s="8">
        <v>2033</v>
      </c>
      <c r="T27" s="8">
        <v>2034</v>
      </c>
      <c r="U27" s="8">
        <v>2035</v>
      </c>
      <c r="V27" s="8">
        <v>2036</v>
      </c>
      <c r="W27" s="8">
        <v>2037</v>
      </c>
      <c r="X27" s="8">
        <v>2038</v>
      </c>
      <c r="Y27" s="8">
        <v>2039</v>
      </c>
      <c r="Z27" s="8">
        <v>2040</v>
      </c>
      <c r="AA27" s="8">
        <v>2041</v>
      </c>
      <c r="AB27" s="8">
        <v>2042</v>
      </c>
      <c r="AC27" s="8">
        <v>2043</v>
      </c>
      <c r="AD27" s="8">
        <v>2044</v>
      </c>
      <c r="AE27" s="8">
        <v>2045</v>
      </c>
      <c r="AF27" s="8">
        <v>2046</v>
      </c>
      <c r="AG27" s="8">
        <v>2047</v>
      </c>
      <c r="AH27" s="8">
        <v>2048</v>
      </c>
      <c r="AI27" s="8">
        <v>2049</v>
      </c>
      <c r="AJ27" s="8">
        <v>2050</v>
      </c>
    </row>
    <row r="28" spans="1:36" x14ac:dyDescent="0.25">
      <c r="A28" t="s">
        <v>322</v>
      </c>
      <c r="B28" s="8" t="s">
        <v>359</v>
      </c>
      <c r="C28" s="7">
        <f>'Subsidies Paid'!J6*10^9</f>
        <v>300000000</v>
      </c>
      <c r="D28" s="7">
        <f>'Subsidies Paid'!K6*10^9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>
        <f t="shared" ref="AI28" si="40">AH28</f>
        <v>300000000</v>
      </c>
      <c r="AJ28" s="7">
        <f t="shared" ref="AJ28" si="41">AI28</f>
        <v>300000000</v>
      </c>
    </row>
    <row r="29" spans="1:36" x14ac:dyDescent="0.25">
      <c r="A29" t="s">
        <v>323</v>
      </c>
      <c r="B29" t="s">
        <v>318</v>
      </c>
      <c r="C29" s="7">
        <f>INDEX('AEO Table 8'!22:22,MATCH(Calculations!C27,'AEO Table 8'!13:13,0))*10^6</f>
        <v>804949951</v>
      </c>
      <c r="D29" s="7">
        <f>INDEX('AEO Table 8'!22:22,MATCH(Calculations!D27,'AEO Table 8'!13:13,0))*10^6</f>
        <v>808605774</v>
      </c>
      <c r="E29" s="7">
        <f>INDEX('AEO Table 8'!22:22,MATCH(Calculations!E27,'AEO Table 8'!13:13,0))*10^6</f>
        <v>797339722</v>
      </c>
      <c r="F29" s="7">
        <f>INDEX('AEO Table 8'!22:22,MATCH(Calculations!F27,'AEO Table 8'!13:13,0))*10^6</f>
        <v>785127197</v>
      </c>
      <c r="G29" s="7">
        <f>INDEX('AEO Table 8'!22:22,MATCH(Calculations!G27,'AEO Table 8'!13:13,0))*10^6</f>
        <v>762171326</v>
      </c>
      <c r="H29" s="7">
        <f>INDEX('AEO Table 8'!22:22,MATCH(Calculations!H27,'AEO Table 8'!13:13,0))*10^6</f>
        <v>723518677</v>
      </c>
      <c r="I29" s="7">
        <f>INDEX('AEO Table 8'!22:22,MATCH(Calculations!I27,'AEO Table 8'!13:13,0))*10^6</f>
        <v>696550232</v>
      </c>
      <c r="J29" s="7">
        <f>INDEX('AEO Table 8'!22:22,MATCH(Calculations!J27,'AEO Table 8'!13:13,0))*10^6</f>
        <v>698265442</v>
      </c>
      <c r="K29" s="7">
        <f>INDEX('AEO Table 8'!22:22,MATCH(Calculations!K27,'AEO Table 8'!13:13,0))*10^6</f>
        <v>672384155</v>
      </c>
      <c r="L29" s="7">
        <f>INDEX('AEO Table 8'!22:22,MATCH(Calculations!L27,'AEO Table 8'!13:13,0))*10^6</f>
        <v>663347778</v>
      </c>
      <c r="M29" s="7">
        <f>INDEX('AEO Table 8'!22:22,MATCH(Calculations!M27,'AEO Table 8'!13:13,0))*10^6</f>
        <v>663347778</v>
      </c>
      <c r="N29" s="7">
        <f>INDEX('AEO Table 8'!22:22,MATCH(Calculations!N27,'AEO Table 8'!13:13,0))*10^6</f>
        <v>663347778</v>
      </c>
      <c r="O29" s="7">
        <f>INDEX('AEO Table 8'!22:22,MATCH(Calculations!O27,'AEO Table 8'!13:13,0))*10^6</f>
        <v>663550720</v>
      </c>
      <c r="P29" s="7">
        <f>INDEX('AEO Table 8'!22:22,MATCH(Calculations!P27,'AEO Table 8'!13:13,0))*10^6</f>
        <v>663945312</v>
      </c>
      <c r="Q29" s="7">
        <f>INDEX('AEO Table 8'!22:22,MATCH(Calculations!Q27,'AEO Table 8'!13:13,0))*10^6</f>
        <v>664536621</v>
      </c>
      <c r="R29" s="7">
        <f>INDEX('AEO Table 8'!22:22,MATCH(Calculations!R27,'AEO Table 8'!13:13,0))*10^6</f>
        <v>654054260</v>
      </c>
      <c r="S29" s="7">
        <f>INDEX('AEO Table 8'!22:22,MATCH(Calculations!S27,'AEO Table 8'!13:13,0))*10^6</f>
        <v>655039734</v>
      </c>
      <c r="T29" s="7">
        <f>INDEX('AEO Table 8'!22:22,MATCH(Calculations!T27,'AEO Table 8'!13:13,0))*10^6</f>
        <v>656025146</v>
      </c>
      <c r="U29" s="7">
        <f>INDEX('AEO Table 8'!22:22,MATCH(Calculations!U27,'AEO Table 8'!13:13,0))*10^6</f>
        <v>657010498</v>
      </c>
      <c r="V29" s="7">
        <f>INDEX('AEO Table 8'!22:22,MATCH(Calculations!V27,'AEO Table 8'!13:13,0))*10^6</f>
        <v>657995972</v>
      </c>
      <c r="W29" s="7">
        <f>INDEX('AEO Table 8'!22:22,MATCH(Calculations!W27,'AEO Table 8'!13:13,0))*10^6</f>
        <v>658981445</v>
      </c>
      <c r="X29" s="7">
        <f>INDEX('AEO Table 8'!22:22,MATCH(Calculations!X27,'AEO Table 8'!13:13,0))*10^6</f>
        <v>659966858</v>
      </c>
      <c r="Y29" s="7">
        <f>INDEX('AEO Table 8'!22:22,MATCH(Calculations!Y27,'AEO Table 8'!13:13,0))*10^6</f>
        <v>660952332</v>
      </c>
      <c r="Z29" s="7">
        <f>INDEX('AEO Table 8'!22:22,MATCH(Calculations!Z27,'AEO Table 8'!13:13,0))*10^6</f>
        <v>661937744</v>
      </c>
      <c r="AA29" s="7">
        <f>INDEX('AEO Table 8'!22:22,MATCH(Calculations!AA27,'AEO Table 8'!13:13,0))*10^6</f>
        <v>662923218</v>
      </c>
      <c r="AB29" s="7">
        <f>INDEX('AEO Table 8'!22:22,MATCH(Calculations!AB27,'AEO Table 8'!13:13,0))*10^6</f>
        <v>663908569</v>
      </c>
      <c r="AC29" s="7">
        <f>INDEX('AEO Table 8'!22:22,MATCH(Calculations!AC27,'AEO Table 8'!13:13,0))*10^6</f>
        <v>664894043</v>
      </c>
      <c r="AD29" s="7">
        <f>INDEX('AEO Table 8'!22:22,MATCH(Calculations!AD27,'AEO Table 8'!13:13,0))*10^6</f>
        <v>665879395</v>
      </c>
      <c r="AE29" s="7">
        <f>INDEX('AEO Table 8'!22:22,MATCH(Calculations!AE27,'AEO Table 8'!13:13,0))*10^6</f>
        <v>666864807</v>
      </c>
      <c r="AF29" s="7">
        <f>INDEX('AEO Table 8'!22:22,MATCH(Calculations!AF27,'AEO Table 8'!13:13,0))*10^6</f>
        <v>667850342</v>
      </c>
      <c r="AG29" s="7">
        <f>INDEX('AEO Table 8'!22:22,MATCH(Calculations!AG27,'AEO Table 8'!13:13,0))*10^6</f>
        <v>668835754</v>
      </c>
      <c r="AH29" s="7">
        <f>INDEX('AEO Table 8'!22:22,MATCH(Calculations!AH27,'AEO Table 8'!13:13,0))*10^6</f>
        <v>669821045</v>
      </c>
      <c r="AI29" s="7">
        <f>INDEX('AEO Table 8'!22:22,MATCH(Calculations!AI27,'AEO Table 8'!13:13,0))*10^6</f>
        <v>670806519</v>
      </c>
      <c r="AJ29" s="7">
        <f>INDEX('AEO Table 8'!22:22,MATCH(Calculations!AJ27,'AEO Table 8'!13:13,0))*10^6</f>
        <v>671764526</v>
      </c>
    </row>
    <row r="30" spans="1:36" x14ac:dyDescent="0.25">
      <c r="A30" t="s">
        <v>320</v>
      </c>
      <c r="C30" s="8">
        <f t="shared" ref="C30:P30" si="42">C28/C29</f>
        <v>0.3726939788334741</v>
      </c>
      <c r="D30" s="8">
        <f t="shared" si="42"/>
        <v>0.37100897575336877</v>
      </c>
      <c r="E30" s="8">
        <f t="shared" si="42"/>
        <v>0.37625116587381058</v>
      </c>
      <c r="F30" s="8">
        <f t="shared" si="42"/>
        <v>0.3821036911551543</v>
      </c>
      <c r="G30" s="8">
        <f t="shared" si="42"/>
        <v>0.39361228868901321</v>
      </c>
      <c r="H30" s="8">
        <f t="shared" si="42"/>
        <v>0.41464029822135468</v>
      </c>
      <c r="I30" s="8">
        <f t="shared" si="42"/>
        <v>0.43069399193021873</v>
      </c>
      <c r="J30" s="8">
        <f t="shared" si="42"/>
        <v>0.42963604090262281</v>
      </c>
      <c r="K30" s="8">
        <f t="shared" si="42"/>
        <v>0.4461735122238269</v>
      </c>
      <c r="L30" s="8">
        <f t="shared" si="42"/>
        <v>0.45225145835944897</v>
      </c>
      <c r="M30" s="8">
        <f t="shared" si="42"/>
        <v>0.45225145835944897</v>
      </c>
      <c r="N30" s="8">
        <f t="shared" si="42"/>
        <v>0.45225145835944897</v>
      </c>
      <c r="O30" s="8">
        <f t="shared" si="42"/>
        <v>0.45211314065034847</v>
      </c>
      <c r="P30" s="8">
        <f t="shared" si="42"/>
        <v>0.45184444347729652</v>
      </c>
      <c r="Q30" s="8">
        <f t="shared" ref="Q30:AA30" si="43">Q28/Q29</f>
        <v>0.45144238935780184</v>
      </c>
      <c r="R30" s="8">
        <f t="shared" si="43"/>
        <v>0.45867754152384849</v>
      </c>
      <c r="S30" s="8">
        <f t="shared" si="43"/>
        <v>0.457987484466095</v>
      </c>
      <c r="T30" s="8">
        <f t="shared" si="43"/>
        <v>0.45729954381962062</v>
      </c>
      <c r="U30" s="8">
        <f t="shared" si="43"/>
        <v>0.4566137084768469</v>
      </c>
      <c r="V30" s="8">
        <f t="shared" si="43"/>
        <v>0.45592984268298836</v>
      </c>
      <c r="W30" s="8">
        <f t="shared" si="43"/>
        <v>0.4552480229545765</v>
      </c>
      <c r="X30" s="8">
        <f t="shared" si="43"/>
        <v>0.45456828076054689</v>
      </c>
      <c r="Y30" s="8">
        <f t="shared" si="43"/>
        <v>0.45389052353022036</v>
      </c>
      <c r="Z30" s="8">
        <f t="shared" si="43"/>
        <v>0.45321482680099295</v>
      </c>
      <c r="AA30" s="8">
        <f t="shared" si="43"/>
        <v>0.45254109654671953</v>
      </c>
      <c r="AB30" s="8">
        <f t="shared" ref="AB30:AJ30" si="44">AB28/AB29</f>
        <v>0.45186945011399604</v>
      </c>
      <c r="AC30" s="8">
        <f t="shared" si="44"/>
        <v>0.45119971092897881</v>
      </c>
      <c r="AD30" s="8">
        <f t="shared" si="44"/>
        <v>0.45053203666108332</v>
      </c>
      <c r="AE30" s="8">
        <f t="shared" si="44"/>
        <v>0.44986629501352587</v>
      </c>
      <c r="AF30" s="8">
        <f t="shared" si="44"/>
        <v>0.44920243523660575</v>
      </c>
      <c r="AG30" s="8">
        <f t="shared" si="44"/>
        <v>0.44854061435238402</v>
      </c>
      <c r="AH30" s="8">
        <f t="shared" si="44"/>
        <v>0.44788082166035853</v>
      </c>
      <c r="AI30" s="8">
        <f t="shared" si="44"/>
        <v>0.44722284519122274</v>
      </c>
      <c r="AJ30" s="8">
        <f t="shared" si="44"/>
        <v>0.44658505828871353</v>
      </c>
    </row>
    <row r="32" spans="1:36" x14ac:dyDescent="0.25">
      <c r="A32" s="23" t="s">
        <v>321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25">
      <c r="A33" s="21" t="s">
        <v>281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x14ac:dyDescent="0.25">
      <c r="A34" s="26" t="s">
        <v>289</v>
      </c>
      <c r="B34" s="8" t="s">
        <v>0</v>
      </c>
      <c r="C34" s="8">
        <v>2017</v>
      </c>
      <c r="D34" s="8">
        <v>2018</v>
      </c>
      <c r="E34" s="8">
        <v>2019</v>
      </c>
      <c r="F34" s="8">
        <v>2020</v>
      </c>
      <c r="G34" s="8">
        <v>2021</v>
      </c>
      <c r="H34" s="8">
        <v>2022</v>
      </c>
      <c r="I34" s="8">
        <v>2023</v>
      </c>
      <c r="J34" s="8">
        <v>2024</v>
      </c>
      <c r="K34" s="8">
        <v>2025</v>
      </c>
      <c r="L34" s="8">
        <v>2026</v>
      </c>
      <c r="M34" s="8">
        <v>2027</v>
      </c>
      <c r="N34" s="8">
        <v>2028</v>
      </c>
      <c r="O34" s="8">
        <v>2029</v>
      </c>
      <c r="P34" s="8">
        <v>2030</v>
      </c>
      <c r="Q34" s="8">
        <v>2031</v>
      </c>
      <c r="R34" s="8">
        <v>2032</v>
      </c>
      <c r="S34" s="8">
        <v>2033</v>
      </c>
      <c r="T34" s="8">
        <v>2034</v>
      </c>
      <c r="U34" s="8">
        <v>2035</v>
      </c>
      <c r="V34" s="8">
        <v>2036</v>
      </c>
      <c r="W34" s="8">
        <v>2037</v>
      </c>
      <c r="X34" s="8">
        <v>2038</v>
      </c>
      <c r="Y34" s="8">
        <v>2039</v>
      </c>
      <c r="Z34" s="8">
        <v>2040</v>
      </c>
      <c r="AA34" s="8">
        <v>2041</v>
      </c>
      <c r="AB34" s="8">
        <v>2042</v>
      </c>
      <c r="AC34" s="8">
        <v>2043</v>
      </c>
      <c r="AD34" s="8">
        <v>2044</v>
      </c>
      <c r="AE34" s="8">
        <v>2045</v>
      </c>
      <c r="AF34" s="8">
        <v>2046</v>
      </c>
      <c r="AG34" s="8">
        <v>2047</v>
      </c>
      <c r="AH34" s="8">
        <v>2048</v>
      </c>
      <c r="AI34" s="8">
        <v>2049</v>
      </c>
      <c r="AJ34" s="8">
        <v>2050</v>
      </c>
    </row>
    <row r="35" spans="1:36" x14ac:dyDescent="0.25">
      <c r="A35" t="s">
        <v>326</v>
      </c>
      <c r="B35" s="8" t="s">
        <v>359</v>
      </c>
      <c r="C35" s="7">
        <f>'Subsidies Paid'!J12*10^9</f>
        <v>100000000</v>
      </c>
      <c r="D35" s="7">
        <f>'Subsidies Paid'!K12*10^9</f>
        <v>100000000</v>
      </c>
      <c r="E35" s="7">
        <f>D35</f>
        <v>100000000</v>
      </c>
      <c r="F35" s="7">
        <f t="shared" ref="F35:P35" si="45">E35</f>
        <v>100000000</v>
      </c>
      <c r="G35" s="7">
        <f t="shared" si="45"/>
        <v>100000000</v>
      </c>
      <c r="H35" s="7">
        <f t="shared" si="45"/>
        <v>100000000</v>
      </c>
      <c r="I35" s="7">
        <f t="shared" si="45"/>
        <v>100000000</v>
      </c>
      <c r="J35" s="7">
        <f t="shared" si="45"/>
        <v>100000000</v>
      </c>
      <c r="K35" s="7">
        <f t="shared" si="45"/>
        <v>100000000</v>
      </c>
      <c r="L35" s="7">
        <f t="shared" si="45"/>
        <v>100000000</v>
      </c>
      <c r="M35" s="7">
        <f t="shared" si="45"/>
        <v>100000000</v>
      </c>
      <c r="N35" s="7">
        <f t="shared" si="45"/>
        <v>100000000</v>
      </c>
      <c r="O35" s="7">
        <f t="shared" si="45"/>
        <v>100000000</v>
      </c>
      <c r="P35" s="7">
        <f t="shared" si="45"/>
        <v>100000000</v>
      </c>
      <c r="Q35" s="7">
        <f t="shared" ref="Q35" si="46">P35</f>
        <v>100000000</v>
      </c>
      <c r="R35" s="7">
        <f t="shared" ref="R35" si="47">Q35</f>
        <v>100000000</v>
      </c>
      <c r="S35" s="7">
        <f t="shared" ref="S35" si="48">R35</f>
        <v>100000000</v>
      </c>
      <c r="T35" s="7">
        <f t="shared" ref="T35" si="49">S35</f>
        <v>100000000</v>
      </c>
      <c r="U35" s="7">
        <f t="shared" ref="U35" si="50">T35</f>
        <v>100000000</v>
      </c>
      <c r="V35" s="7">
        <f t="shared" ref="V35" si="51">U35</f>
        <v>100000000</v>
      </c>
      <c r="W35" s="7">
        <f t="shared" ref="W35" si="52">V35</f>
        <v>100000000</v>
      </c>
      <c r="X35" s="7">
        <f t="shared" ref="X35" si="53">W35</f>
        <v>100000000</v>
      </c>
      <c r="Y35" s="7">
        <f t="shared" ref="Y35" si="54">X35</f>
        <v>100000000</v>
      </c>
      <c r="Z35" s="7">
        <f t="shared" ref="Z35" si="55">Y35</f>
        <v>100000000</v>
      </c>
      <c r="AA35" s="7">
        <f t="shared" ref="AA35" si="56">Z35</f>
        <v>100000000</v>
      </c>
      <c r="AB35" s="7">
        <f t="shared" ref="AB35" si="57">AA35</f>
        <v>100000000</v>
      </c>
      <c r="AC35" s="7">
        <f t="shared" ref="AC35" si="58">AB35</f>
        <v>100000000</v>
      </c>
      <c r="AD35" s="7">
        <f t="shared" ref="AD35" si="59">AC35</f>
        <v>100000000</v>
      </c>
      <c r="AE35" s="7">
        <f t="shared" ref="AE35" si="60">AD35</f>
        <v>100000000</v>
      </c>
      <c r="AF35" s="7">
        <f t="shared" ref="AF35" si="61">AE35</f>
        <v>100000000</v>
      </c>
      <c r="AG35" s="7">
        <f t="shared" ref="AG35" si="62">AF35</f>
        <v>100000000</v>
      </c>
      <c r="AH35" s="7">
        <f t="shared" ref="AH35" si="63">AG35</f>
        <v>100000000</v>
      </c>
      <c r="AI35" s="7">
        <f t="shared" ref="AI35" si="64">AH35</f>
        <v>100000000</v>
      </c>
      <c r="AJ35" s="7">
        <f t="shared" ref="AJ35" si="65">AI35</f>
        <v>100000000</v>
      </c>
    </row>
    <row r="36" spans="1:36" x14ac:dyDescent="0.25">
      <c r="A36" t="s">
        <v>327</v>
      </c>
      <c r="B36" t="s">
        <v>317</v>
      </c>
      <c r="C36" s="7">
        <f>INDEX('AEO Table 1'!19:19,MATCH(Calculations!C34,'AEO Table 1'!13:13,0))*10^15</f>
        <v>1.5900172E+16</v>
      </c>
      <c r="D36" s="7">
        <f>INDEX('AEO Table 1'!19:19,MATCH(Calculations!D34,'AEO Table 1'!13:13,0))*10^15</f>
        <v>1.569179E+16</v>
      </c>
      <c r="E36" s="7">
        <f>INDEX('AEO Table 1'!19:19,MATCH(Calculations!E34,'AEO Table 1'!13:13,0))*10^15</f>
        <v>1.5072668E+16</v>
      </c>
      <c r="F36" s="7">
        <f>INDEX('AEO Table 1'!19:19,MATCH(Calculations!F34,'AEO Table 1'!13:13,0))*10^15</f>
        <v>1.4299564E+16</v>
      </c>
      <c r="G36" s="7">
        <f>INDEX('AEO Table 1'!19:19,MATCH(Calculations!G34,'AEO Table 1'!13:13,0))*10^15</f>
        <v>1.3574759E+16</v>
      </c>
      <c r="H36" s="7">
        <f>INDEX('AEO Table 1'!19:19,MATCH(Calculations!H34,'AEO Table 1'!13:13,0))*10^15</f>
        <v>1.3532781E+16</v>
      </c>
      <c r="I36" s="7">
        <f>INDEX('AEO Table 1'!19:19,MATCH(Calculations!I34,'AEO Table 1'!13:13,0))*10^15</f>
        <v>1.3497337E+16</v>
      </c>
      <c r="J36" s="7">
        <f>INDEX('AEO Table 1'!19:19,MATCH(Calculations!J34,'AEO Table 1'!13:13,0))*10^15</f>
        <v>1.3651735E+16</v>
      </c>
      <c r="K36" s="7">
        <f>INDEX('AEO Table 1'!19:19,MATCH(Calculations!K34,'AEO Table 1'!13:13,0))*10^15</f>
        <v>1.3568947E+16</v>
      </c>
      <c r="L36" s="7">
        <f>INDEX('AEO Table 1'!19:19,MATCH(Calculations!L34,'AEO Table 1'!13:13,0))*10^15</f>
        <v>1.3486689E+16</v>
      </c>
      <c r="M36" s="7">
        <f>INDEX('AEO Table 1'!19:19,MATCH(Calculations!M34,'AEO Table 1'!13:13,0))*10^15</f>
        <v>1.3333908E+16</v>
      </c>
      <c r="N36" s="7">
        <f>INDEX('AEO Table 1'!19:19,MATCH(Calculations!N34,'AEO Table 1'!13:13,0))*10^15</f>
        <v>1.307442E+16</v>
      </c>
      <c r="O36" s="7">
        <f>INDEX('AEO Table 1'!19:19,MATCH(Calculations!O34,'AEO Table 1'!13:13,0))*10^15</f>
        <v>1.3349972E+16</v>
      </c>
      <c r="P36" s="7">
        <f>INDEX('AEO Table 1'!19:19,MATCH(Calculations!P34,'AEO Table 1'!13:13,0))*10^15</f>
        <v>1.3286784E+16</v>
      </c>
      <c r="Q36" s="7">
        <f>INDEX('AEO Table 1'!19:19,MATCH(Calculations!Q34,'AEO Table 1'!13:13,0))*10^15</f>
        <v>1.3082178E+16</v>
      </c>
      <c r="R36" s="7">
        <f>INDEX('AEO Table 1'!19:19,MATCH(Calculations!R34,'AEO Table 1'!13:13,0))*10^15</f>
        <v>1.2806699E+16</v>
      </c>
      <c r="S36" s="7">
        <f>INDEX('AEO Table 1'!19:19,MATCH(Calculations!S34,'AEO Table 1'!13:13,0))*10^15</f>
        <v>1.2780619E+16</v>
      </c>
      <c r="T36" s="7">
        <f>INDEX('AEO Table 1'!19:19,MATCH(Calculations!T34,'AEO Table 1'!13:13,0))*10^15</f>
        <v>1.2462419E+16</v>
      </c>
      <c r="U36" s="7">
        <f>INDEX('AEO Table 1'!19:19,MATCH(Calculations!U34,'AEO Table 1'!13:13,0))*10^15</f>
        <v>1.2459558E+16</v>
      </c>
      <c r="V36" s="7">
        <f>INDEX('AEO Table 1'!19:19,MATCH(Calculations!V34,'AEO Table 1'!13:13,0))*10^15</f>
        <v>1.2492782E+16</v>
      </c>
      <c r="W36" s="7">
        <f>INDEX('AEO Table 1'!19:19,MATCH(Calculations!W34,'AEO Table 1'!13:13,0))*10^15</f>
        <v>1.2437695E+16</v>
      </c>
      <c r="X36" s="7">
        <f>INDEX('AEO Table 1'!19:19,MATCH(Calculations!X34,'AEO Table 1'!13:13,0))*10^15</f>
        <v>1.2443433E+16</v>
      </c>
      <c r="Y36" s="7">
        <f>INDEX('AEO Table 1'!19:19,MATCH(Calculations!Y34,'AEO Table 1'!13:13,0))*10^15</f>
        <v>1.2433068E+16</v>
      </c>
      <c r="Z36" s="7">
        <f>INDEX('AEO Table 1'!19:19,MATCH(Calculations!Z34,'AEO Table 1'!13:13,0))*10^15</f>
        <v>1.2401733E+16</v>
      </c>
      <c r="AA36" s="7">
        <f>INDEX('AEO Table 1'!19:19,MATCH(Calculations!AA34,'AEO Table 1'!13:13,0))*10^15</f>
        <v>1.2365484E+16</v>
      </c>
      <c r="AB36" s="7">
        <f>INDEX('AEO Table 1'!19:19,MATCH(Calculations!AB34,'AEO Table 1'!13:13,0))*10^15</f>
        <v>1.2302883E+16</v>
      </c>
      <c r="AC36" s="7">
        <f>INDEX('AEO Table 1'!19:19,MATCH(Calculations!AC34,'AEO Table 1'!13:13,0))*10^15</f>
        <v>1.2215769E+16</v>
      </c>
      <c r="AD36" s="7">
        <f>INDEX('AEO Table 1'!19:19,MATCH(Calculations!AD34,'AEO Table 1'!13:13,0))*10^15</f>
        <v>1.221744E+16</v>
      </c>
      <c r="AE36" s="7">
        <f>INDEX('AEO Table 1'!19:19,MATCH(Calculations!AE34,'AEO Table 1'!13:13,0))*10^15</f>
        <v>1.2300397E+16</v>
      </c>
      <c r="AF36" s="7">
        <f>INDEX('AEO Table 1'!19:19,MATCH(Calculations!AF34,'AEO Table 1'!13:13,0))*10^15</f>
        <v>1.216431E+16</v>
      </c>
      <c r="AG36" s="7">
        <f>INDEX('AEO Table 1'!19:19,MATCH(Calculations!AG34,'AEO Table 1'!13:13,0))*10^15</f>
        <v>1.2086716E+16</v>
      </c>
      <c r="AH36" s="7">
        <f>INDEX('AEO Table 1'!19:19,MATCH(Calculations!AH34,'AEO Table 1'!13:13,0))*10^15</f>
        <v>1.2109116E+16</v>
      </c>
      <c r="AI36" s="7">
        <f>INDEX('AEO Table 1'!19:19,MATCH(Calculations!AI34,'AEO Table 1'!13:13,0))*10^15</f>
        <v>1.2112144E+16</v>
      </c>
      <c r="AJ36" s="7">
        <f>INDEX('AEO Table 1'!19:19,MATCH(Calculations!AJ34,'AEO Table 1'!13:13,0))*10^15</f>
        <v>1.2121796E+16</v>
      </c>
    </row>
    <row r="37" spans="1:36" x14ac:dyDescent="0.25">
      <c r="A37" t="s">
        <v>344</v>
      </c>
      <c r="C37" s="8">
        <f t="shared" ref="C37:P37" si="66">C35/C36</f>
        <v>6.2892401415531853E-9</v>
      </c>
      <c r="D37" s="8">
        <f t="shared" si="66"/>
        <v>6.3727592581853314E-9</v>
      </c>
      <c r="E37" s="8">
        <f t="shared" si="66"/>
        <v>6.6345254867950389E-9</v>
      </c>
      <c r="F37" s="8">
        <f t="shared" si="66"/>
        <v>6.9932202128680286E-9</v>
      </c>
      <c r="G37" s="8">
        <f t="shared" si="66"/>
        <v>7.3666132857312609E-9</v>
      </c>
      <c r="H37" s="8">
        <f t="shared" si="66"/>
        <v>7.3894641463569096E-9</v>
      </c>
      <c r="I37" s="8">
        <f t="shared" si="66"/>
        <v>7.4088688753937168E-9</v>
      </c>
      <c r="J37" s="8">
        <f t="shared" si="66"/>
        <v>7.3250762632002456E-9</v>
      </c>
      <c r="K37" s="8">
        <f t="shared" si="66"/>
        <v>7.3697686342204742E-9</v>
      </c>
      <c r="L37" s="8">
        <f t="shared" si="66"/>
        <v>7.4147183196706024E-9</v>
      </c>
      <c r="M37" s="8">
        <f t="shared" si="66"/>
        <v>7.4996767639314748E-9</v>
      </c>
      <c r="N37" s="8">
        <f t="shared" si="66"/>
        <v>7.6485228407837592E-9</v>
      </c>
      <c r="O37" s="8">
        <f t="shared" si="66"/>
        <v>7.4906524148515075E-9</v>
      </c>
      <c r="P37" s="8">
        <f t="shared" si="66"/>
        <v>7.5262757338419897E-9</v>
      </c>
      <c r="Q37" s="8">
        <f t="shared" ref="Q37:AJ37" si="67">Q35/Q36</f>
        <v>7.6439871097916575E-9</v>
      </c>
      <c r="R37" s="8">
        <f t="shared" si="67"/>
        <v>7.8084133936465603E-9</v>
      </c>
      <c r="S37" s="8">
        <f t="shared" si="67"/>
        <v>7.8243471619019396E-9</v>
      </c>
      <c r="T37" s="8">
        <f t="shared" si="67"/>
        <v>8.0241243694342168E-9</v>
      </c>
      <c r="U37" s="8">
        <f t="shared" si="67"/>
        <v>8.0259668922444915E-9</v>
      </c>
      <c r="V37" s="8">
        <f t="shared" si="67"/>
        <v>8.0046221890368376E-9</v>
      </c>
      <c r="W37" s="8">
        <f t="shared" si="67"/>
        <v>8.04007494957868E-9</v>
      </c>
      <c r="X37" s="8">
        <f t="shared" si="67"/>
        <v>8.0363674558299148E-9</v>
      </c>
      <c r="Y37" s="8">
        <f t="shared" si="67"/>
        <v>8.043067085292222E-9</v>
      </c>
      <c r="Z37" s="8">
        <f t="shared" si="67"/>
        <v>8.0633892053634763E-9</v>
      </c>
      <c r="AA37" s="8">
        <f t="shared" si="67"/>
        <v>8.0870267593245847E-9</v>
      </c>
      <c r="AB37" s="8">
        <f t="shared" si="67"/>
        <v>8.1281761356260965E-9</v>
      </c>
      <c r="AC37" s="8">
        <f t="shared" si="67"/>
        <v>8.1861403895243926E-9</v>
      </c>
      <c r="AD37" s="8">
        <f t="shared" si="67"/>
        <v>8.1850207572126404E-9</v>
      </c>
      <c r="AE37" s="8">
        <f t="shared" si="67"/>
        <v>8.129818899341216E-9</v>
      </c>
      <c r="AF37" s="8">
        <f t="shared" si="67"/>
        <v>8.2207704341635495E-9</v>
      </c>
      <c r="AG37" s="8">
        <f t="shared" si="67"/>
        <v>8.2735459325758955E-9</v>
      </c>
      <c r="AH37" s="8">
        <f t="shared" si="67"/>
        <v>8.2582411465874136E-9</v>
      </c>
      <c r="AI37" s="8">
        <f t="shared" si="67"/>
        <v>8.256176610846106E-9</v>
      </c>
      <c r="AJ37" s="8">
        <f t="shared" si="67"/>
        <v>8.2496026166419559E-9</v>
      </c>
    </row>
    <row r="39" spans="1:36" x14ac:dyDescent="0.25">
      <c r="A39" s="26" t="s">
        <v>302</v>
      </c>
    </row>
    <row r="40" spans="1:36" x14ac:dyDescent="0.25">
      <c r="A40" t="s">
        <v>326</v>
      </c>
      <c r="B40" s="8" t="s">
        <v>359</v>
      </c>
      <c r="C40" s="7">
        <f>'Subsidies Paid'!H11</f>
        <v>53000000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5">
      <c r="A41" t="s">
        <v>327</v>
      </c>
      <c r="B41" t="s">
        <v>317</v>
      </c>
      <c r="C41" s="7">
        <f>INDEX('AEO Table 1'!19:19,MATCH(Calculations!C34,'AEO Table 1'!13:13,0))*10^15</f>
        <v>1.5900172E+16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5">
      <c r="A42" s="8" t="s">
        <v>344</v>
      </c>
      <c r="C42" s="8">
        <f t="shared" ref="C42" si="68">C40/C41</f>
        <v>3.3332972750231884E-9</v>
      </c>
      <c r="D42" s="8">
        <f t="shared" ref="D42:AJ42" si="69">C42</f>
        <v>3.3332972750231884E-9</v>
      </c>
      <c r="E42" s="8">
        <f t="shared" si="69"/>
        <v>3.3332972750231884E-9</v>
      </c>
      <c r="F42" s="8">
        <f t="shared" si="69"/>
        <v>3.3332972750231884E-9</v>
      </c>
      <c r="G42" s="8">
        <f t="shared" si="69"/>
        <v>3.3332972750231884E-9</v>
      </c>
      <c r="H42" s="8">
        <f t="shared" si="69"/>
        <v>3.3332972750231884E-9</v>
      </c>
      <c r="I42" s="8">
        <f t="shared" si="69"/>
        <v>3.3332972750231884E-9</v>
      </c>
      <c r="J42" s="8">
        <f t="shared" si="69"/>
        <v>3.3332972750231884E-9</v>
      </c>
      <c r="K42" s="8">
        <f t="shared" si="69"/>
        <v>3.3332972750231884E-9</v>
      </c>
      <c r="L42" s="8">
        <f t="shared" si="69"/>
        <v>3.3332972750231884E-9</v>
      </c>
      <c r="M42" s="8">
        <f t="shared" si="69"/>
        <v>3.3332972750231884E-9</v>
      </c>
      <c r="N42" s="8">
        <f t="shared" si="69"/>
        <v>3.3332972750231884E-9</v>
      </c>
      <c r="O42" s="8">
        <f t="shared" si="69"/>
        <v>3.3332972750231884E-9</v>
      </c>
      <c r="P42" s="8">
        <f t="shared" si="69"/>
        <v>3.3332972750231884E-9</v>
      </c>
      <c r="Q42" s="8">
        <f t="shared" si="69"/>
        <v>3.3332972750231884E-9</v>
      </c>
      <c r="R42" s="8">
        <f t="shared" si="69"/>
        <v>3.3332972750231884E-9</v>
      </c>
      <c r="S42" s="8">
        <f t="shared" si="69"/>
        <v>3.3332972750231884E-9</v>
      </c>
      <c r="T42" s="8">
        <f t="shared" si="69"/>
        <v>3.3332972750231884E-9</v>
      </c>
      <c r="U42" s="8">
        <f t="shared" si="69"/>
        <v>3.3332972750231884E-9</v>
      </c>
      <c r="V42" s="8">
        <f t="shared" si="69"/>
        <v>3.3332972750231884E-9</v>
      </c>
      <c r="W42" s="8">
        <f t="shared" si="69"/>
        <v>3.3332972750231884E-9</v>
      </c>
      <c r="X42" s="8">
        <f t="shared" si="69"/>
        <v>3.3332972750231884E-9</v>
      </c>
      <c r="Y42" s="8">
        <f t="shared" si="69"/>
        <v>3.3332972750231884E-9</v>
      </c>
      <c r="Z42" s="8">
        <f t="shared" si="69"/>
        <v>3.3332972750231884E-9</v>
      </c>
      <c r="AA42" s="8">
        <f t="shared" si="69"/>
        <v>3.3332972750231884E-9</v>
      </c>
      <c r="AB42" s="8">
        <f t="shared" si="69"/>
        <v>3.3332972750231884E-9</v>
      </c>
      <c r="AC42" s="8">
        <f t="shared" si="69"/>
        <v>3.3332972750231884E-9</v>
      </c>
      <c r="AD42" s="8">
        <f t="shared" si="69"/>
        <v>3.3332972750231884E-9</v>
      </c>
      <c r="AE42" s="8">
        <f t="shared" si="69"/>
        <v>3.3332972750231884E-9</v>
      </c>
      <c r="AF42" s="8">
        <f t="shared" si="69"/>
        <v>3.3332972750231884E-9</v>
      </c>
      <c r="AG42" s="8">
        <f t="shared" si="69"/>
        <v>3.3332972750231884E-9</v>
      </c>
      <c r="AH42" s="8">
        <f t="shared" si="69"/>
        <v>3.3332972750231884E-9</v>
      </c>
      <c r="AI42" s="8">
        <f t="shared" si="69"/>
        <v>3.3332972750231884E-9</v>
      </c>
      <c r="AJ42" s="8">
        <f t="shared" si="69"/>
        <v>3.3332972750231884E-9</v>
      </c>
    </row>
    <row r="44" spans="1:36" x14ac:dyDescent="0.25">
      <c r="A44" s="21" t="s">
        <v>328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 x14ac:dyDescent="0.25">
      <c r="A45" s="28" t="s">
        <v>30</v>
      </c>
      <c r="B45" s="8" t="s">
        <v>0</v>
      </c>
      <c r="C45" s="8">
        <v>2017</v>
      </c>
      <c r="D45" s="8">
        <v>2018</v>
      </c>
      <c r="E45" s="8">
        <v>2019</v>
      </c>
      <c r="F45" s="8">
        <v>2020</v>
      </c>
      <c r="G45" s="8">
        <v>2021</v>
      </c>
      <c r="H45" s="8">
        <v>2022</v>
      </c>
      <c r="I45" s="8">
        <v>2023</v>
      </c>
      <c r="J45" s="8">
        <v>2024</v>
      </c>
      <c r="K45" s="8">
        <v>2025</v>
      </c>
      <c r="L45" s="8">
        <v>2026</v>
      </c>
      <c r="M45" s="8">
        <v>2027</v>
      </c>
      <c r="N45" s="8">
        <v>2028</v>
      </c>
      <c r="O45" s="8">
        <v>2029</v>
      </c>
      <c r="P45" s="8">
        <v>2030</v>
      </c>
      <c r="Q45" s="8">
        <v>2031</v>
      </c>
      <c r="R45" s="8">
        <v>2032</v>
      </c>
      <c r="S45" s="8">
        <v>2033</v>
      </c>
      <c r="T45" s="8">
        <v>2034</v>
      </c>
      <c r="U45" s="8">
        <v>2035</v>
      </c>
      <c r="V45" s="8">
        <v>2036</v>
      </c>
      <c r="W45" s="8">
        <v>2037</v>
      </c>
      <c r="X45" s="8">
        <v>2038</v>
      </c>
      <c r="Y45" s="8">
        <v>2039</v>
      </c>
      <c r="Z45" s="8">
        <v>2040</v>
      </c>
      <c r="AA45" s="8">
        <v>2041</v>
      </c>
      <c r="AB45" s="8">
        <v>2042</v>
      </c>
      <c r="AC45" s="8">
        <v>2043</v>
      </c>
      <c r="AD45" s="8">
        <v>2044</v>
      </c>
      <c r="AE45" s="8">
        <v>2045</v>
      </c>
      <c r="AF45" s="8">
        <v>2046</v>
      </c>
      <c r="AG45" s="8">
        <v>2047</v>
      </c>
      <c r="AH45" s="8">
        <v>2048</v>
      </c>
      <c r="AI45" s="8">
        <v>2049</v>
      </c>
      <c r="AJ45" s="8">
        <v>2050</v>
      </c>
    </row>
    <row r="46" spans="1:36" x14ac:dyDescent="0.25">
      <c r="A46" s="8" t="s">
        <v>335</v>
      </c>
      <c r="B46" s="8" t="s">
        <v>359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70">E46</f>
        <v>1620000000.0000002</v>
      </c>
      <c r="G46" s="7">
        <f t="shared" si="70"/>
        <v>1620000000.0000002</v>
      </c>
      <c r="H46" s="7">
        <f t="shared" si="70"/>
        <v>1620000000.0000002</v>
      </c>
      <c r="I46" s="7">
        <f t="shared" si="70"/>
        <v>1620000000.0000002</v>
      </c>
      <c r="J46" s="7">
        <f t="shared" si="70"/>
        <v>1620000000.0000002</v>
      </c>
      <c r="K46" s="7">
        <f t="shared" si="70"/>
        <v>1620000000.0000002</v>
      </c>
      <c r="L46" s="7">
        <f t="shared" si="70"/>
        <v>1620000000.0000002</v>
      </c>
      <c r="M46" s="7">
        <f t="shared" si="70"/>
        <v>1620000000.0000002</v>
      </c>
      <c r="N46" s="7">
        <f t="shared" si="70"/>
        <v>1620000000.0000002</v>
      </c>
      <c r="O46" s="7">
        <f t="shared" si="70"/>
        <v>1620000000.0000002</v>
      </c>
      <c r="P46" s="7">
        <f t="shared" si="70"/>
        <v>1620000000.0000002</v>
      </c>
      <c r="Q46" s="7">
        <f t="shared" ref="Q46" si="71">P46</f>
        <v>1620000000.0000002</v>
      </c>
      <c r="R46" s="7">
        <f t="shared" ref="R46" si="72">Q46</f>
        <v>1620000000.0000002</v>
      </c>
      <c r="S46" s="7">
        <f t="shared" ref="S46" si="73">R46</f>
        <v>1620000000.0000002</v>
      </c>
      <c r="T46" s="7">
        <f t="shared" ref="T46" si="74">S46</f>
        <v>1620000000.0000002</v>
      </c>
      <c r="U46" s="7">
        <f t="shared" ref="U46" si="75">T46</f>
        <v>1620000000.0000002</v>
      </c>
      <c r="V46" s="7">
        <f t="shared" ref="V46" si="76">U46</f>
        <v>1620000000.0000002</v>
      </c>
      <c r="W46" s="7">
        <f t="shared" ref="W46" si="77">V46</f>
        <v>1620000000.0000002</v>
      </c>
      <c r="X46" s="7">
        <f t="shared" ref="X46" si="78">W46</f>
        <v>1620000000.0000002</v>
      </c>
      <c r="Y46" s="7">
        <f t="shared" ref="Y46" si="79">X46</f>
        <v>1620000000.0000002</v>
      </c>
      <c r="Z46" s="7">
        <f t="shared" ref="Z46" si="80">Y46</f>
        <v>1620000000.0000002</v>
      </c>
      <c r="AA46" s="7">
        <f t="shared" ref="AA46" si="81">Z46</f>
        <v>1620000000.0000002</v>
      </c>
      <c r="AB46" s="7">
        <f t="shared" ref="AB46" si="82">AA46</f>
        <v>1620000000.0000002</v>
      </c>
      <c r="AC46" s="7">
        <f t="shared" ref="AC46" si="83">AB46</f>
        <v>1620000000.0000002</v>
      </c>
      <c r="AD46" s="7">
        <f t="shared" ref="AD46" si="84">AC46</f>
        <v>1620000000.0000002</v>
      </c>
      <c r="AE46" s="7">
        <f t="shared" ref="AE46" si="85">AD46</f>
        <v>1620000000.0000002</v>
      </c>
      <c r="AF46" s="7">
        <f t="shared" ref="AF46" si="86">AE46</f>
        <v>1620000000.0000002</v>
      </c>
      <c r="AG46" s="7">
        <f t="shared" ref="AG46" si="87">AF46</f>
        <v>1620000000.0000002</v>
      </c>
      <c r="AH46" s="7">
        <f t="shared" ref="AH46" si="88">AG46</f>
        <v>1620000000.0000002</v>
      </c>
      <c r="AI46" s="7">
        <f t="shared" ref="AI46" si="89">AH46</f>
        <v>1620000000.0000002</v>
      </c>
      <c r="AJ46" s="7">
        <f t="shared" ref="AJ46" si="90">AI46</f>
        <v>1620000000.0000002</v>
      </c>
    </row>
    <row r="47" spans="1:36" x14ac:dyDescent="0.25">
      <c r="A47" s="8" t="s">
        <v>329</v>
      </c>
      <c r="B47" s="8" t="s">
        <v>317</v>
      </c>
      <c r="C47" s="7">
        <f>INDEX('AEO Table 1'!18:18,MATCH(Calculations!C34,'AEO Table 1'!13:13,0))*10^15</f>
        <v>2.8178221E+16</v>
      </c>
      <c r="D47" s="7">
        <f>'AEO Table 1'!E18*10^15</f>
        <v>3.344939E+16</v>
      </c>
      <c r="E47" s="7">
        <f>'AEO Table 1'!F18*10^15</f>
        <v>3.4793362E+16</v>
      </c>
      <c r="F47" s="7">
        <f>'AEO Table 1'!G18*10^15</f>
        <v>3.5366219E+16</v>
      </c>
      <c r="G47" s="7">
        <f>'AEO Table 1'!H18*10^15</f>
        <v>3.5890900000000004E+16</v>
      </c>
      <c r="H47" s="7">
        <f>'AEO Table 1'!I18*10^15</f>
        <v>3.6570671E+16</v>
      </c>
      <c r="I47" s="7">
        <f>'AEO Table 1'!J18*10^15</f>
        <v>3.7205696E+16</v>
      </c>
      <c r="J47" s="7">
        <f>'AEO Table 1'!K18*10^15</f>
        <v>3.7975025E+16</v>
      </c>
      <c r="K47" s="7">
        <f>'AEO Table 1'!L18*10^15</f>
        <v>3.8741104E+16</v>
      </c>
      <c r="L47" s="7">
        <f>'AEO Table 1'!M18*10^15</f>
        <v>3.9223515E+16</v>
      </c>
      <c r="M47" s="7">
        <f>'AEO Table 1'!N18*10^15</f>
        <v>3.9680008E+16</v>
      </c>
      <c r="N47" s="7">
        <f>'AEO Table 1'!O18*10^15</f>
        <v>3.9830467E+16</v>
      </c>
      <c r="O47" s="7">
        <f>'AEO Table 1'!P18*10^15</f>
        <v>3.9918148E+16</v>
      </c>
      <c r="P47" s="7">
        <f>'AEO Table 1'!Q18*10^15</f>
        <v>4.0189842E+16</v>
      </c>
      <c r="Q47" s="7">
        <f>'AEO Table 1'!R18*10^15</f>
        <v>4.0527809E+16</v>
      </c>
      <c r="R47" s="7">
        <f>'AEO Table 1'!S18*10^15</f>
        <v>4.0613136E+16</v>
      </c>
      <c r="S47" s="7">
        <f>'AEO Table 1'!T18*10^15</f>
        <v>4.0856697E+16</v>
      </c>
      <c r="T47" s="7">
        <f>'AEO Table 1'!U18*10^15</f>
        <v>4.1048679E+16</v>
      </c>
      <c r="U47" s="7">
        <f>'AEO Table 1'!V18*10^15</f>
        <v>4.129813E+16</v>
      </c>
      <c r="V47" s="7">
        <f>'AEO Table 1'!W18*10^15</f>
        <v>4.1539059E+16</v>
      </c>
      <c r="W47" s="7">
        <f>'AEO Table 1'!X18*10^15</f>
        <v>4.1764576E+16</v>
      </c>
      <c r="X47" s="7">
        <f>'AEO Table 1'!Y18*10^15</f>
        <v>4.193388E+16</v>
      </c>
      <c r="Y47" s="7">
        <f>'AEO Table 1'!Z18*10^15</f>
        <v>4.2222794E+16</v>
      </c>
      <c r="Z47" s="7">
        <f>'AEO Table 1'!AA18*10^15</f>
        <v>4.2449917E+16</v>
      </c>
      <c r="AA47" s="7">
        <f>'AEO Table 1'!AB18*10^15</f>
        <v>4.2731876E+16</v>
      </c>
      <c r="AB47" s="7">
        <f>'AEO Table 1'!AC18*10^15</f>
        <v>4.2909515E+16</v>
      </c>
      <c r="AC47" s="7">
        <f>'AEO Table 1'!AD18*10^15</f>
        <v>4.3318233E+16</v>
      </c>
      <c r="AD47" s="7">
        <f>'AEO Table 1'!AE18*10^15</f>
        <v>4.3650738E+16</v>
      </c>
      <c r="AE47" s="7">
        <f>'AEO Table 1'!AF18*10^15</f>
        <v>4.3901997E+16</v>
      </c>
      <c r="AF47" s="7">
        <f>'AEO Table 1'!AG18*10^15</f>
        <v>4.4134117E+16</v>
      </c>
      <c r="AG47" s="7">
        <f>'AEO Table 1'!AH18*10^15</f>
        <v>4.4502548E+16</v>
      </c>
      <c r="AH47" s="7">
        <f>'AEO Table 1'!AI18*10^15</f>
        <v>4.4694149E+16</v>
      </c>
      <c r="AI47" s="7">
        <f>'AEO Table 1'!AJ18*10^15</f>
        <v>4.5013454E+16</v>
      </c>
      <c r="AJ47" s="7">
        <f>'AEO Table 1'!AK18*10^15</f>
        <v>12179000000000</v>
      </c>
    </row>
    <row r="48" spans="1:36" s="8" customFormat="1" x14ac:dyDescent="0.25">
      <c r="A48" s="8" t="s">
        <v>336</v>
      </c>
      <c r="B48" s="8" t="s">
        <v>317</v>
      </c>
      <c r="C48" s="7">
        <f>SUM(INDEX('AEO Table 1'!16:17,0,MATCH(Calculations!C34,'AEO Table 1'!13:13,0)))*10^15</f>
        <v>2.4580908E+16</v>
      </c>
      <c r="D48" s="7">
        <f>SUM(INDEX('AEO Table 1'!16:17,0,MATCH(Calculations!D34,'AEO Table 1'!13:13,0)))*10^15</f>
        <v>2.8278262E+16</v>
      </c>
      <c r="E48" s="7">
        <f>SUM(INDEX('AEO Table 1'!16:17,0,MATCH(Calculations!E34,'AEO Table 1'!13:13,0)))*10^15</f>
        <v>3.1481231E+16</v>
      </c>
      <c r="F48" s="7">
        <f>SUM(INDEX('AEO Table 1'!16:17,0,MATCH(Calculations!F34,'AEO Table 1'!13:13,0)))*10^15</f>
        <v>3.4158524999999996E+16</v>
      </c>
      <c r="G48" s="7">
        <f>SUM(INDEX('AEO Table 1'!16:17,0,MATCH(Calculations!G34,'AEO Table 1'!13:13,0)))*10^15</f>
        <v>3.5635327000000004E+16</v>
      </c>
      <c r="H48" s="7">
        <f>SUM(INDEX('AEO Table 1'!16:17,0,MATCH(Calculations!H34,'AEO Table 1'!13:13,0)))*10^15</f>
        <v>3.6402053E+16</v>
      </c>
      <c r="I48" s="7">
        <f>SUM(INDEX('AEO Table 1'!16:17,0,MATCH(Calculations!I34,'AEO Table 1'!13:13,0)))*10^15</f>
        <v>3.6343176E+16</v>
      </c>
      <c r="J48" s="7">
        <f>SUM(INDEX('AEO Table 1'!16:17,0,MATCH(Calculations!J34,'AEO Table 1'!13:13,0)))*10^15</f>
        <v>3.6634511E+16</v>
      </c>
      <c r="K48" s="7">
        <f>SUM(INDEX('AEO Table 1'!16:17,0,MATCH(Calculations!K34,'AEO Table 1'!13:13,0)))*10^15</f>
        <v>3.688876E+16</v>
      </c>
      <c r="L48" s="7">
        <f>SUM(INDEX('AEO Table 1'!16:17,0,MATCH(Calculations!L34,'AEO Table 1'!13:13,0)))*10^15</f>
        <v>3.7716961E+16</v>
      </c>
      <c r="M48" s="7">
        <f>SUM(INDEX('AEO Table 1'!16:17,0,MATCH(Calculations!M34,'AEO Table 1'!13:13,0)))*10^15</f>
        <v>3.8083496E+16</v>
      </c>
      <c r="N48" s="7">
        <f>SUM(INDEX('AEO Table 1'!16:17,0,MATCH(Calculations!N34,'AEO Table 1'!13:13,0)))*10^15</f>
        <v>3.7890079E+16</v>
      </c>
      <c r="O48" s="7">
        <f>SUM(INDEX('AEO Table 1'!16:17,0,MATCH(Calculations!O34,'AEO Table 1'!13:13,0)))*10^15</f>
        <v>3.7934339E+16</v>
      </c>
      <c r="P48" s="7">
        <f>SUM(INDEX('AEO Table 1'!16:17,0,MATCH(Calculations!P34,'AEO Table 1'!13:13,0)))*10^15</f>
        <v>3.8023156E+16</v>
      </c>
      <c r="Q48" s="7">
        <f>SUM(INDEX('AEO Table 1'!16:17,0,MATCH(Calculations!Q34,'AEO Table 1'!13:13,0)))*10^15</f>
        <v>3.8247411E+16</v>
      </c>
      <c r="R48" s="7">
        <f>SUM(INDEX('AEO Table 1'!16:17,0,MATCH(Calculations!R34,'AEO Table 1'!13:13,0)))*10^15</f>
        <v>3.8146901E+16</v>
      </c>
      <c r="S48" s="7">
        <f>SUM(INDEX('AEO Table 1'!16:17,0,MATCH(Calculations!S34,'AEO Table 1'!13:13,0)))*10^15</f>
        <v>3.8129176E+16</v>
      </c>
      <c r="T48" s="7">
        <f>SUM(INDEX('AEO Table 1'!16:17,0,MATCH(Calculations!T34,'AEO Table 1'!13:13,0)))*10^15</f>
        <v>3.803356E+16</v>
      </c>
      <c r="U48" s="7">
        <f>SUM(INDEX('AEO Table 1'!16:17,0,MATCH(Calculations!U34,'AEO Table 1'!13:13,0)))*10^15</f>
        <v>3.7811671000000008E+16</v>
      </c>
      <c r="V48" s="7">
        <f>SUM(INDEX('AEO Table 1'!16:17,0,MATCH(Calculations!V34,'AEO Table 1'!13:13,0)))*10^15</f>
        <v>3.7667444E+16</v>
      </c>
      <c r="W48" s="7">
        <f>SUM(INDEX('AEO Table 1'!16:17,0,MATCH(Calculations!W34,'AEO Table 1'!13:13,0)))*10^15</f>
        <v>3.7482438E+16</v>
      </c>
      <c r="X48" s="7">
        <f>SUM(INDEX('AEO Table 1'!16:17,0,MATCH(Calculations!X34,'AEO Table 1'!13:13,0)))*10^15</f>
        <v>3.7434636E+16</v>
      </c>
      <c r="Y48" s="7">
        <f>SUM(INDEX('AEO Table 1'!16:17,0,MATCH(Calculations!Y34,'AEO Table 1'!13:13,0)))*10^15</f>
        <v>3.735438E+16</v>
      </c>
      <c r="Z48" s="7">
        <f>SUM(INDEX('AEO Table 1'!16:17,0,MATCH(Calculations!Z34,'AEO Table 1'!13:13,0)))*10^15</f>
        <v>3.7235001E+16</v>
      </c>
      <c r="AA48" s="7">
        <f>SUM(INDEX('AEO Table 1'!16:17,0,MATCH(Calculations!AA34,'AEO Table 1'!13:13,0)))*10^15</f>
        <v>3.7003988E+16</v>
      </c>
      <c r="AB48" s="7">
        <f>SUM(INDEX('AEO Table 1'!16:17,0,MATCH(Calculations!AB34,'AEO Table 1'!13:13,0)))*10^15</f>
        <v>3.6608518E+16</v>
      </c>
      <c r="AC48" s="7">
        <f>SUM(INDEX('AEO Table 1'!16:17,0,MATCH(Calculations!AC34,'AEO Table 1'!13:13,0)))*10^15</f>
        <v>3.6012755E+16</v>
      </c>
      <c r="AD48" s="7">
        <f>SUM(INDEX('AEO Table 1'!16:17,0,MATCH(Calculations!AD34,'AEO Table 1'!13:13,0)))*10^15</f>
        <v>3.5507997000000004E+16</v>
      </c>
      <c r="AE48" s="7">
        <f>SUM(INDEX('AEO Table 1'!16:17,0,MATCH(Calculations!AE34,'AEO Table 1'!13:13,0)))*10^15</f>
        <v>3.4897453999999996E+16</v>
      </c>
      <c r="AF48" s="7">
        <f>SUM(INDEX('AEO Table 1'!16:17,0,MATCH(Calculations!AF34,'AEO Table 1'!13:13,0)))*10^15</f>
        <v>3.4431301000000004E+16</v>
      </c>
      <c r="AG48" s="7">
        <f>SUM(INDEX('AEO Table 1'!16:17,0,MATCH(Calculations!AG34,'AEO Table 1'!13:13,0)))*10^15</f>
        <v>3.3942546999999996E+16</v>
      </c>
      <c r="AH48" s="7">
        <f>SUM(INDEX('AEO Table 1'!16:17,0,MATCH(Calculations!AH34,'AEO Table 1'!13:13,0)))*10^15</f>
        <v>3.3392755E+16</v>
      </c>
      <c r="AI48" s="7">
        <f>SUM(INDEX('AEO Table 1'!16:17,0,MATCH(Calculations!AI34,'AEO Table 1'!13:13,0)))*10^15</f>
        <v>3.2705219E+16</v>
      </c>
      <c r="AJ48" s="7">
        <f>SUM(INDEX('AEO Table 1'!16:17,0,MATCH(Calculations!AJ34,'AEO Table 1'!13:13,0)))*10^15</f>
        <v>3.2222532E+16</v>
      </c>
    </row>
    <row r="49" spans="1:36" x14ac:dyDescent="0.25">
      <c r="A49" s="8" t="s">
        <v>343</v>
      </c>
      <c r="C49" s="7">
        <f t="shared" ref="C49:P49" si="91">C46*(C47/SUM(C47:C48))/C47</f>
        <v>3.0705586515653056E-8</v>
      </c>
      <c r="D49" s="7">
        <f t="shared" si="91"/>
        <v>2.6244315918577305E-8</v>
      </c>
      <c r="E49" s="7">
        <f t="shared" si="91"/>
        <v>2.4443756297379304E-8</v>
      </c>
      <c r="F49" s="7">
        <f t="shared" si="91"/>
        <v>2.3301056671276638E-8</v>
      </c>
      <c r="G49" s="7">
        <f t="shared" si="91"/>
        <v>2.2649034737984993E-8</v>
      </c>
      <c r="H49" s="7">
        <f t="shared" si="91"/>
        <v>2.2200075743369539E-8</v>
      </c>
      <c r="I49" s="7">
        <f t="shared" si="91"/>
        <v>2.2026170571317532E-8</v>
      </c>
      <c r="J49" s="7">
        <f t="shared" si="91"/>
        <v>2.17130421505369E-8</v>
      </c>
      <c r="K49" s="7">
        <f t="shared" si="91"/>
        <v>2.1420109918484055E-8</v>
      </c>
      <c r="L49" s="7">
        <f t="shared" si="91"/>
        <v>2.105523755792725E-8</v>
      </c>
      <c r="M49" s="7">
        <f t="shared" si="91"/>
        <v>2.0832394589626521E-8</v>
      </c>
      <c r="N49" s="7">
        <f t="shared" si="91"/>
        <v>2.084390915112717E-8</v>
      </c>
      <c r="O49" s="7">
        <f t="shared" si="91"/>
        <v>2.0808583802852699E-8</v>
      </c>
      <c r="P49" s="7">
        <f t="shared" si="91"/>
        <v>2.0712669779005278E-8</v>
      </c>
      <c r="Q49" s="7">
        <f t="shared" ref="Q49:AJ49" si="92">Q46*(Q47/SUM(Q47:Q48))/Q47</f>
        <v>2.0564842598979731E-8</v>
      </c>
      <c r="R49" s="7">
        <f t="shared" si="92"/>
        <v>2.0568806995354764E-8</v>
      </c>
      <c r="S49" s="7">
        <f t="shared" si="92"/>
        <v>2.0509996768662671E-8</v>
      </c>
      <c r="T49" s="7">
        <f t="shared" si="92"/>
        <v>2.0485004224526321E-8</v>
      </c>
      <c r="U49" s="7">
        <f t="shared" si="92"/>
        <v>2.047786721142176E-8</v>
      </c>
      <c r="V49" s="7">
        <f t="shared" si="92"/>
        <v>2.0452866098633342E-8</v>
      </c>
      <c r="W49" s="7">
        <f t="shared" si="92"/>
        <v>2.0442410612467998E-8</v>
      </c>
      <c r="X49" s="7">
        <f t="shared" si="92"/>
        <v>2.0411116166012225E-8</v>
      </c>
      <c r="Y49" s="7">
        <f t="shared" si="92"/>
        <v>2.035759651379427E-8</v>
      </c>
      <c r="Z49" s="7">
        <f t="shared" si="92"/>
        <v>2.0330070490880097E-8</v>
      </c>
      <c r="AA49" s="7">
        <f t="shared" si="92"/>
        <v>2.0317080906027434E-8</v>
      </c>
      <c r="AB49" s="7">
        <f t="shared" si="92"/>
        <v>2.0372737338711587E-8</v>
      </c>
      <c r="AC49" s="7">
        <f t="shared" si="92"/>
        <v>2.0420771767017452E-8</v>
      </c>
      <c r="AD49" s="7">
        <f t="shared" si="92"/>
        <v>2.0465208293184575E-8</v>
      </c>
      <c r="AE49" s="7">
        <f t="shared" si="92"/>
        <v>2.0558518865823067E-8</v>
      </c>
      <c r="AF49" s="7">
        <f t="shared" si="92"/>
        <v>2.0619759192269558E-8</v>
      </c>
      <c r="AG49" s="7">
        <f t="shared" si="92"/>
        <v>2.0651386807549921E-8</v>
      </c>
      <c r="AH49" s="7">
        <f t="shared" si="92"/>
        <v>2.0746116403846671E-8</v>
      </c>
      <c r="AI49" s="7">
        <f t="shared" si="92"/>
        <v>2.08444114839686E-8</v>
      </c>
      <c r="AJ49" s="7">
        <f t="shared" si="92"/>
        <v>5.0256383561186581E-8</v>
      </c>
    </row>
    <row r="50" spans="1:36" x14ac:dyDescent="0.2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5">
      <c r="A51" s="28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25">
      <c r="A52" s="8" t="s">
        <v>335</v>
      </c>
      <c r="B52" s="8" t="s">
        <v>359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93">E52</f>
        <v>140000000</v>
      </c>
      <c r="G52" s="7">
        <f t="shared" si="93"/>
        <v>140000000</v>
      </c>
      <c r="H52" s="7">
        <f t="shared" si="93"/>
        <v>140000000</v>
      </c>
      <c r="I52" s="7">
        <f t="shared" si="93"/>
        <v>140000000</v>
      </c>
      <c r="J52" s="7">
        <f t="shared" si="93"/>
        <v>140000000</v>
      </c>
      <c r="K52" s="7">
        <f t="shared" si="93"/>
        <v>140000000</v>
      </c>
      <c r="L52" s="7">
        <f t="shared" si="93"/>
        <v>140000000</v>
      </c>
      <c r="M52" s="7">
        <f t="shared" si="93"/>
        <v>140000000</v>
      </c>
      <c r="N52" s="7">
        <f t="shared" si="93"/>
        <v>140000000</v>
      </c>
      <c r="O52" s="7">
        <f t="shared" si="93"/>
        <v>140000000</v>
      </c>
      <c r="P52" s="7">
        <f t="shared" si="93"/>
        <v>140000000</v>
      </c>
      <c r="Q52" s="7">
        <f t="shared" ref="Q52" si="94">P52</f>
        <v>140000000</v>
      </c>
      <c r="R52" s="7">
        <f t="shared" ref="R52" si="95">Q52</f>
        <v>140000000</v>
      </c>
      <c r="S52" s="7">
        <f t="shared" ref="S52" si="96">R52</f>
        <v>140000000</v>
      </c>
      <c r="T52" s="7">
        <f t="shared" ref="T52" si="97">S52</f>
        <v>140000000</v>
      </c>
      <c r="U52" s="7">
        <f t="shared" ref="U52" si="98">T52</f>
        <v>140000000</v>
      </c>
      <c r="V52" s="7">
        <f t="shared" ref="V52" si="99">U52</f>
        <v>140000000</v>
      </c>
      <c r="W52" s="7">
        <f t="shared" ref="W52" si="100">V52</f>
        <v>140000000</v>
      </c>
      <c r="X52" s="7">
        <f t="shared" ref="X52" si="101">W52</f>
        <v>140000000</v>
      </c>
      <c r="Y52" s="7">
        <f t="shared" ref="Y52" si="102">X52</f>
        <v>140000000</v>
      </c>
      <c r="Z52" s="7">
        <f t="shared" ref="Z52" si="103">Y52</f>
        <v>140000000</v>
      </c>
      <c r="AA52" s="7">
        <f t="shared" ref="AA52" si="104">Z52</f>
        <v>140000000</v>
      </c>
      <c r="AB52" s="7">
        <f t="shared" ref="AB52" si="105">AA52</f>
        <v>140000000</v>
      </c>
      <c r="AC52" s="7">
        <f t="shared" ref="AC52" si="106">AB52</f>
        <v>140000000</v>
      </c>
      <c r="AD52" s="7">
        <f t="shared" ref="AD52" si="107">AC52</f>
        <v>140000000</v>
      </c>
      <c r="AE52" s="7">
        <f t="shared" ref="AE52" si="108">AD52</f>
        <v>140000000</v>
      </c>
      <c r="AF52" s="7">
        <f t="shared" ref="AF52" si="109">AE52</f>
        <v>140000000</v>
      </c>
      <c r="AG52" s="7">
        <f t="shared" ref="AG52" si="110">AF52</f>
        <v>140000000</v>
      </c>
      <c r="AH52" s="7">
        <f t="shared" ref="AH52" si="111">AG52</f>
        <v>140000000</v>
      </c>
      <c r="AI52" s="7">
        <f t="shared" ref="AI52" si="112">AH52</f>
        <v>140000000</v>
      </c>
      <c r="AJ52" s="7">
        <f t="shared" ref="AJ52" si="113">AI52</f>
        <v>140000000</v>
      </c>
    </row>
    <row r="53" spans="1:36" x14ac:dyDescent="0.25">
      <c r="A53" s="8" t="s">
        <v>329</v>
      </c>
      <c r="B53" s="8" t="s">
        <v>317</v>
      </c>
      <c r="C53" s="7">
        <f>C47</f>
        <v>2.8178221E+16</v>
      </c>
      <c r="D53" s="7">
        <f t="shared" ref="D53:AJ53" si="114">D47</f>
        <v>3.344939E+16</v>
      </c>
      <c r="E53" s="7">
        <f t="shared" si="114"/>
        <v>3.4793362E+16</v>
      </c>
      <c r="F53" s="7">
        <f t="shared" si="114"/>
        <v>3.5366219E+16</v>
      </c>
      <c r="G53" s="7">
        <f t="shared" si="114"/>
        <v>3.5890900000000004E+16</v>
      </c>
      <c r="H53" s="7">
        <f t="shared" si="114"/>
        <v>3.6570671E+16</v>
      </c>
      <c r="I53" s="7">
        <f t="shared" si="114"/>
        <v>3.7205696E+16</v>
      </c>
      <c r="J53" s="7">
        <f t="shared" si="114"/>
        <v>3.7975025E+16</v>
      </c>
      <c r="K53" s="7">
        <f t="shared" si="114"/>
        <v>3.8741104E+16</v>
      </c>
      <c r="L53" s="7">
        <f t="shared" si="114"/>
        <v>3.9223515E+16</v>
      </c>
      <c r="M53" s="7">
        <f t="shared" si="114"/>
        <v>3.9680008E+16</v>
      </c>
      <c r="N53" s="7">
        <f t="shared" si="114"/>
        <v>3.9830467E+16</v>
      </c>
      <c r="O53" s="7">
        <f t="shared" si="114"/>
        <v>3.9918148E+16</v>
      </c>
      <c r="P53" s="7">
        <f t="shared" si="114"/>
        <v>4.0189842E+16</v>
      </c>
      <c r="Q53" s="7">
        <f t="shared" si="114"/>
        <v>4.0527809E+16</v>
      </c>
      <c r="R53" s="7">
        <f t="shared" si="114"/>
        <v>4.0613136E+16</v>
      </c>
      <c r="S53" s="7">
        <f t="shared" si="114"/>
        <v>4.0856697E+16</v>
      </c>
      <c r="T53" s="7">
        <f t="shared" si="114"/>
        <v>4.1048679E+16</v>
      </c>
      <c r="U53" s="7">
        <f t="shared" si="114"/>
        <v>4.129813E+16</v>
      </c>
      <c r="V53" s="7">
        <f t="shared" si="114"/>
        <v>4.1539059E+16</v>
      </c>
      <c r="W53" s="7">
        <f t="shared" si="114"/>
        <v>4.1764576E+16</v>
      </c>
      <c r="X53" s="7">
        <f t="shared" si="114"/>
        <v>4.193388E+16</v>
      </c>
      <c r="Y53" s="7">
        <f t="shared" si="114"/>
        <v>4.2222794E+16</v>
      </c>
      <c r="Z53" s="7">
        <f t="shared" si="114"/>
        <v>4.2449917E+16</v>
      </c>
      <c r="AA53" s="7">
        <f t="shared" si="114"/>
        <v>4.2731876E+16</v>
      </c>
      <c r="AB53" s="7">
        <f t="shared" si="114"/>
        <v>4.2909515E+16</v>
      </c>
      <c r="AC53" s="7">
        <f t="shared" si="114"/>
        <v>4.3318233E+16</v>
      </c>
      <c r="AD53" s="7">
        <f t="shared" si="114"/>
        <v>4.3650738E+16</v>
      </c>
      <c r="AE53" s="7">
        <f t="shared" si="114"/>
        <v>4.3901997E+16</v>
      </c>
      <c r="AF53" s="7">
        <f t="shared" si="114"/>
        <v>4.4134117E+16</v>
      </c>
      <c r="AG53" s="7">
        <f t="shared" si="114"/>
        <v>4.4502548E+16</v>
      </c>
      <c r="AH53" s="7">
        <f t="shared" si="114"/>
        <v>4.4694149E+16</v>
      </c>
      <c r="AI53" s="7">
        <f t="shared" si="114"/>
        <v>4.5013454E+16</v>
      </c>
      <c r="AJ53" s="7">
        <f t="shared" si="114"/>
        <v>12179000000000</v>
      </c>
    </row>
    <row r="54" spans="1:36" x14ac:dyDescent="0.25">
      <c r="A54" s="8" t="s">
        <v>336</v>
      </c>
      <c r="B54" s="8" t="s">
        <v>317</v>
      </c>
      <c r="C54" s="7">
        <f>C48</f>
        <v>2.4580908E+16</v>
      </c>
      <c r="D54" s="7">
        <f t="shared" ref="D54:AJ54" si="115">D48</f>
        <v>2.8278262E+16</v>
      </c>
      <c r="E54" s="7">
        <f t="shared" si="115"/>
        <v>3.1481231E+16</v>
      </c>
      <c r="F54" s="7">
        <f t="shared" si="115"/>
        <v>3.4158524999999996E+16</v>
      </c>
      <c r="G54" s="7">
        <f t="shared" si="115"/>
        <v>3.5635327000000004E+16</v>
      </c>
      <c r="H54" s="7">
        <f t="shared" si="115"/>
        <v>3.6402053E+16</v>
      </c>
      <c r="I54" s="7">
        <f t="shared" si="115"/>
        <v>3.6343176E+16</v>
      </c>
      <c r="J54" s="7">
        <f t="shared" si="115"/>
        <v>3.6634511E+16</v>
      </c>
      <c r="K54" s="7">
        <f t="shared" si="115"/>
        <v>3.688876E+16</v>
      </c>
      <c r="L54" s="7">
        <f t="shared" si="115"/>
        <v>3.7716961E+16</v>
      </c>
      <c r="M54" s="7">
        <f t="shared" si="115"/>
        <v>3.8083496E+16</v>
      </c>
      <c r="N54" s="7">
        <f t="shared" si="115"/>
        <v>3.7890079E+16</v>
      </c>
      <c r="O54" s="7">
        <f t="shared" si="115"/>
        <v>3.7934339E+16</v>
      </c>
      <c r="P54" s="7">
        <f t="shared" si="115"/>
        <v>3.8023156E+16</v>
      </c>
      <c r="Q54" s="7">
        <f t="shared" si="115"/>
        <v>3.8247411E+16</v>
      </c>
      <c r="R54" s="7">
        <f t="shared" si="115"/>
        <v>3.8146901E+16</v>
      </c>
      <c r="S54" s="7">
        <f t="shared" si="115"/>
        <v>3.8129176E+16</v>
      </c>
      <c r="T54" s="7">
        <f t="shared" si="115"/>
        <v>3.803356E+16</v>
      </c>
      <c r="U54" s="7">
        <f t="shared" si="115"/>
        <v>3.7811671000000008E+16</v>
      </c>
      <c r="V54" s="7">
        <f t="shared" si="115"/>
        <v>3.7667444E+16</v>
      </c>
      <c r="W54" s="7">
        <f t="shared" si="115"/>
        <v>3.7482438E+16</v>
      </c>
      <c r="X54" s="7">
        <f t="shared" si="115"/>
        <v>3.7434636E+16</v>
      </c>
      <c r="Y54" s="7">
        <f t="shared" si="115"/>
        <v>3.735438E+16</v>
      </c>
      <c r="Z54" s="7">
        <f t="shared" si="115"/>
        <v>3.7235001E+16</v>
      </c>
      <c r="AA54" s="7">
        <f t="shared" si="115"/>
        <v>3.7003988E+16</v>
      </c>
      <c r="AB54" s="7">
        <f t="shared" si="115"/>
        <v>3.6608518E+16</v>
      </c>
      <c r="AC54" s="7">
        <f t="shared" si="115"/>
        <v>3.6012755E+16</v>
      </c>
      <c r="AD54" s="7">
        <f t="shared" si="115"/>
        <v>3.5507997000000004E+16</v>
      </c>
      <c r="AE54" s="7">
        <f t="shared" si="115"/>
        <v>3.4897453999999996E+16</v>
      </c>
      <c r="AF54" s="7">
        <f t="shared" si="115"/>
        <v>3.4431301000000004E+16</v>
      </c>
      <c r="AG54" s="7">
        <f t="shared" si="115"/>
        <v>3.3942546999999996E+16</v>
      </c>
      <c r="AH54" s="7">
        <f t="shared" si="115"/>
        <v>3.3392755E+16</v>
      </c>
      <c r="AI54" s="7">
        <f t="shared" si="115"/>
        <v>3.2705219E+16</v>
      </c>
      <c r="AJ54" s="7">
        <f t="shared" si="115"/>
        <v>3.2222532E+16</v>
      </c>
    </row>
    <row r="55" spans="1:36" x14ac:dyDescent="0.25">
      <c r="A55" s="8" t="s">
        <v>343</v>
      </c>
      <c r="B55" s="8"/>
      <c r="C55" s="7">
        <f t="shared" ref="C55:AJ55" si="116">C52*(C53/SUM(C53:C54))/C53</f>
        <v>2.6535692050564365E-9</v>
      </c>
      <c r="D55" s="7">
        <f t="shared" si="116"/>
        <v>2.2680273016054459E-9</v>
      </c>
      <c r="E55" s="7">
        <f t="shared" si="116"/>
        <v>2.1124233837241369E-9</v>
      </c>
      <c r="F55" s="7">
        <f t="shared" si="116"/>
        <v>2.0136715641844007E-9</v>
      </c>
      <c r="G55" s="7">
        <f t="shared" si="116"/>
        <v>1.9573239897024063E-9</v>
      </c>
      <c r="H55" s="7">
        <f t="shared" si="116"/>
        <v>1.9185250642418119E-9</v>
      </c>
      <c r="I55" s="7">
        <f t="shared" si="116"/>
        <v>1.9034962222126263E-9</v>
      </c>
      <c r="J55" s="7">
        <f t="shared" si="116"/>
        <v>1.8764357414044231E-9</v>
      </c>
      <c r="K55" s="7">
        <f t="shared" si="116"/>
        <v>1.8511206102393624E-9</v>
      </c>
      <c r="L55" s="7">
        <f t="shared" si="116"/>
        <v>1.8195884309319846E-9</v>
      </c>
      <c r="M55" s="7">
        <f t="shared" si="116"/>
        <v>1.8003303966343903E-9</v>
      </c>
      <c r="N55" s="7">
        <f t="shared" si="116"/>
        <v>1.8013254821961752E-9</v>
      </c>
      <c r="O55" s="7">
        <f t="shared" si="116"/>
        <v>1.7982726743206035E-9</v>
      </c>
      <c r="P55" s="7">
        <f t="shared" si="116"/>
        <v>1.7899838080621843E-9</v>
      </c>
      <c r="Q55" s="7">
        <f t="shared" si="116"/>
        <v>1.7772086196649149E-9</v>
      </c>
      <c r="R55" s="7">
        <f t="shared" si="116"/>
        <v>1.7775512218207819E-9</v>
      </c>
      <c r="S55" s="7">
        <f t="shared" si="116"/>
        <v>1.7724688565510949E-9</v>
      </c>
      <c r="T55" s="7">
        <f t="shared" si="116"/>
        <v>1.7703090070578298E-9</v>
      </c>
      <c r="U55" s="7">
        <f t="shared" si="116"/>
        <v>1.7696922281475593E-9</v>
      </c>
      <c r="V55" s="7">
        <f t="shared" si="116"/>
        <v>1.7675316381534984E-9</v>
      </c>
      <c r="W55" s="7">
        <f t="shared" si="116"/>
        <v>1.7666280776206911E-9</v>
      </c>
      <c r="X55" s="7">
        <f t="shared" si="116"/>
        <v>1.7639236192850068E-9</v>
      </c>
      <c r="Y55" s="7">
        <f t="shared" si="116"/>
        <v>1.7592984641550602E-9</v>
      </c>
      <c r="Z55" s="7">
        <f t="shared" si="116"/>
        <v>1.7569196720513661E-9</v>
      </c>
      <c r="AA55" s="7">
        <f t="shared" si="116"/>
        <v>1.755797115335704E-9</v>
      </c>
      <c r="AB55" s="7">
        <f t="shared" si="116"/>
        <v>1.7606069305059396E-9</v>
      </c>
      <c r="AC55" s="7">
        <f t="shared" si="116"/>
        <v>1.7647580539397796E-9</v>
      </c>
      <c r="AD55" s="7">
        <f t="shared" si="116"/>
        <v>1.7685982475591605E-9</v>
      </c>
      <c r="AE55" s="7">
        <f t="shared" si="116"/>
        <v>1.7766621242069315E-9</v>
      </c>
      <c r="AF55" s="7">
        <f t="shared" si="116"/>
        <v>1.7819544980973692E-9</v>
      </c>
      <c r="AG55" s="7">
        <f t="shared" si="116"/>
        <v>1.7846877488006103E-9</v>
      </c>
      <c r="AH55" s="7">
        <f t="shared" si="116"/>
        <v>1.7928742571225517E-9</v>
      </c>
      <c r="AI55" s="7">
        <f t="shared" si="116"/>
        <v>1.8013688936762983E-9</v>
      </c>
      <c r="AJ55" s="7">
        <f t="shared" si="116"/>
        <v>4.3431442583741483E-9</v>
      </c>
    </row>
    <row r="56" spans="1:36" s="8" customFormat="1" x14ac:dyDescent="0.25"/>
    <row r="57" spans="1:36" x14ac:dyDescent="0.25">
      <c r="A57" s="28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5">
      <c r="A58" s="8" t="s">
        <v>335</v>
      </c>
      <c r="B58" s="8" t="s">
        <v>359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17">E58</f>
        <v>1200000000</v>
      </c>
      <c r="G58" s="7">
        <f t="shared" si="117"/>
        <v>1200000000</v>
      </c>
      <c r="H58" s="7">
        <f t="shared" si="117"/>
        <v>1200000000</v>
      </c>
      <c r="I58" s="7">
        <f t="shared" si="117"/>
        <v>1200000000</v>
      </c>
      <c r="J58" s="7">
        <f t="shared" si="117"/>
        <v>1200000000</v>
      </c>
      <c r="K58" s="7">
        <f t="shared" si="117"/>
        <v>1200000000</v>
      </c>
      <c r="L58" s="7">
        <f t="shared" si="117"/>
        <v>1200000000</v>
      </c>
      <c r="M58" s="7">
        <f t="shared" si="117"/>
        <v>1200000000</v>
      </c>
      <c r="N58" s="7">
        <f t="shared" si="117"/>
        <v>1200000000</v>
      </c>
      <c r="O58" s="7">
        <f t="shared" si="117"/>
        <v>1200000000</v>
      </c>
      <c r="P58" s="7">
        <f t="shared" si="117"/>
        <v>1200000000</v>
      </c>
      <c r="Q58" s="7">
        <f t="shared" ref="Q58" si="118">P58</f>
        <v>1200000000</v>
      </c>
      <c r="R58" s="7">
        <f t="shared" ref="R58" si="119">Q58</f>
        <v>1200000000</v>
      </c>
      <c r="S58" s="7">
        <f t="shared" ref="S58" si="120">R58</f>
        <v>1200000000</v>
      </c>
      <c r="T58" s="7">
        <f t="shared" ref="T58" si="121">S58</f>
        <v>1200000000</v>
      </c>
      <c r="U58" s="7">
        <f t="shared" ref="U58" si="122">T58</f>
        <v>1200000000</v>
      </c>
      <c r="V58" s="7">
        <f t="shared" ref="V58" si="123">U58</f>
        <v>1200000000</v>
      </c>
      <c r="W58" s="7">
        <f t="shared" ref="W58" si="124">V58</f>
        <v>1200000000</v>
      </c>
      <c r="X58" s="7">
        <f t="shared" ref="X58" si="125">W58</f>
        <v>1200000000</v>
      </c>
      <c r="Y58" s="7">
        <f t="shared" ref="Y58" si="126">X58</f>
        <v>1200000000</v>
      </c>
      <c r="Z58" s="7">
        <f t="shared" ref="Z58" si="127">Y58</f>
        <v>1200000000</v>
      </c>
      <c r="AA58" s="7">
        <f t="shared" ref="AA58" si="128">Z58</f>
        <v>1200000000</v>
      </c>
      <c r="AB58" s="7">
        <f t="shared" ref="AB58" si="129">AA58</f>
        <v>1200000000</v>
      </c>
      <c r="AC58" s="7">
        <f t="shared" ref="AC58" si="130">AB58</f>
        <v>1200000000</v>
      </c>
      <c r="AD58" s="7">
        <f t="shared" ref="AD58" si="131">AC58</f>
        <v>1200000000</v>
      </c>
      <c r="AE58" s="7">
        <f t="shared" ref="AE58" si="132">AD58</f>
        <v>1200000000</v>
      </c>
      <c r="AF58" s="7">
        <f t="shared" ref="AF58" si="133">AE58</f>
        <v>1200000000</v>
      </c>
      <c r="AG58" s="7">
        <f t="shared" ref="AG58" si="134">AF58</f>
        <v>1200000000</v>
      </c>
      <c r="AH58" s="7">
        <f t="shared" ref="AH58" si="135">AG58</f>
        <v>1200000000</v>
      </c>
      <c r="AI58" s="7">
        <f t="shared" ref="AI58" si="136">AH58</f>
        <v>1200000000</v>
      </c>
      <c r="AJ58" s="7">
        <f t="shared" ref="AJ58" si="137">AI58</f>
        <v>1200000000</v>
      </c>
    </row>
    <row r="59" spans="1:36" x14ac:dyDescent="0.25">
      <c r="A59" s="8" t="s">
        <v>329</v>
      </c>
      <c r="B59" s="8" t="s">
        <v>317</v>
      </c>
      <c r="C59" s="7">
        <f>C47</f>
        <v>2.8178221E+16</v>
      </c>
      <c r="D59" s="7">
        <f t="shared" ref="D59:AJ59" si="138">D47</f>
        <v>3.344939E+16</v>
      </c>
      <c r="E59" s="7">
        <f t="shared" si="138"/>
        <v>3.4793362E+16</v>
      </c>
      <c r="F59" s="7">
        <f t="shared" si="138"/>
        <v>3.5366219E+16</v>
      </c>
      <c r="G59" s="7">
        <f t="shared" si="138"/>
        <v>3.5890900000000004E+16</v>
      </c>
      <c r="H59" s="7">
        <f t="shared" si="138"/>
        <v>3.6570671E+16</v>
      </c>
      <c r="I59" s="7">
        <f t="shared" si="138"/>
        <v>3.7205696E+16</v>
      </c>
      <c r="J59" s="7">
        <f t="shared" si="138"/>
        <v>3.7975025E+16</v>
      </c>
      <c r="K59" s="7">
        <f t="shared" si="138"/>
        <v>3.8741104E+16</v>
      </c>
      <c r="L59" s="7">
        <f t="shared" si="138"/>
        <v>3.9223515E+16</v>
      </c>
      <c r="M59" s="7">
        <f t="shared" si="138"/>
        <v>3.9680008E+16</v>
      </c>
      <c r="N59" s="7">
        <f t="shared" si="138"/>
        <v>3.9830467E+16</v>
      </c>
      <c r="O59" s="7">
        <f t="shared" si="138"/>
        <v>3.9918148E+16</v>
      </c>
      <c r="P59" s="7">
        <f t="shared" si="138"/>
        <v>4.0189842E+16</v>
      </c>
      <c r="Q59" s="7">
        <f t="shared" si="138"/>
        <v>4.0527809E+16</v>
      </c>
      <c r="R59" s="7">
        <f t="shared" si="138"/>
        <v>4.0613136E+16</v>
      </c>
      <c r="S59" s="7">
        <f t="shared" si="138"/>
        <v>4.0856697E+16</v>
      </c>
      <c r="T59" s="7">
        <f t="shared" si="138"/>
        <v>4.1048679E+16</v>
      </c>
      <c r="U59" s="7">
        <f t="shared" si="138"/>
        <v>4.129813E+16</v>
      </c>
      <c r="V59" s="7">
        <f t="shared" si="138"/>
        <v>4.1539059E+16</v>
      </c>
      <c r="W59" s="7">
        <f t="shared" si="138"/>
        <v>4.1764576E+16</v>
      </c>
      <c r="X59" s="7">
        <f t="shared" si="138"/>
        <v>4.193388E+16</v>
      </c>
      <c r="Y59" s="7">
        <f t="shared" si="138"/>
        <v>4.2222794E+16</v>
      </c>
      <c r="Z59" s="7">
        <f t="shared" si="138"/>
        <v>4.2449917E+16</v>
      </c>
      <c r="AA59" s="7">
        <f t="shared" si="138"/>
        <v>4.2731876E+16</v>
      </c>
      <c r="AB59" s="7">
        <f t="shared" si="138"/>
        <v>4.2909515E+16</v>
      </c>
      <c r="AC59" s="7">
        <f t="shared" si="138"/>
        <v>4.3318233E+16</v>
      </c>
      <c r="AD59" s="7">
        <f t="shared" si="138"/>
        <v>4.3650738E+16</v>
      </c>
      <c r="AE59" s="7">
        <f t="shared" si="138"/>
        <v>4.3901997E+16</v>
      </c>
      <c r="AF59" s="7">
        <f t="shared" si="138"/>
        <v>4.4134117E+16</v>
      </c>
      <c r="AG59" s="7">
        <f t="shared" si="138"/>
        <v>4.4502548E+16</v>
      </c>
      <c r="AH59" s="7">
        <f t="shared" si="138"/>
        <v>4.4694149E+16</v>
      </c>
      <c r="AI59" s="7">
        <f t="shared" si="138"/>
        <v>4.5013454E+16</v>
      </c>
      <c r="AJ59" s="7">
        <f t="shared" si="138"/>
        <v>12179000000000</v>
      </c>
    </row>
    <row r="60" spans="1:36" x14ac:dyDescent="0.25">
      <c r="A60" s="8" t="s">
        <v>336</v>
      </c>
      <c r="B60" s="8" t="s">
        <v>317</v>
      </c>
      <c r="C60" s="7">
        <f>C48</f>
        <v>2.4580908E+16</v>
      </c>
      <c r="D60" s="7">
        <f t="shared" ref="D60:AJ60" si="139">D48</f>
        <v>2.8278262E+16</v>
      </c>
      <c r="E60" s="7">
        <f t="shared" si="139"/>
        <v>3.1481231E+16</v>
      </c>
      <c r="F60" s="7">
        <f t="shared" si="139"/>
        <v>3.4158524999999996E+16</v>
      </c>
      <c r="G60" s="7">
        <f t="shared" si="139"/>
        <v>3.5635327000000004E+16</v>
      </c>
      <c r="H60" s="7">
        <f t="shared" si="139"/>
        <v>3.6402053E+16</v>
      </c>
      <c r="I60" s="7">
        <f t="shared" si="139"/>
        <v>3.6343176E+16</v>
      </c>
      <c r="J60" s="7">
        <f t="shared" si="139"/>
        <v>3.6634511E+16</v>
      </c>
      <c r="K60" s="7">
        <f t="shared" si="139"/>
        <v>3.688876E+16</v>
      </c>
      <c r="L60" s="7">
        <f t="shared" si="139"/>
        <v>3.7716961E+16</v>
      </c>
      <c r="M60" s="7">
        <f t="shared" si="139"/>
        <v>3.8083496E+16</v>
      </c>
      <c r="N60" s="7">
        <f t="shared" si="139"/>
        <v>3.7890079E+16</v>
      </c>
      <c r="O60" s="7">
        <f t="shared" si="139"/>
        <v>3.7934339E+16</v>
      </c>
      <c r="P60" s="7">
        <f t="shared" si="139"/>
        <v>3.8023156E+16</v>
      </c>
      <c r="Q60" s="7">
        <f t="shared" si="139"/>
        <v>3.8247411E+16</v>
      </c>
      <c r="R60" s="7">
        <f t="shared" si="139"/>
        <v>3.8146901E+16</v>
      </c>
      <c r="S60" s="7">
        <f t="shared" si="139"/>
        <v>3.8129176E+16</v>
      </c>
      <c r="T60" s="7">
        <f t="shared" si="139"/>
        <v>3.803356E+16</v>
      </c>
      <c r="U60" s="7">
        <f t="shared" si="139"/>
        <v>3.7811671000000008E+16</v>
      </c>
      <c r="V60" s="7">
        <f t="shared" si="139"/>
        <v>3.7667444E+16</v>
      </c>
      <c r="W60" s="7">
        <f t="shared" si="139"/>
        <v>3.7482438E+16</v>
      </c>
      <c r="X60" s="7">
        <f t="shared" si="139"/>
        <v>3.7434636E+16</v>
      </c>
      <c r="Y60" s="7">
        <f t="shared" si="139"/>
        <v>3.735438E+16</v>
      </c>
      <c r="Z60" s="7">
        <f t="shared" si="139"/>
        <v>3.7235001E+16</v>
      </c>
      <c r="AA60" s="7">
        <f t="shared" si="139"/>
        <v>3.7003988E+16</v>
      </c>
      <c r="AB60" s="7">
        <f t="shared" si="139"/>
        <v>3.6608518E+16</v>
      </c>
      <c r="AC60" s="7">
        <f t="shared" si="139"/>
        <v>3.6012755E+16</v>
      </c>
      <c r="AD60" s="7">
        <f t="shared" si="139"/>
        <v>3.5507997000000004E+16</v>
      </c>
      <c r="AE60" s="7">
        <f t="shared" si="139"/>
        <v>3.4897453999999996E+16</v>
      </c>
      <c r="AF60" s="7">
        <f t="shared" si="139"/>
        <v>3.4431301000000004E+16</v>
      </c>
      <c r="AG60" s="7">
        <f t="shared" si="139"/>
        <v>3.3942546999999996E+16</v>
      </c>
      <c r="AH60" s="7">
        <f t="shared" si="139"/>
        <v>3.3392755E+16</v>
      </c>
      <c r="AI60" s="7">
        <f t="shared" si="139"/>
        <v>3.2705219E+16</v>
      </c>
      <c r="AJ60" s="7">
        <f t="shared" si="139"/>
        <v>3.2222532E+16</v>
      </c>
    </row>
    <row r="61" spans="1:36" x14ac:dyDescent="0.25">
      <c r="A61" s="8" t="s">
        <v>343</v>
      </c>
      <c r="B61" s="8"/>
      <c r="C61" s="7">
        <f t="shared" ref="C61:AJ61" si="140">C58*(C59/SUM(C59:C60))/C59</f>
        <v>2.2744878900483744E-8</v>
      </c>
      <c r="D61" s="7">
        <f t="shared" si="140"/>
        <v>1.9440234013760966E-8</v>
      </c>
      <c r="E61" s="7">
        <f t="shared" si="140"/>
        <v>1.8106486146206889E-8</v>
      </c>
      <c r="F61" s="7">
        <f t="shared" si="140"/>
        <v>1.726004197872343E-8</v>
      </c>
      <c r="G61" s="7">
        <f t="shared" si="140"/>
        <v>1.6777062768877772E-8</v>
      </c>
      <c r="H61" s="7">
        <f t="shared" si="140"/>
        <v>1.6444500550644101E-8</v>
      </c>
      <c r="I61" s="7">
        <f t="shared" si="140"/>
        <v>1.6315681904679653E-8</v>
      </c>
      <c r="J61" s="7">
        <f t="shared" si="140"/>
        <v>1.6083734926323627E-8</v>
      </c>
      <c r="K61" s="7">
        <f t="shared" si="140"/>
        <v>1.5866748087765965E-8</v>
      </c>
      <c r="L61" s="7">
        <f t="shared" si="140"/>
        <v>1.5596472265131293E-8</v>
      </c>
      <c r="M61" s="7">
        <f t="shared" si="140"/>
        <v>1.5431403399723348E-8</v>
      </c>
      <c r="N61" s="7">
        <f t="shared" si="140"/>
        <v>1.5439932704538642E-8</v>
      </c>
      <c r="O61" s="7">
        <f t="shared" si="140"/>
        <v>1.5413765779890888E-8</v>
      </c>
      <c r="P61" s="7">
        <f t="shared" si="140"/>
        <v>1.5342718354818723E-8</v>
      </c>
      <c r="Q61" s="7">
        <f t="shared" si="140"/>
        <v>1.5233216739984984E-8</v>
      </c>
      <c r="R61" s="7">
        <f t="shared" si="140"/>
        <v>1.5236153329892417E-8</v>
      </c>
      <c r="S61" s="7">
        <f t="shared" si="140"/>
        <v>1.5192590199009383E-8</v>
      </c>
      <c r="T61" s="7">
        <f t="shared" si="140"/>
        <v>1.5174077203352827E-8</v>
      </c>
      <c r="U61" s="7">
        <f t="shared" si="140"/>
        <v>1.5168790526979077E-8</v>
      </c>
      <c r="V61" s="7">
        <f t="shared" si="140"/>
        <v>1.5150271184172846E-8</v>
      </c>
      <c r="W61" s="7">
        <f t="shared" si="140"/>
        <v>1.5142526379605925E-8</v>
      </c>
      <c r="X61" s="7">
        <f t="shared" si="140"/>
        <v>1.5119345308157202E-8</v>
      </c>
      <c r="Y61" s="7">
        <f t="shared" si="140"/>
        <v>1.5079701121329089E-8</v>
      </c>
      <c r="Z61" s="7">
        <f t="shared" si="140"/>
        <v>1.5059311474725994E-8</v>
      </c>
      <c r="AA61" s="7">
        <f t="shared" si="140"/>
        <v>1.5049689560020319E-8</v>
      </c>
      <c r="AB61" s="7">
        <f t="shared" si="140"/>
        <v>1.5090916547193768E-8</v>
      </c>
      <c r="AC61" s="7">
        <f t="shared" si="140"/>
        <v>1.5126497605198111E-8</v>
      </c>
      <c r="AD61" s="7">
        <f t="shared" si="140"/>
        <v>1.515941355050709E-8</v>
      </c>
      <c r="AE61" s="7">
        <f t="shared" si="140"/>
        <v>1.5228532493202268E-8</v>
      </c>
      <c r="AF61" s="7">
        <f t="shared" si="140"/>
        <v>1.5273895697977451E-8</v>
      </c>
      <c r="AG61" s="7">
        <f t="shared" si="140"/>
        <v>1.5297323561148086E-8</v>
      </c>
      <c r="AH61" s="7">
        <f t="shared" si="140"/>
        <v>1.5367493632479015E-8</v>
      </c>
      <c r="AI61" s="7">
        <f t="shared" si="140"/>
        <v>1.54403048029397E-8</v>
      </c>
      <c r="AJ61" s="7">
        <f t="shared" si="140"/>
        <v>3.7226950786064128E-8</v>
      </c>
    </row>
    <row r="62" spans="1:36" s="8" customFormat="1" x14ac:dyDescent="0.25"/>
    <row r="63" spans="1:36" x14ac:dyDescent="0.25">
      <c r="A63" s="21" t="s">
        <v>330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1:36" x14ac:dyDescent="0.25">
      <c r="A64" s="28" t="s">
        <v>289</v>
      </c>
      <c r="C64" s="8">
        <v>2017</v>
      </c>
      <c r="D64" s="8">
        <v>2018</v>
      </c>
      <c r="E64" s="8">
        <v>2019</v>
      </c>
      <c r="F64" s="8">
        <v>2020</v>
      </c>
      <c r="G64" s="8">
        <v>2021</v>
      </c>
      <c r="H64" s="8">
        <v>2022</v>
      </c>
      <c r="I64" s="8">
        <v>2023</v>
      </c>
      <c r="J64" s="8">
        <v>2024</v>
      </c>
      <c r="K64" s="8">
        <v>2025</v>
      </c>
      <c r="L64" s="8">
        <v>2026</v>
      </c>
      <c r="M64" s="8">
        <v>2027</v>
      </c>
      <c r="N64" s="8">
        <v>2028</v>
      </c>
      <c r="O64" s="8">
        <v>2029</v>
      </c>
      <c r="P64" s="8">
        <v>2030</v>
      </c>
      <c r="Q64" s="8">
        <v>2031</v>
      </c>
      <c r="R64" s="8">
        <v>2032</v>
      </c>
      <c r="S64" s="8">
        <v>2033</v>
      </c>
      <c r="T64" s="8">
        <v>2034</v>
      </c>
      <c r="U64" s="8">
        <v>2035</v>
      </c>
      <c r="V64" s="8">
        <v>2036</v>
      </c>
      <c r="W64" s="8">
        <v>2037</v>
      </c>
      <c r="X64" s="8">
        <v>2038</v>
      </c>
      <c r="Y64" s="8">
        <v>2039</v>
      </c>
      <c r="Z64" s="8">
        <v>2040</v>
      </c>
      <c r="AA64" s="8">
        <v>2041</v>
      </c>
      <c r="AB64" s="8">
        <v>2042</v>
      </c>
      <c r="AC64" s="8">
        <v>2043</v>
      </c>
      <c r="AD64" s="8">
        <v>2044</v>
      </c>
      <c r="AE64" s="8">
        <v>2045</v>
      </c>
      <c r="AF64" s="8">
        <v>2046</v>
      </c>
      <c r="AG64" s="8">
        <v>2047</v>
      </c>
      <c r="AH64" s="8">
        <v>2048</v>
      </c>
      <c r="AI64" s="8">
        <v>2049</v>
      </c>
      <c r="AJ64" s="8">
        <v>2050</v>
      </c>
    </row>
    <row r="65" spans="1:36" x14ac:dyDescent="0.25">
      <c r="A65" s="8" t="s">
        <v>331</v>
      </c>
      <c r="B65" s="8" t="s">
        <v>359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41">E65</f>
        <v>1300000000</v>
      </c>
      <c r="G65" s="8">
        <f t="shared" si="141"/>
        <v>1300000000</v>
      </c>
      <c r="H65" s="8">
        <f t="shared" si="141"/>
        <v>1300000000</v>
      </c>
      <c r="I65" s="8">
        <f t="shared" si="141"/>
        <v>1300000000</v>
      </c>
      <c r="J65" s="8">
        <f t="shared" si="141"/>
        <v>1300000000</v>
      </c>
      <c r="K65" s="8">
        <f t="shared" si="141"/>
        <v>1300000000</v>
      </c>
      <c r="L65" s="8">
        <f t="shared" si="141"/>
        <v>1300000000</v>
      </c>
      <c r="M65" s="8">
        <f t="shared" si="141"/>
        <v>1300000000</v>
      </c>
      <c r="N65" s="8">
        <f t="shared" si="141"/>
        <v>1300000000</v>
      </c>
      <c r="O65" s="8">
        <f t="shared" si="141"/>
        <v>1300000000</v>
      </c>
      <c r="P65" s="8">
        <f t="shared" si="141"/>
        <v>1300000000</v>
      </c>
      <c r="Q65" s="8">
        <f t="shared" ref="Q65" si="142">P65</f>
        <v>1300000000</v>
      </c>
      <c r="R65" s="8">
        <f t="shared" ref="R65" si="143">Q65</f>
        <v>1300000000</v>
      </c>
      <c r="S65" s="8">
        <f t="shared" ref="S65" si="144">R65</f>
        <v>1300000000</v>
      </c>
      <c r="T65" s="8">
        <f t="shared" ref="T65" si="145">S65</f>
        <v>1300000000</v>
      </c>
      <c r="U65" s="8">
        <f t="shared" ref="U65" si="146">T65</f>
        <v>1300000000</v>
      </c>
      <c r="V65" s="8">
        <f t="shared" ref="V65" si="147">U65</f>
        <v>1300000000</v>
      </c>
      <c r="W65" s="8">
        <f t="shared" ref="W65" si="148">V65</f>
        <v>1300000000</v>
      </c>
      <c r="X65" s="8">
        <f t="shared" ref="X65" si="149">W65</f>
        <v>1300000000</v>
      </c>
      <c r="Y65" s="8">
        <f t="shared" ref="Y65" si="150">X65</f>
        <v>1300000000</v>
      </c>
      <c r="Z65" s="8">
        <f t="shared" ref="Z65" si="151">Y65</f>
        <v>1300000000</v>
      </c>
      <c r="AA65" s="8">
        <f t="shared" ref="AA65" si="152">Z65</f>
        <v>1300000000</v>
      </c>
      <c r="AB65" s="8">
        <f t="shared" ref="AB65" si="153">AA65</f>
        <v>1300000000</v>
      </c>
      <c r="AC65" s="8">
        <f t="shared" ref="AC65" si="154">AB65</f>
        <v>1300000000</v>
      </c>
      <c r="AD65" s="8">
        <f t="shared" ref="AD65" si="155">AC65</f>
        <v>1300000000</v>
      </c>
      <c r="AE65" s="8">
        <f t="shared" ref="AE65" si="156">AD65</f>
        <v>1300000000</v>
      </c>
      <c r="AF65" s="8">
        <f t="shared" ref="AF65" si="157">AE65</f>
        <v>1300000000</v>
      </c>
      <c r="AG65" s="8">
        <f t="shared" ref="AG65" si="158">AF65</f>
        <v>1300000000</v>
      </c>
      <c r="AH65" s="8">
        <f t="shared" ref="AH65" si="159">AG65</f>
        <v>1300000000</v>
      </c>
      <c r="AI65" s="8">
        <f t="shared" ref="AI65" si="160">AH65</f>
        <v>1300000000</v>
      </c>
      <c r="AJ65" s="8">
        <f t="shared" ref="AJ65" si="161">AI65</f>
        <v>1300000000</v>
      </c>
    </row>
    <row r="66" spans="1:36" x14ac:dyDescent="0.25">
      <c r="A66" s="8" t="s">
        <v>338</v>
      </c>
      <c r="B66" t="s">
        <v>340</v>
      </c>
      <c r="C66" s="4">
        <f>INDEX('AEO Table 11'!16:16,MATCH(Calculations!C34,'AEO Table 11'!13:13,0))</f>
        <v>9.3550000000000004</v>
      </c>
      <c r="D66" s="4">
        <f>INDEX('AEO Table 11'!16:16,MATCH(Calculations!D34,'AEO Table 11'!13:13,0))</f>
        <v>10.738707</v>
      </c>
      <c r="E66" s="4">
        <f>INDEX('AEO Table 11'!16:16,MATCH(Calculations!E34,'AEO Table 11'!13:13,0))</f>
        <v>11.969469999999999</v>
      </c>
      <c r="F66" s="4">
        <f>INDEX('AEO Table 11'!16:16,MATCH(Calculations!F34,'AEO Table 11'!13:13,0))</f>
        <v>13.085901</v>
      </c>
      <c r="G66" s="4">
        <f>INDEX('AEO Table 11'!16:16,MATCH(Calculations!G34,'AEO Table 11'!13:13,0))</f>
        <v>13.665421</v>
      </c>
      <c r="H66" s="4">
        <f>INDEX('AEO Table 11'!16:16,MATCH(Calculations!H34,'AEO Table 11'!13:13,0))</f>
        <v>13.977781</v>
      </c>
      <c r="I66" s="4">
        <f>INDEX('AEO Table 11'!16:16,MATCH(Calculations!I34,'AEO Table 11'!13:13,0))</f>
        <v>13.917915000000001</v>
      </c>
      <c r="J66" s="4">
        <f>INDEX('AEO Table 11'!16:16,MATCH(Calculations!J34,'AEO Table 11'!13:13,0))</f>
        <v>14.012055999999999</v>
      </c>
      <c r="K66" s="4">
        <f>INDEX('AEO Table 11'!16:16,MATCH(Calculations!K34,'AEO Table 11'!13:13,0))</f>
        <v>14.09416</v>
      </c>
      <c r="L66" s="4">
        <f>INDEX('AEO Table 11'!16:16,MATCH(Calculations!L34,'AEO Table 11'!13:13,0))</f>
        <v>14.374950999999999</v>
      </c>
      <c r="M66" s="4">
        <f>INDEX('AEO Table 11'!16:16,MATCH(Calculations!M34,'AEO Table 11'!13:13,0))</f>
        <v>14.506202999999999</v>
      </c>
      <c r="N66" s="4">
        <f>INDEX('AEO Table 11'!16:16,MATCH(Calculations!N34,'AEO Table 11'!13:13,0))</f>
        <v>14.414600999999999</v>
      </c>
      <c r="O66" s="4">
        <f>INDEX('AEO Table 11'!16:16,MATCH(Calculations!O34,'AEO Table 11'!13:13,0))</f>
        <v>14.413425</v>
      </c>
      <c r="P66" s="4">
        <f>INDEX('AEO Table 11'!16:16,MATCH(Calculations!P34,'AEO Table 11'!13:13,0))</f>
        <v>14.460274999999999</v>
      </c>
      <c r="Q66" s="4">
        <f>INDEX('AEO Table 11'!16:16,MATCH(Calculations!Q34,'AEO Table 11'!13:13,0))</f>
        <v>14.534125</v>
      </c>
      <c r="R66" s="4">
        <f>INDEX('AEO Table 11'!16:16,MATCH(Calculations!R34,'AEO Table 11'!13:13,0))</f>
        <v>14.510524</v>
      </c>
      <c r="S66" s="4">
        <f>INDEX('AEO Table 11'!16:16,MATCH(Calculations!S34,'AEO Table 11'!13:13,0))</f>
        <v>14.482533</v>
      </c>
      <c r="T66" s="4">
        <f>INDEX('AEO Table 11'!16:16,MATCH(Calculations!T34,'AEO Table 11'!13:13,0))</f>
        <v>14.434381</v>
      </c>
      <c r="U66" s="4">
        <f>INDEX('AEO Table 11'!16:16,MATCH(Calculations!U34,'AEO Table 11'!13:13,0))</f>
        <v>14.329347</v>
      </c>
      <c r="V66" s="4">
        <f>INDEX('AEO Table 11'!16:16,MATCH(Calculations!V34,'AEO Table 11'!13:13,0))</f>
        <v>14.269213000000001</v>
      </c>
      <c r="W66" s="4">
        <f>INDEX('AEO Table 11'!16:16,MATCH(Calculations!W34,'AEO Table 11'!13:13,0))</f>
        <v>14.174327</v>
      </c>
      <c r="X66" s="4">
        <f>INDEX('AEO Table 11'!16:16,MATCH(Calculations!X34,'AEO Table 11'!13:13,0))</f>
        <v>14.138339999999999</v>
      </c>
      <c r="Y66" s="4">
        <f>INDEX('AEO Table 11'!16:16,MATCH(Calculations!Y34,'AEO Table 11'!13:13,0))</f>
        <v>14.101298</v>
      </c>
      <c r="Z66" s="4">
        <f>INDEX('AEO Table 11'!16:16,MATCH(Calculations!Z34,'AEO Table 11'!13:13,0))</f>
        <v>14.050145000000001</v>
      </c>
      <c r="AA66" s="4">
        <f>INDEX('AEO Table 11'!16:16,MATCH(Calculations!AA34,'AEO Table 11'!13:13,0))</f>
        <v>13.942207</v>
      </c>
      <c r="AB66" s="4">
        <f>INDEX('AEO Table 11'!16:16,MATCH(Calculations!AB34,'AEO Table 11'!13:13,0))</f>
        <v>13.782654000000001</v>
      </c>
      <c r="AC66" s="4">
        <f>INDEX('AEO Table 11'!16:16,MATCH(Calculations!AC34,'AEO Table 11'!13:13,0))</f>
        <v>13.524231</v>
      </c>
      <c r="AD66" s="4">
        <f>INDEX('AEO Table 11'!16:16,MATCH(Calculations!AD34,'AEO Table 11'!13:13,0))</f>
        <v>13.299628999999999</v>
      </c>
      <c r="AE66" s="4">
        <f>INDEX('AEO Table 11'!16:16,MATCH(Calculations!AE34,'AEO Table 11'!13:13,0))</f>
        <v>13.030392000000001</v>
      </c>
      <c r="AF66" s="4">
        <f>INDEX('AEO Table 11'!16:16,MATCH(Calculations!AF34,'AEO Table 11'!13:13,0))</f>
        <v>12.814966999999999</v>
      </c>
      <c r="AG66" s="4">
        <f>INDEX('AEO Table 11'!16:16,MATCH(Calculations!AG34,'AEO Table 11'!13:13,0))</f>
        <v>12.614922</v>
      </c>
      <c r="AH66" s="4">
        <f>INDEX('AEO Table 11'!16:16,MATCH(Calculations!AH34,'AEO Table 11'!13:13,0))</f>
        <v>12.374134</v>
      </c>
      <c r="AI66" s="4">
        <f>INDEX('AEO Table 11'!16:16,MATCH(Calculations!AI34,'AEO Table 11'!13:13,0))</f>
        <v>12.0793</v>
      </c>
      <c r="AJ66" s="4">
        <f>INDEX('AEO Table 11'!16:16,MATCH(Calculations!AJ34,'AEO Table 11'!13:13,0))</f>
        <v>11.860887999999999</v>
      </c>
    </row>
    <row r="67" spans="1:36" x14ac:dyDescent="0.25">
      <c r="A67" t="s">
        <v>341</v>
      </c>
      <c r="B67" s="8" t="s">
        <v>339</v>
      </c>
      <c r="C67" s="8">
        <f t="shared" ref="C67:AJ67" si="162">5.751*10^6</f>
        <v>5751000</v>
      </c>
      <c r="D67" s="8">
        <f t="shared" si="162"/>
        <v>5751000</v>
      </c>
      <c r="E67" s="8">
        <f t="shared" si="162"/>
        <v>5751000</v>
      </c>
      <c r="F67" s="8">
        <f t="shared" si="162"/>
        <v>5751000</v>
      </c>
      <c r="G67" s="8">
        <f t="shared" si="162"/>
        <v>5751000</v>
      </c>
      <c r="H67" s="8">
        <f t="shared" si="162"/>
        <v>5751000</v>
      </c>
      <c r="I67" s="8">
        <f t="shared" si="162"/>
        <v>5751000</v>
      </c>
      <c r="J67" s="8">
        <f t="shared" si="162"/>
        <v>5751000</v>
      </c>
      <c r="K67" s="8">
        <f t="shared" si="162"/>
        <v>5751000</v>
      </c>
      <c r="L67" s="8">
        <f t="shared" si="162"/>
        <v>5751000</v>
      </c>
      <c r="M67" s="8">
        <f t="shared" si="162"/>
        <v>5751000</v>
      </c>
      <c r="N67" s="8">
        <f t="shared" si="162"/>
        <v>5751000</v>
      </c>
      <c r="O67" s="8">
        <f t="shared" si="162"/>
        <v>5751000</v>
      </c>
      <c r="P67" s="8">
        <f t="shared" si="162"/>
        <v>5751000</v>
      </c>
      <c r="Q67" s="8">
        <f t="shared" si="162"/>
        <v>5751000</v>
      </c>
      <c r="R67" s="8">
        <f t="shared" si="162"/>
        <v>5751000</v>
      </c>
      <c r="S67" s="8">
        <f t="shared" si="162"/>
        <v>5751000</v>
      </c>
      <c r="T67" s="8">
        <f t="shared" si="162"/>
        <v>5751000</v>
      </c>
      <c r="U67" s="8">
        <f t="shared" si="162"/>
        <v>5751000</v>
      </c>
      <c r="V67" s="8">
        <f t="shared" si="162"/>
        <v>5751000</v>
      </c>
      <c r="W67" s="8">
        <f t="shared" si="162"/>
        <v>5751000</v>
      </c>
      <c r="X67" s="8">
        <f t="shared" si="162"/>
        <v>5751000</v>
      </c>
      <c r="Y67" s="8">
        <f t="shared" si="162"/>
        <v>5751000</v>
      </c>
      <c r="Z67" s="8">
        <f t="shared" si="162"/>
        <v>5751000</v>
      </c>
      <c r="AA67" s="8">
        <f t="shared" si="162"/>
        <v>5751000</v>
      </c>
      <c r="AB67" s="8">
        <f t="shared" si="162"/>
        <v>5751000</v>
      </c>
      <c r="AC67" s="8">
        <f t="shared" si="162"/>
        <v>5751000</v>
      </c>
      <c r="AD67" s="8">
        <f t="shared" si="162"/>
        <v>5751000</v>
      </c>
      <c r="AE67" s="8">
        <f t="shared" si="162"/>
        <v>5751000</v>
      </c>
      <c r="AF67" s="8">
        <f t="shared" si="162"/>
        <v>5751000</v>
      </c>
      <c r="AG67" s="8">
        <f t="shared" si="162"/>
        <v>5751000</v>
      </c>
      <c r="AH67" s="8">
        <f t="shared" si="162"/>
        <v>5751000</v>
      </c>
      <c r="AI67" s="8">
        <f t="shared" si="162"/>
        <v>5751000</v>
      </c>
      <c r="AJ67" s="8">
        <f t="shared" si="162"/>
        <v>5751000</v>
      </c>
    </row>
    <row r="68" spans="1:36" x14ac:dyDescent="0.25">
      <c r="A68" t="s">
        <v>342</v>
      </c>
      <c r="B68" t="s">
        <v>340</v>
      </c>
      <c r="C68" s="22">
        <f>(INDEX('AEO Table 11'!16:16,MATCH(Calculations!C34,'AEO Table 11'!13:13,0))-INDEX('AEO Table 11'!21:21,MATCH(Calculations!C34,'AEO Table 11'!13:13,0)))/INDEX('AEO Table 11'!23:23,MATCH(Calculations!C34,'AEO Table 11'!13:13,0))</f>
        <v>0.49403398818850186</v>
      </c>
      <c r="D68" s="22">
        <f>(INDEX('AEO Table 11'!16:16,MATCH(Calculations!D34,'AEO Table 11'!13:13,0))-INDEX('AEO Table 11'!21:21,MATCH(Calculations!D34,'AEO Table 11'!13:13,0)))/INDEX('AEO Table 11'!23:23,MATCH(Calculations!D34,'AEO Table 11'!13:13,0))</f>
        <v>0.52844329600905171</v>
      </c>
      <c r="E68" s="22">
        <f>(INDEX('AEO Table 11'!16:16,MATCH(Calculations!E34,'AEO Table 11'!13:13,0))-INDEX('AEO Table 11'!21:21,MATCH(Calculations!E34,'AEO Table 11'!13:13,0)))/INDEX('AEO Table 11'!23:23,MATCH(Calculations!E34,'AEO Table 11'!13:13,0))</f>
        <v>0.58953008652192751</v>
      </c>
      <c r="F68" s="22">
        <f>(INDEX('AEO Table 11'!16:16,MATCH(Calculations!F34,'AEO Table 11'!13:13,0))-INDEX('AEO Table 11'!21:21,MATCH(Calculations!F34,'AEO Table 11'!13:13,0)))/INDEX('AEO Table 11'!23:23,MATCH(Calculations!F34,'AEO Table 11'!13:13,0))</f>
        <v>0.63548048399280244</v>
      </c>
      <c r="G68" s="22">
        <f>(INDEX('AEO Table 11'!16:16,MATCH(Calculations!G34,'AEO Table 11'!13:13,0))-INDEX('AEO Table 11'!21:21,MATCH(Calculations!G34,'AEO Table 11'!13:13,0)))/INDEX('AEO Table 11'!23:23,MATCH(Calculations!G34,'AEO Table 11'!13:13,0))</f>
        <v>0.64628844853797729</v>
      </c>
      <c r="H68" s="22">
        <f>(INDEX('AEO Table 11'!16:16,MATCH(Calculations!H34,'AEO Table 11'!13:13,0))-INDEX('AEO Table 11'!21:21,MATCH(Calculations!H34,'AEO Table 11'!13:13,0)))/INDEX('AEO Table 11'!23:23,MATCH(Calculations!H34,'AEO Table 11'!13:13,0))</f>
        <v>0.67684648216513221</v>
      </c>
      <c r="I68" s="22">
        <f>(INDEX('AEO Table 11'!16:16,MATCH(Calculations!I34,'AEO Table 11'!13:13,0))-INDEX('AEO Table 11'!21:21,MATCH(Calculations!I34,'AEO Table 11'!13:13,0)))/INDEX('AEO Table 11'!23:23,MATCH(Calculations!I34,'AEO Table 11'!13:13,0))</f>
        <v>0.66901189412830608</v>
      </c>
      <c r="J68" s="22">
        <f>(INDEX('AEO Table 11'!16:16,MATCH(Calculations!J34,'AEO Table 11'!13:13,0))-INDEX('AEO Table 11'!21:21,MATCH(Calculations!J34,'AEO Table 11'!13:13,0)))/INDEX('AEO Table 11'!23:23,MATCH(Calculations!J34,'AEO Table 11'!13:13,0))</f>
        <v>0.68237296264795866</v>
      </c>
      <c r="K68" s="22">
        <f>(INDEX('AEO Table 11'!16:16,MATCH(Calculations!K34,'AEO Table 11'!13:13,0))-INDEX('AEO Table 11'!21:21,MATCH(Calculations!K34,'AEO Table 11'!13:13,0)))/INDEX('AEO Table 11'!23:23,MATCH(Calculations!K34,'AEO Table 11'!13:13,0))</f>
        <v>0.67249093230679324</v>
      </c>
      <c r="L68" s="22">
        <f>(INDEX('AEO Table 11'!16:16,MATCH(Calculations!L34,'AEO Table 11'!13:13,0))-INDEX('AEO Table 11'!21:21,MATCH(Calculations!L34,'AEO Table 11'!13:13,0)))/INDEX('AEO Table 11'!23:23,MATCH(Calculations!L34,'AEO Table 11'!13:13,0))</f>
        <v>0.69687409664102928</v>
      </c>
      <c r="M68" s="22">
        <f>(INDEX('AEO Table 11'!16:16,MATCH(Calculations!M34,'AEO Table 11'!13:13,0))-INDEX('AEO Table 11'!21:21,MATCH(Calculations!M34,'AEO Table 11'!13:13,0)))/INDEX('AEO Table 11'!23:23,MATCH(Calculations!M34,'AEO Table 11'!13:13,0))</f>
        <v>0.73755650140488727</v>
      </c>
      <c r="N68" s="22">
        <f>(INDEX('AEO Table 11'!16:16,MATCH(Calculations!N34,'AEO Table 11'!13:13,0))-INDEX('AEO Table 11'!21:21,MATCH(Calculations!N34,'AEO Table 11'!13:13,0)))/INDEX('AEO Table 11'!23:23,MATCH(Calculations!N34,'AEO Table 11'!13:13,0))</f>
        <v>0.72060220928506835</v>
      </c>
      <c r="O68" s="22">
        <f>(INDEX('AEO Table 11'!16:16,MATCH(Calculations!O34,'AEO Table 11'!13:13,0))-INDEX('AEO Table 11'!21:21,MATCH(Calculations!O34,'AEO Table 11'!13:13,0)))/INDEX('AEO Table 11'!23:23,MATCH(Calculations!O34,'AEO Table 11'!13:13,0))</f>
        <v>0.71995880987171723</v>
      </c>
      <c r="P68" s="22">
        <f>(INDEX('AEO Table 11'!16:16,MATCH(Calculations!P34,'AEO Table 11'!13:13,0))-INDEX('AEO Table 11'!21:21,MATCH(Calculations!P34,'AEO Table 11'!13:13,0)))/INDEX('AEO Table 11'!23:23,MATCH(Calculations!P34,'AEO Table 11'!13:13,0))</f>
        <v>0.72024446918474894</v>
      </c>
      <c r="Q68" s="22">
        <f>(INDEX('AEO Table 11'!16:16,MATCH(Calculations!Q34,'AEO Table 11'!13:13,0))-INDEX('AEO Table 11'!21:21,MATCH(Calculations!Q34,'AEO Table 11'!13:13,0)))/INDEX('AEO Table 11'!23:23,MATCH(Calculations!Q34,'AEO Table 11'!13:13,0))</f>
        <v>0.71969625964451223</v>
      </c>
      <c r="R68" s="22">
        <f>(INDEX('AEO Table 11'!16:16,MATCH(Calculations!R34,'AEO Table 11'!13:13,0))-INDEX('AEO Table 11'!21:21,MATCH(Calculations!R34,'AEO Table 11'!13:13,0)))/INDEX('AEO Table 11'!23:23,MATCH(Calculations!R34,'AEO Table 11'!13:13,0))</f>
        <v>0.72059337263637868</v>
      </c>
      <c r="S68" s="22">
        <f>(INDEX('AEO Table 11'!16:16,MATCH(Calculations!S34,'AEO Table 11'!13:13,0))-INDEX('AEO Table 11'!21:21,MATCH(Calculations!S34,'AEO Table 11'!13:13,0)))/INDEX('AEO Table 11'!23:23,MATCH(Calculations!S34,'AEO Table 11'!13:13,0))</f>
        <v>0.72198914600430852</v>
      </c>
      <c r="T68" s="22">
        <f>(INDEX('AEO Table 11'!16:16,MATCH(Calculations!T34,'AEO Table 11'!13:13,0))-INDEX('AEO Table 11'!21:21,MATCH(Calculations!T34,'AEO Table 11'!13:13,0)))/INDEX('AEO Table 11'!23:23,MATCH(Calculations!T34,'AEO Table 11'!13:13,0))</f>
        <v>0.70619922435681559</v>
      </c>
      <c r="U68" s="22">
        <f>(INDEX('AEO Table 11'!16:16,MATCH(Calculations!U34,'AEO Table 11'!13:13,0))-INDEX('AEO Table 11'!21:21,MATCH(Calculations!U34,'AEO Table 11'!13:13,0)))/INDEX('AEO Table 11'!23:23,MATCH(Calculations!U34,'AEO Table 11'!13:13,0))</f>
        <v>0.69936330225683796</v>
      </c>
      <c r="V68" s="22">
        <f>(INDEX('AEO Table 11'!16:16,MATCH(Calculations!V34,'AEO Table 11'!13:13,0))-INDEX('AEO Table 11'!21:21,MATCH(Calculations!V34,'AEO Table 11'!13:13,0)))/INDEX('AEO Table 11'!23:23,MATCH(Calculations!V34,'AEO Table 11'!13:13,0))</f>
        <v>0.69328894031665134</v>
      </c>
      <c r="W68" s="22">
        <f>(INDEX('AEO Table 11'!16:16,MATCH(Calculations!W34,'AEO Table 11'!13:13,0))-INDEX('AEO Table 11'!21:21,MATCH(Calculations!W34,'AEO Table 11'!13:13,0)))/INDEX('AEO Table 11'!23:23,MATCH(Calculations!W34,'AEO Table 11'!13:13,0))</f>
        <v>0.6811128632440796</v>
      </c>
      <c r="X68" s="22">
        <f>(INDEX('AEO Table 11'!16:16,MATCH(Calculations!X34,'AEO Table 11'!13:13,0))-INDEX('AEO Table 11'!21:21,MATCH(Calculations!X34,'AEO Table 11'!13:13,0)))/INDEX('AEO Table 11'!23:23,MATCH(Calculations!X34,'AEO Table 11'!13:13,0))</f>
        <v>0.67221913191352556</v>
      </c>
      <c r="Y68" s="22">
        <f>(INDEX('AEO Table 11'!16:16,MATCH(Calculations!Y34,'AEO Table 11'!13:13,0))-INDEX('AEO Table 11'!21:21,MATCH(Calculations!Y34,'AEO Table 11'!13:13,0)))/INDEX('AEO Table 11'!23:23,MATCH(Calculations!Y34,'AEO Table 11'!13:13,0))</f>
        <v>0.67237951538075025</v>
      </c>
      <c r="Z68" s="22">
        <f>(INDEX('AEO Table 11'!16:16,MATCH(Calculations!Z34,'AEO Table 11'!13:13,0))-INDEX('AEO Table 11'!21:21,MATCH(Calculations!Z34,'AEO Table 11'!13:13,0)))/INDEX('AEO Table 11'!23:23,MATCH(Calculations!Z34,'AEO Table 11'!13:13,0))</f>
        <v>0.66242394711582475</v>
      </c>
      <c r="AA68" s="22">
        <f>(INDEX('AEO Table 11'!16:16,MATCH(Calculations!AA34,'AEO Table 11'!13:13,0))-INDEX('AEO Table 11'!21:21,MATCH(Calculations!AA34,'AEO Table 11'!13:13,0)))/INDEX('AEO Table 11'!23:23,MATCH(Calculations!AA34,'AEO Table 11'!13:13,0))</f>
        <v>0.65676343553836258</v>
      </c>
      <c r="AB68" s="22">
        <f>(INDEX('AEO Table 11'!16:16,MATCH(Calculations!AB34,'AEO Table 11'!13:13,0))-INDEX('AEO Table 11'!21:21,MATCH(Calculations!AB34,'AEO Table 11'!13:13,0)))/INDEX('AEO Table 11'!23:23,MATCH(Calculations!AB34,'AEO Table 11'!13:13,0))</f>
        <v>0.6749966433775807</v>
      </c>
      <c r="AC68" s="22">
        <f>(INDEX('AEO Table 11'!16:16,MATCH(Calculations!AC34,'AEO Table 11'!13:13,0))-INDEX('AEO Table 11'!21:21,MATCH(Calculations!AC34,'AEO Table 11'!13:13,0)))/INDEX('AEO Table 11'!23:23,MATCH(Calculations!AC34,'AEO Table 11'!13:13,0))</f>
        <v>0.64084217378667363</v>
      </c>
      <c r="AD68" s="22">
        <f>(INDEX('AEO Table 11'!16:16,MATCH(Calculations!AD34,'AEO Table 11'!13:13,0))-INDEX('AEO Table 11'!21:21,MATCH(Calculations!AD34,'AEO Table 11'!13:13,0)))/INDEX('AEO Table 11'!23:23,MATCH(Calculations!AD34,'AEO Table 11'!13:13,0))</f>
        <v>0.64902496628339168</v>
      </c>
      <c r="AE68" s="22">
        <f>(INDEX('AEO Table 11'!16:16,MATCH(Calculations!AE34,'AEO Table 11'!13:13,0))-INDEX('AEO Table 11'!21:21,MATCH(Calculations!AE34,'AEO Table 11'!13:13,0)))/INDEX('AEO Table 11'!23:23,MATCH(Calculations!AE34,'AEO Table 11'!13:13,0))</f>
        <v>0.61492134332774429</v>
      </c>
      <c r="AF68" s="22">
        <f>(INDEX('AEO Table 11'!16:16,MATCH(Calculations!AF34,'AEO Table 11'!13:13,0))-INDEX('AEO Table 11'!21:21,MATCH(Calculations!AF34,'AEO Table 11'!13:13,0)))/INDEX('AEO Table 11'!23:23,MATCH(Calculations!AF34,'AEO Table 11'!13:13,0))</f>
        <v>0.62655749686055395</v>
      </c>
      <c r="AG68" s="22">
        <f>(INDEX('AEO Table 11'!16:16,MATCH(Calculations!AG34,'AEO Table 11'!13:13,0))-INDEX('AEO Table 11'!21:21,MATCH(Calculations!AG34,'AEO Table 11'!13:13,0)))/INDEX('AEO Table 11'!23:23,MATCH(Calculations!AG34,'AEO Table 11'!13:13,0))</f>
        <v>0.61578186680448699</v>
      </c>
      <c r="AH68" s="22">
        <f>(INDEX('AEO Table 11'!16:16,MATCH(Calculations!AH34,'AEO Table 11'!13:13,0))-INDEX('AEO Table 11'!21:21,MATCH(Calculations!AH34,'AEO Table 11'!13:13,0)))/INDEX('AEO Table 11'!23:23,MATCH(Calculations!AH34,'AEO Table 11'!13:13,0))</f>
        <v>0.60385270378535039</v>
      </c>
      <c r="AI68" s="22">
        <f>(INDEX('AEO Table 11'!16:16,MATCH(Calculations!AI34,'AEO Table 11'!13:13,0))-INDEX('AEO Table 11'!21:21,MATCH(Calculations!AI34,'AEO Table 11'!13:13,0)))/INDEX('AEO Table 11'!23:23,MATCH(Calculations!AI34,'AEO Table 11'!13:13,0))</f>
        <v>0.59021666119199589</v>
      </c>
      <c r="AJ68" s="22">
        <f>(INDEX('AEO Table 11'!16:16,MATCH(Calculations!AJ34,'AEO Table 11'!13:13,0))-INDEX('AEO Table 11'!21:21,MATCH(Calculations!AJ34,'AEO Table 11'!13:13,0)))/INDEX('AEO Table 11'!23:23,MATCH(Calculations!AJ34,'AEO Table 11'!13:13,0))</f>
        <v>0.57604057940341313</v>
      </c>
    </row>
    <row r="69" spans="1:36" x14ac:dyDescent="0.25">
      <c r="A69" s="8" t="s">
        <v>345</v>
      </c>
      <c r="C69" s="8">
        <f t="shared" ref="C69:AJ69" si="163">C65/(C66*C67*10^6*365)*C68</f>
        <v>3.2705452078402878E-8</v>
      </c>
      <c r="D69" s="8">
        <f t="shared" si="163"/>
        <v>3.0475688079354097E-8</v>
      </c>
      <c r="E69" s="8">
        <f t="shared" si="163"/>
        <v>3.0502692302722091E-8</v>
      </c>
      <c r="F69" s="8">
        <f t="shared" si="163"/>
        <v>3.0075004952211865E-8</v>
      </c>
      <c r="G69" s="8">
        <f t="shared" si="163"/>
        <v>2.9289401542419697E-8</v>
      </c>
      <c r="H69" s="8">
        <f t="shared" si="163"/>
        <v>2.9988798390018332E-8</v>
      </c>
      <c r="I69" s="8">
        <f t="shared" si="163"/>
        <v>2.9769173651027888E-8</v>
      </c>
      <c r="J69" s="8">
        <f t="shared" si="163"/>
        <v>3.0159703423507952E-8</v>
      </c>
      <c r="K69" s="8">
        <f t="shared" si="163"/>
        <v>2.9549787061130419E-8</v>
      </c>
      <c r="L69" s="8">
        <f t="shared" si="163"/>
        <v>3.0023067939462395E-8</v>
      </c>
      <c r="M69" s="8">
        <f t="shared" si="163"/>
        <v>3.1488260172782162E-8</v>
      </c>
      <c r="N69" s="8">
        <f t="shared" si="163"/>
        <v>3.0959938123811263E-8</v>
      </c>
      <c r="O69" s="8">
        <f t="shared" si="163"/>
        <v>3.0934818909515842E-8</v>
      </c>
      <c r="P69" s="8">
        <f t="shared" si="163"/>
        <v>3.0846827153283363E-8</v>
      </c>
      <c r="Q69" s="8">
        <f t="shared" si="163"/>
        <v>3.0666730375838404E-8</v>
      </c>
      <c r="R69" s="8">
        <f t="shared" si="163"/>
        <v>3.0754897784999421E-8</v>
      </c>
      <c r="S69" s="8">
        <f t="shared" si="163"/>
        <v>3.0874025758883671E-8</v>
      </c>
      <c r="T69" s="8">
        <f t="shared" si="163"/>
        <v>3.0299550941242872E-8</v>
      </c>
      <c r="U69" s="8">
        <f t="shared" si="163"/>
        <v>3.0226200606197651E-8</v>
      </c>
      <c r="V69" s="8">
        <f t="shared" si="163"/>
        <v>3.0089943454302593E-8</v>
      </c>
      <c r="W69" s="8">
        <f t="shared" si="163"/>
        <v>2.9759371496017621E-8</v>
      </c>
      <c r="X69" s="8">
        <f t="shared" si="163"/>
        <v>2.944554300439995E-8</v>
      </c>
      <c r="Y69" s="8">
        <f t="shared" si="163"/>
        <v>2.9529935850127122E-8</v>
      </c>
      <c r="Z69" s="8">
        <f t="shared" si="163"/>
        <v>2.9198620808955859E-8</v>
      </c>
      <c r="AA69" s="8">
        <f t="shared" si="163"/>
        <v>2.9173232945811276E-8</v>
      </c>
      <c r="AB69" s="8">
        <f t="shared" si="163"/>
        <v>3.033024229254481E-8</v>
      </c>
      <c r="AC69" s="8">
        <f t="shared" si="163"/>
        <v>2.9345777815450922E-8</v>
      </c>
      <c r="AD69" s="8">
        <f t="shared" si="163"/>
        <v>3.0222403341149538E-8</v>
      </c>
      <c r="AE69" s="8">
        <f t="shared" si="163"/>
        <v>2.9225988326471627E-8</v>
      </c>
      <c r="AF69" s="8">
        <f t="shared" si="163"/>
        <v>3.0279629638606807E-8</v>
      </c>
      <c r="AG69" s="8">
        <f t="shared" si="163"/>
        <v>3.0230786530627931E-8</v>
      </c>
      <c r="AH69" s="8">
        <f t="shared" si="163"/>
        <v>3.0222008317852005E-8</v>
      </c>
      <c r="AI69" s="8">
        <f t="shared" si="163"/>
        <v>3.0260550035479951E-8</v>
      </c>
      <c r="AJ69" s="8">
        <f t="shared" si="163"/>
        <v>3.0077587149272177E-8</v>
      </c>
    </row>
    <row r="70" spans="1:36" x14ac:dyDescent="0.2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25">
      <c r="A71" s="28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25">
      <c r="A72" s="8" t="s">
        <v>346</v>
      </c>
      <c r="B72" s="8" t="s">
        <v>359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64">E72</f>
        <v>1620000000.0000002</v>
      </c>
      <c r="G72" s="8">
        <f t="shared" si="164"/>
        <v>1620000000.0000002</v>
      </c>
      <c r="H72" s="8">
        <f t="shared" si="164"/>
        <v>1620000000.0000002</v>
      </c>
      <c r="I72" s="8">
        <f t="shared" si="164"/>
        <v>1620000000.0000002</v>
      </c>
      <c r="J72" s="8">
        <f t="shared" si="164"/>
        <v>1620000000.0000002</v>
      </c>
      <c r="K72" s="8">
        <f t="shared" si="164"/>
        <v>1620000000.0000002</v>
      </c>
      <c r="L72" s="8">
        <f t="shared" si="164"/>
        <v>1620000000.0000002</v>
      </c>
      <c r="M72" s="8">
        <f t="shared" si="164"/>
        <v>1620000000.0000002</v>
      </c>
      <c r="N72" s="8">
        <f t="shared" si="164"/>
        <v>1620000000.0000002</v>
      </c>
      <c r="O72" s="8">
        <f t="shared" si="164"/>
        <v>1620000000.0000002</v>
      </c>
      <c r="P72" s="8">
        <f t="shared" si="164"/>
        <v>1620000000.0000002</v>
      </c>
      <c r="Q72" s="8">
        <f t="shared" ref="Q72" si="165">P72</f>
        <v>1620000000.0000002</v>
      </c>
      <c r="R72" s="8">
        <f t="shared" ref="R72" si="166">Q72</f>
        <v>1620000000.0000002</v>
      </c>
      <c r="S72" s="8">
        <f t="shared" ref="S72" si="167">R72</f>
        <v>1620000000.0000002</v>
      </c>
      <c r="T72" s="8">
        <f t="shared" ref="T72" si="168">S72</f>
        <v>1620000000.0000002</v>
      </c>
      <c r="U72" s="8">
        <f t="shared" ref="U72" si="169">T72</f>
        <v>1620000000.0000002</v>
      </c>
      <c r="V72" s="8">
        <f t="shared" ref="V72" si="170">U72</f>
        <v>1620000000.0000002</v>
      </c>
      <c r="W72" s="8">
        <f t="shared" ref="W72" si="171">V72</f>
        <v>1620000000.0000002</v>
      </c>
      <c r="X72" s="8">
        <f t="shared" ref="X72" si="172">W72</f>
        <v>1620000000.0000002</v>
      </c>
      <c r="Y72" s="8">
        <f t="shared" ref="Y72" si="173">X72</f>
        <v>1620000000.0000002</v>
      </c>
      <c r="Z72" s="8">
        <f t="shared" ref="Z72" si="174">Y72</f>
        <v>1620000000.0000002</v>
      </c>
      <c r="AA72" s="8">
        <f t="shared" ref="AA72" si="175">Z72</f>
        <v>1620000000.0000002</v>
      </c>
      <c r="AB72" s="8">
        <f t="shared" ref="AB72" si="176">AA72</f>
        <v>1620000000.0000002</v>
      </c>
      <c r="AC72" s="8">
        <f t="shared" ref="AC72" si="177">AB72</f>
        <v>1620000000.0000002</v>
      </c>
      <c r="AD72" s="8">
        <f t="shared" ref="AD72" si="178">AC72</f>
        <v>1620000000.0000002</v>
      </c>
      <c r="AE72" s="8">
        <f t="shared" ref="AE72" si="179">AD72</f>
        <v>1620000000.0000002</v>
      </c>
      <c r="AF72" s="8">
        <f t="shared" ref="AF72" si="180">AE72</f>
        <v>1620000000.0000002</v>
      </c>
      <c r="AG72" s="8">
        <f t="shared" ref="AG72" si="181">AF72</f>
        <v>1620000000.0000002</v>
      </c>
      <c r="AH72" s="8">
        <f t="shared" ref="AH72" si="182">AG72</f>
        <v>1620000000.0000002</v>
      </c>
      <c r="AI72" s="8">
        <f t="shared" ref="AI72" si="183">AH72</f>
        <v>1620000000.0000002</v>
      </c>
      <c r="AJ72" s="8">
        <f t="shared" ref="AJ72" si="184">AI72</f>
        <v>1620000000.0000002</v>
      </c>
    </row>
    <row r="73" spans="1:36" s="8" customFormat="1" x14ac:dyDescent="0.25">
      <c r="A73" s="8" t="s">
        <v>347</v>
      </c>
      <c r="B73" s="8" t="s">
        <v>340</v>
      </c>
      <c r="C73" s="22">
        <f>INDEX('AEO Table 1'!16:16,MATCH(Calculations!C34,'AEO Table 1'!13:13,0))/SUM(INDEX('AEO Table 1'!16:18,0,MATCH(Calculations!C34,'AEO Table 1'!13:13,0)))</f>
        <v>0.37039305557906388</v>
      </c>
      <c r="D73" s="22">
        <f>INDEX('AEO Table 1'!16:16,MATCH(Calculations!D34,'AEO Table 1'!13:13,0))/SUM(INDEX('AEO Table 1'!16:18,0,MATCH(Calculations!D34,'AEO Table 1'!13:13,0)))</f>
        <v>0.38106489785202163</v>
      </c>
      <c r="E73" s="22">
        <f>INDEX('AEO Table 1'!16:16,MATCH(Calculations!E34,'AEO Table 1'!13:13,0))/SUM(INDEX('AEO Table 1'!16:18,0,MATCH(Calculations!E34,'AEO Table 1'!13:13,0)))</f>
        <v>0.38415523547818831</v>
      </c>
      <c r="F73" s="22">
        <f>INDEX('AEO Table 1'!16:16,MATCH(Calculations!F34,'AEO Table 1'!13:13,0))/SUM(INDEX('AEO Table 1'!16:18,0,MATCH(Calculations!F34,'AEO Table 1'!13:13,0)))</f>
        <v>0.39498369348470475</v>
      </c>
      <c r="G73" s="22">
        <f>INDEX('AEO Table 1'!16:16,MATCH(Calculations!G34,'AEO Table 1'!13:13,0))/SUM(INDEX('AEO Table 1'!16:18,0,MATCH(Calculations!G34,'AEO Table 1'!13:13,0)))</f>
        <v>0.40035891612838964</v>
      </c>
      <c r="H73" s="22">
        <f>INDEX('AEO Table 1'!16:16,MATCH(Calculations!H34,'AEO Table 1'!13:13,0))/SUM(INDEX('AEO Table 1'!16:18,0,MATCH(Calculations!H34,'AEO Table 1'!13:13,0)))</f>
        <v>0.40246778963365898</v>
      </c>
      <c r="I73" s="22">
        <f>INDEX('AEO Table 1'!16:16,MATCH(Calculations!I34,'AEO Table 1'!13:13,0))/SUM(INDEX('AEO Table 1'!16:18,0,MATCH(Calculations!I34,'AEO Table 1'!13:13,0)))</f>
        <v>0.39723168083560312</v>
      </c>
      <c r="J73" s="22">
        <f>INDEX('AEO Table 1'!16:16,MATCH(Calculations!J34,'AEO Table 1'!13:13,0))/SUM(INDEX('AEO Table 1'!16:18,0,MATCH(Calculations!J34,'AEO Table 1'!13:13,0)))</f>
        <v>0.39465030210438057</v>
      </c>
      <c r="K73" s="22">
        <f>INDEX('AEO Table 1'!16:16,MATCH(Calculations!K34,'AEO Table 1'!13:13,0))/SUM(INDEX('AEO Table 1'!16:18,0,MATCH(Calculations!K34,'AEO Table 1'!13:13,0)))</f>
        <v>0.39144764053807857</v>
      </c>
      <c r="L73" s="22">
        <f>INDEX('AEO Table 1'!16:16,MATCH(Calculations!L34,'AEO Table 1'!13:13,0))/SUM(INDEX('AEO Table 1'!16:18,0,MATCH(Calculations!L34,'AEO Table 1'!13:13,0)))</f>
        <v>0.39085281585402398</v>
      </c>
      <c r="M73" s="22">
        <f>INDEX('AEO Table 1'!16:16,MATCH(Calculations!M34,'AEO Table 1'!13:13,0))/SUM(INDEX('AEO Table 1'!16:18,0,MATCH(Calculations!M34,'AEO Table 1'!13:13,0)))</f>
        <v>0.3898244364925712</v>
      </c>
      <c r="N73" s="22">
        <f>INDEX('AEO Table 1'!16:16,MATCH(Calculations!N34,'AEO Table 1'!13:13,0))/SUM(INDEX('AEO Table 1'!16:18,0,MATCH(Calculations!N34,'AEO Table 1'!13:13,0)))</f>
        <v>0.38590615477845219</v>
      </c>
      <c r="O73" s="22">
        <f>INDEX('AEO Table 1'!16:16,MATCH(Calculations!O34,'AEO Table 1'!13:13,0))/SUM(INDEX('AEO Table 1'!16:18,0,MATCH(Calculations!O34,'AEO Table 1'!13:13,0)))</f>
        <v>0.38475518089764155</v>
      </c>
      <c r="P73" s="22">
        <f>INDEX('AEO Table 1'!16:16,MATCH(Calculations!P34,'AEO Table 1'!13:13,0))/SUM(INDEX('AEO Table 1'!16:18,0,MATCH(Calculations!P34,'AEO Table 1'!13:13,0)))</f>
        <v>0.38506979559900611</v>
      </c>
      <c r="Q73" s="22">
        <f>INDEX('AEO Table 1'!16:16,MATCH(Calculations!Q34,'AEO Table 1'!13:13,0))/SUM(INDEX('AEO Table 1'!16:18,0,MATCH(Calculations!Q34,'AEO Table 1'!13:13,0)))</f>
        <v>0.38455719503588426</v>
      </c>
      <c r="R73" s="22">
        <f>INDEX('AEO Table 1'!16:16,MATCH(Calculations!R34,'AEO Table 1'!13:13,0))/SUM(INDEX('AEO Table 1'!16:18,0,MATCH(Calculations!R34,'AEO Table 1'!13:13,0)))</f>
        <v>0.38278234517801207</v>
      </c>
      <c r="S73" s="22">
        <f>INDEX('AEO Table 1'!16:16,MATCH(Calculations!S34,'AEO Table 1'!13:13,0))/SUM(INDEX('AEO Table 1'!16:18,0,MATCH(Calculations!S34,'AEO Table 1'!13:13,0)))</f>
        <v>0.38172967285999937</v>
      </c>
      <c r="T73" s="22">
        <f>INDEX('AEO Table 1'!16:16,MATCH(Calculations!T34,'AEO Table 1'!13:13,0))/SUM(INDEX('AEO Table 1'!16:18,0,MATCH(Calculations!T34,'AEO Table 1'!13:13,0)))</f>
        <v>0.37968838154501139</v>
      </c>
      <c r="U73" s="22">
        <f>INDEX('AEO Table 1'!16:16,MATCH(Calculations!U34,'AEO Table 1'!13:13,0))/SUM(INDEX('AEO Table 1'!16:18,0,MATCH(Calculations!U34,'AEO Table 1'!13:13,0)))</f>
        <v>0.3770573298241765</v>
      </c>
      <c r="V73" s="22">
        <f>INDEX('AEO Table 1'!16:16,MATCH(Calculations!V34,'AEO Table 1'!13:13,0))/SUM(INDEX('AEO Table 1'!16:18,0,MATCH(Calculations!V34,'AEO Table 1'!13:13,0)))</f>
        <v>0.37501962564091534</v>
      </c>
      <c r="W73" s="22">
        <f>INDEX('AEO Table 1'!16:16,MATCH(Calculations!W34,'AEO Table 1'!13:13,0))/SUM(INDEX('AEO Table 1'!16:18,0,MATCH(Calculations!W34,'AEO Table 1'!13:13,0)))</f>
        <v>0.37232702640396692</v>
      </c>
      <c r="X73" s="22">
        <f>INDEX('AEO Table 1'!16:16,MATCH(Calculations!X34,'AEO Table 1'!13:13,0))/SUM(INDEX('AEO Table 1'!16:18,0,MATCH(Calculations!X34,'AEO Table 1'!13:13,0)))</f>
        <v>0.37061590966334368</v>
      </c>
      <c r="Y73" s="22">
        <f>INDEX('AEO Table 1'!16:16,MATCH(Calculations!Y34,'AEO Table 1'!13:13,0))/SUM(INDEX('AEO Table 1'!16:18,0,MATCH(Calculations!Y34,'AEO Table 1'!13:13,0)))</f>
        <v>0.36937570581067108</v>
      </c>
      <c r="Z73" s="22">
        <f>INDEX('AEO Table 1'!16:16,MATCH(Calculations!Z34,'AEO Table 1'!13:13,0))/SUM(INDEX('AEO Table 1'!16:18,0,MATCH(Calculations!Z34,'AEO Table 1'!13:13,0)))</f>
        <v>0.36730181098028203</v>
      </c>
      <c r="AA73" s="22">
        <f>INDEX('AEO Table 1'!16:16,MATCH(Calculations!AA34,'AEO Table 1'!13:13,0))/SUM(INDEX('AEO Table 1'!16:18,0,MATCH(Calculations!AA34,'AEO Table 1'!13:13,0)))</f>
        <v>0.36440021418708118</v>
      </c>
      <c r="AB73" s="22">
        <f>INDEX('AEO Table 1'!16:16,MATCH(Calculations!AB34,'AEO Table 1'!13:13,0))/SUM(INDEX('AEO Table 1'!16:18,0,MATCH(Calculations!AB34,'AEO Table 1'!13:13,0)))</f>
        <v>0.36070198995986835</v>
      </c>
      <c r="AC73" s="22">
        <f>INDEX('AEO Table 1'!16:16,MATCH(Calculations!AC34,'AEO Table 1'!13:13,0))/SUM(INDEX('AEO Table 1'!16:18,0,MATCH(Calculations!AC34,'AEO Table 1'!13:13,0)))</f>
        <v>0.35567109258261326</v>
      </c>
      <c r="AD73" s="22">
        <f>INDEX('AEO Table 1'!16:16,MATCH(Calculations!AD34,'AEO Table 1'!13:13,0))/SUM(INDEX('AEO Table 1'!16:18,0,MATCH(Calculations!AD34,'AEO Table 1'!13:13,0)))</f>
        <v>0.3500657839401935</v>
      </c>
      <c r="AE73" s="22">
        <f>INDEX('AEO Table 1'!16:16,MATCH(Calculations!AE34,'AEO Table 1'!13:13,0))/SUM(INDEX('AEO Table 1'!16:18,0,MATCH(Calculations!AE34,'AEO Table 1'!13:13,0)))</f>
        <v>0.34413690896920962</v>
      </c>
      <c r="AF73" s="22">
        <f>INDEX('AEO Table 1'!16:16,MATCH(Calculations!AF34,'AEO Table 1'!13:13,0))/SUM(INDEX('AEO Table 1'!16:18,0,MATCH(Calculations!AF34,'AEO Table 1'!13:13,0)))</f>
        <v>0.33933843816967846</v>
      </c>
      <c r="AG73" s="22">
        <f>INDEX('AEO Table 1'!16:16,MATCH(Calculations!AG34,'AEO Table 1'!13:13,0))/SUM(INDEX('AEO Table 1'!16:18,0,MATCH(Calculations!AG34,'AEO Table 1'!13:13,0)))</f>
        <v>0.33505107236651405</v>
      </c>
      <c r="AH73" s="22">
        <f>INDEX('AEO Table 1'!16:16,MATCH(Calculations!AH34,'AEO Table 1'!13:13,0))/SUM(INDEX('AEO Table 1'!16:18,0,MATCH(Calculations!AH34,'AEO Table 1'!13:13,0)))</f>
        <v>0.32929813495943394</v>
      </c>
      <c r="AI73" s="22">
        <f>INDEX('AEO Table 1'!16:16,MATCH(Calculations!AI34,'AEO Table 1'!13:13,0))/SUM(INDEX('AEO Table 1'!16:18,0,MATCH(Calculations!AI34,'AEO Table 1'!13:13,0)))</f>
        <v>0.3234497082715197</v>
      </c>
      <c r="AJ73" s="22">
        <f>INDEX('AEO Table 1'!16:16,MATCH(Calculations!AJ34,'AEO Table 1'!13:13,0))/SUM(INDEX('AEO Table 1'!16:18,0,MATCH(Calculations!AJ34,'AEO Table 1'!13:13,0)))</f>
        <v>0.31816193814111465</v>
      </c>
    </row>
    <row r="74" spans="1:36" x14ac:dyDescent="0.25">
      <c r="A74" s="8" t="s">
        <v>338</v>
      </c>
      <c r="B74" s="8" t="s">
        <v>340</v>
      </c>
      <c r="C74" s="4">
        <f>C66</f>
        <v>9.3550000000000004</v>
      </c>
      <c r="D74" s="4">
        <f t="shared" ref="D74:AJ76" si="185">D66</f>
        <v>10.738707</v>
      </c>
      <c r="E74" s="4">
        <f t="shared" si="185"/>
        <v>11.969469999999999</v>
      </c>
      <c r="F74" s="4">
        <f t="shared" si="185"/>
        <v>13.085901</v>
      </c>
      <c r="G74" s="4">
        <f t="shared" si="185"/>
        <v>13.665421</v>
      </c>
      <c r="H74" s="4">
        <f t="shared" si="185"/>
        <v>13.977781</v>
      </c>
      <c r="I74" s="4">
        <f t="shared" si="185"/>
        <v>13.917915000000001</v>
      </c>
      <c r="J74" s="4">
        <f t="shared" si="185"/>
        <v>14.012055999999999</v>
      </c>
      <c r="K74" s="4">
        <f t="shared" si="185"/>
        <v>14.09416</v>
      </c>
      <c r="L74" s="4">
        <f t="shared" si="185"/>
        <v>14.374950999999999</v>
      </c>
      <c r="M74" s="4">
        <f t="shared" si="185"/>
        <v>14.506202999999999</v>
      </c>
      <c r="N74" s="4">
        <f t="shared" si="185"/>
        <v>14.414600999999999</v>
      </c>
      <c r="O74" s="4">
        <f t="shared" si="185"/>
        <v>14.413425</v>
      </c>
      <c r="P74" s="4">
        <f t="shared" si="185"/>
        <v>14.460274999999999</v>
      </c>
      <c r="Q74" s="4">
        <f t="shared" si="185"/>
        <v>14.534125</v>
      </c>
      <c r="R74" s="4">
        <f t="shared" si="185"/>
        <v>14.510524</v>
      </c>
      <c r="S74" s="4">
        <f t="shared" si="185"/>
        <v>14.482533</v>
      </c>
      <c r="T74" s="4">
        <f t="shared" si="185"/>
        <v>14.434381</v>
      </c>
      <c r="U74" s="4">
        <f t="shared" si="185"/>
        <v>14.329347</v>
      </c>
      <c r="V74" s="4">
        <f t="shared" si="185"/>
        <v>14.269213000000001</v>
      </c>
      <c r="W74" s="4">
        <f t="shared" si="185"/>
        <v>14.174327</v>
      </c>
      <c r="X74" s="4">
        <f t="shared" si="185"/>
        <v>14.138339999999999</v>
      </c>
      <c r="Y74" s="4">
        <f t="shared" si="185"/>
        <v>14.101298</v>
      </c>
      <c r="Z74" s="4">
        <f t="shared" si="185"/>
        <v>14.050145000000001</v>
      </c>
      <c r="AA74" s="4">
        <f t="shared" si="185"/>
        <v>13.942207</v>
      </c>
      <c r="AB74" s="4">
        <f t="shared" si="185"/>
        <v>13.782654000000001</v>
      </c>
      <c r="AC74" s="4">
        <f t="shared" si="185"/>
        <v>13.524231</v>
      </c>
      <c r="AD74" s="4">
        <f t="shared" si="185"/>
        <v>13.299628999999999</v>
      </c>
      <c r="AE74" s="4">
        <f t="shared" si="185"/>
        <v>13.030392000000001</v>
      </c>
      <c r="AF74" s="4">
        <f t="shared" si="185"/>
        <v>12.814966999999999</v>
      </c>
      <c r="AG74" s="4">
        <f t="shared" si="185"/>
        <v>12.614922</v>
      </c>
      <c r="AH74" s="4">
        <f t="shared" si="185"/>
        <v>12.374134</v>
      </c>
      <c r="AI74" s="4">
        <f t="shared" si="185"/>
        <v>12.0793</v>
      </c>
      <c r="AJ74" s="4">
        <f t="shared" si="185"/>
        <v>11.860887999999999</v>
      </c>
    </row>
    <row r="75" spans="1:36" x14ac:dyDescent="0.25">
      <c r="A75" s="8" t="s">
        <v>341</v>
      </c>
      <c r="B75" s="8" t="s">
        <v>339</v>
      </c>
      <c r="C75" s="8">
        <f t="shared" ref="C75:R76" si="186">C67</f>
        <v>5751000</v>
      </c>
      <c r="D75" s="8">
        <f t="shared" si="186"/>
        <v>5751000</v>
      </c>
      <c r="E75" s="8">
        <f t="shared" si="186"/>
        <v>5751000</v>
      </c>
      <c r="F75" s="8">
        <f t="shared" si="186"/>
        <v>5751000</v>
      </c>
      <c r="G75" s="8">
        <f t="shared" si="186"/>
        <v>5751000</v>
      </c>
      <c r="H75" s="8">
        <f t="shared" si="186"/>
        <v>5751000</v>
      </c>
      <c r="I75" s="8">
        <f t="shared" si="186"/>
        <v>5751000</v>
      </c>
      <c r="J75" s="8">
        <f t="shared" si="186"/>
        <v>5751000</v>
      </c>
      <c r="K75" s="8">
        <f t="shared" si="186"/>
        <v>5751000</v>
      </c>
      <c r="L75" s="8">
        <f t="shared" si="186"/>
        <v>5751000</v>
      </c>
      <c r="M75" s="8">
        <f t="shared" si="186"/>
        <v>5751000</v>
      </c>
      <c r="N75" s="8">
        <f t="shared" si="186"/>
        <v>5751000</v>
      </c>
      <c r="O75" s="8">
        <f t="shared" si="186"/>
        <v>5751000</v>
      </c>
      <c r="P75" s="8">
        <f t="shared" si="186"/>
        <v>5751000</v>
      </c>
      <c r="Q75" s="8">
        <f t="shared" si="186"/>
        <v>5751000</v>
      </c>
      <c r="R75" s="8">
        <f t="shared" si="186"/>
        <v>5751000</v>
      </c>
      <c r="S75" s="8">
        <f t="shared" si="185"/>
        <v>5751000</v>
      </c>
      <c r="T75" s="8">
        <f t="shared" si="185"/>
        <v>5751000</v>
      </c>
      <c r="U75" s="8">
        <f t="shared" si="185"/>
        <v>5751000</v>
      </c>
      <c r="V75" s="8">
        <f t="shared" si="185"/>
        <v>5751000</v>
      </c>
      <c r="W75" s="8">
        <f t="shared" si="185"/>
        <v>5751000</v>
      </c>
      <c r="X75" s="8">
        <f t="shared" si="185"/>
        <v>5751000</v>
      </c>
      <c r="Y75" s="8">
        <f t="shared" si="185"/>
        <v>5751000</v>
      </c>
      <c r="Z75" s="8">
        <f t="shared" si="185"/>
        <v>5751000</v>
      </c>
      <c r="AA75" s="8">
        <f t="shared" si="185"/>
        <v>5751000</v>
      </c>
      <c r="AB75" s="8">
        <f t="shared" si="185"/>
        <v>5751000</v>
      </c>
      <c r="AC75" s="8">
        <f t="shared" si="185"/>
        <v>5751000</v>
      </c>
      <c r="AD75" s="8">
        <f t="shared" si="185"/>
        <v>5751000</v>
      </c>
      <c r="AE75" s="8">
        <f t="shared" si="185"/>
        <v>5751000</v>
      </c>
      <c r="AF75" s="8">
        <f t="shared" si="185"/>
        <v>5751000</v>
      </c>
      <c r="AG75" s="8">
        <f t="shared" si="185"/>
        <v>5751000</v>
      </c>
      <c r="AH75" s="8">
        <f t="shared" si="185"/>
        <v>5751000</v>
      </c>
      <c r="AI75" s="8">
        <f t="shared" si="185"/>
        <v>5751000</v>
      </c>
      <c r="AJ75" s="8">
        <f t="shared" si="185"/>
        <v>5751000</v>
      </c>
    </row>
    <row r="76" spans="1:36" x14ac:dyDescent="0.25">
      <c r="A76" s="8" t="s">
        <v>342</v>
      </c>
      <c r="B76" s="8" t="s">
        <v>340</v>
      </c>
      <c r="C76" s="22">
        <f t="shared" si="186"/>
        <v>0.49403398818850186</v>
      </c>
      <c r="D76" s="22">
        <f t="shared" si="185"/>
        <v>0.52844329600905171</v>
      </c>
      <c r="E76" s="22">
        <f t="shared" si="185"/>
        <v>0.58953008652192751</v>
      </c>
      <c r="F76" s="22">
        <f t="shared" si="185"/>
        <v>0.63548048399280244</v>
      </c>
      <c r="G76" s="22">
        <f t="shared" si="185"/>
        <v>0.64628844853797729</v>
      </c>
      <c r="H76" s="22">
        <f t="shared" si="185"/>
        <v>0.67684648216513221</v>
      </c>
      <c r="I76" s="22">
        <f t="shared" si="185"/>
        <v>0.66901189412830608</v>
      </c>
      <c r="J76" s="22">
        <f t="shared" si="185"/>
        <v>0.68237296264795866</v>
      </c>
      <c r="K76" s="22">
        <f t="shared" si="185"/>
        <v>0.67249093230679324</v>
      </c>
      <c r="L76" s="22">
        <f t="shared" si="185"/>
        <v>0.69687409664102928</v>
      </c>
      <c r="M76" s="22">
        <f t="shared" si="185"/>
        <v>0.73755650140488727</v>
      </c>
      <c r="N76" s="22">
        <f t="shared" si="185"/>
        <v>0.72060220928506835</v>
      </c>
      <c r="O76" s="22">
        <f t="shared" si="185"/>
        <v>0.71995880987171723</v>
      </c>
      <c r="P76" s="22">
        <f t="shared" si="185"/>
        <v>0.72024446918474894</v>
      </c>
      <c r="Q76" s="22">
        <f t="shared" si="185"/>
        <v>0.71969625964451223</v>
      </c>
      <c r="R76" s="22">
        <f t="shared" si="185"/>
        <v>0.72059337263637868</v>
      </c>
      <c r="S76" s="22">
        <f t="shared" si="185"/>
        <v>0.72198914600430852</v>
      </c>
      <c r="T76" s="22">
        <f t="shared" si="185"/>
        <v>0.70619922435681559</v>
      </c>
      <c r="U76" s="22">
        <f t="shared" si="185"/>
        <v>0.69936330225683796</v>
      </c>
      <c r="V76" s="22">
        <f t="shared" si="185"/>
        <v>0.69328894031665134</v>
      </c>
      <c r="W76" s="22">
        <f t="shared" si="185"/>
        <v>0.6811128632440796</v>
      </c>
      <c r="X76" s="22">
        <f t="shared" si="185"/>
        <v>0.67221913191352556</v>
      </c>
      <c r="Y76" s="22">
        <f t="shared" si="185"/>
        <v>0.67237951538075025</v>
      </c>
      <c r="Z76" s="22">
        <f t="shared" si="185"/>
        <v>0.66242394711582475</v>
      </c>
      <c r="AA76" s="22">
        <f t="shared" si="185"/>
        <v>0.65676343553836258</v>
      </c>
      <c r="AB76" s="22">
        <f t="shared" si="185"/>
        <v>0.6749966433775807</v>
      </c>
      <c r="AC76" s="22">
        <f t="shared" si="185"/>
        <v>0.64084217378667363</v>
      </c>
      <c r="AD76" s="22">
        <f t="shared" si="185"/>
        <v>0.64902496628339168</v>
      </c>
      <c r="AE76" s="22">
        <f t="shared" si="185"/>
        <v>0.61492134332774429</v>
      </c>
      <c r="AF76" s="22">
        <f t="shared" si="185"/>
        <v>0.62655749686055395</v>
      </c>
      <c r="AG76" s="22">
        <f t="shared" si="185"/>
        <v>0.61578186680448699</v>
      </c>
      <c r="AH76" s="22">
        <f t="shared" si="185"/>
        <v>0.60385270378535039</v>
      </c>
      <c r="AI76" s="22">
        <f t="shared" si="185"/>
        <v>0.59021666119199589</v>
      </c>
      <c r="AJ76" s="22">
        <f t="shared" si="185"/>
        <v>0.57604057940341313</v>
      </c>
    </row>
    <row r="77" spans="1:36" x14ac:dyDescent="0.25">
      <c r="A77" s="8" t="s">
        <v>345</v>
      </c>
      <c r="B77" s="8"/>
      <c r="C77" s="8">
        <f t="shared" ref="C77:AJ77" si="187">(C72*C73)/(C74*10^6*C75*365)*C76</f>
        <v>1.5095748595116264E-8</v>
      </c>
      <c r="D77" s="8">
        <f t="shared" si="187"/>
        <v>1.4471852494757855E-8</v>
      </c>
      <c r="E77" s="8">
        <f t="shared" si="187"/>
        <v>1.4602142838245309E-8</v>
      </c>
      <c r="F77" s="8">
        <f t="shared" si="187"/>
        <v>1.4803231685311227E-8</v>
      </c>
      <c r="G77" s="8">
        <f t="shared" si="187"/>
        <v>1.4612740269251678E-8</v>
      </c>
      <c r="H77" s="8">
        <f t="shared" si="187"/>
        <v>1.5040485500704753E-8</v>
      </c>
      <c r="I77" s="8">
        <f t="shared" si="187"/>
        <v>1.473609184315793E-8</v>
      </c>
      <c r="J77" s="8">
        <f t="shared" si="187"/>
        <v>1.4832391099457551E-8</v>
      </c>
      <c r="K77" s="8">
        <f t="shared" si="187"/>
        <v>1.4414503820031599E-8</v>
      </c>
      <c r="L77" s="8">
        <f t="shared" si="187"/>
        <v>1.4623117726491681E-8</v>
      </c>
      <c r="M77" s="8">
        <f t="shared" si="187"/>
        <v>1.5296405469490597E-8</v>
      </c>
      <c r="N77" s="8">
        <f t="shared" si="187"/>
        <v>1.488858591625606E-8</v>
      </c>
      <c r="O77" s="8">
        <f t="shared" si="187"/>
        <v>1.4832136607552165E-8</v>
      </c>
      <c r="P77" s="8">
        <f t="shared" si="187"/>
        <v>1.48020414703109E-8</v>
      </c>
      <c r="Q77" s="8">
        <f t="shared" si="187"/>
        <v>1.4696031645455194E-8</v>
      </c>
      <c r="R77" s="8">
        <f t="shared" si="187"/>
        <v>1.467026129058496E-8</v>
      </c>
      <c r="S77" s="8">
        <f t="shared" si="187"/>
        <v>1.4686585722732286E-8</v>
      </c>
      <c r="T77" s="8">
        <f t="shared" si="187"/>
        <v>1.4336236678955567E-8</v>
      </c>
      <c r="U77" s="8">
        <f t="shared" si="187"/>
        <v>1.4202428458392712E-8</v>
      </c>
      <c r="V77" s="8">
        <f t="shared" si="187"/>
        <v>1.4061997934044593E-8</v>
      </c>
      <c r="W77" s="8">
        <f t="shared" si="187"/>
        <v>1.3807656646735696E-8</v>
      </c>
      <c r="X77" s="8">
        <f t="shared" si="187"/>
        <v>1.3599260356840775E-8</v>
      </c>
      <c r="Y77" s="8">
        <f t="shared" si="187"/>
        <v>1.3592598656491512E-8</v>
      </c>
      <c r="Z77" s="8">
        <f t="shared" si="187"/>
        <v>1.3364634006180598E-8</v>
      </c>
      <c r="AA77" s="8">
        <f t="shared" si="187"/>
        <v>1.3247527985425272E-8</v>
      </c>
      <c r="AB77" s="8">
        <f t="shared" si="187"/>
        <v>1.3633145828027012E-8</v>
      </c>
      <c r="AC77" s="8">
        <f t="shared" si="187"/>
        <v>1.3006662054199256E-8</v>
      </c>
      <c r="AD77" s="8">
        <f t="shared" si="187"/>
        <v>1.3184094996496541E-8</v>
      </c>
      <c r="AE77" s="8">
        <f t="shared" si="187"/>
        <v>1.2533492984978682E-8</v>
      </c>
      <c r="AF77" s="8">
        <f t="shared" si="187"/>
        <v>1.2804283394209422E-8</v>
      </c>
      <c r="AG77" s="8">
        <f t="shared" si="187"/>
        <v>1.2622114662941149E-8</v>
      </c>
      <c r="AH77" s="8">
        <f t="shared" si="187"/>
        <v>1.2401786598116471E-8</v>
      </c>
      <c r="AI77" s="8">
        <f t="shared" si="187"/>
        <v>1.2197062347231525E-8</v>
      </c>
      <c r="AJ77" s="8">
        <f t="shared" si="187"/>
        <v>1.1925123341287359E-8</v>
      </c>
    </row>
    <row r="78" spans="1:36" x14ac:dyDescent="0.2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25">
      <c r="A79" s="28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25">
      <c r="A80" s="8" t="s">
        <v>346</v>
      </c>
      <c r="B80" s="8" t="s">
        <v>359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88">E80</f>
        <v>140000000</v>
      </c>
      <c r="G80" s="8">
        <f t="shared" si="188"/>
        <v>140000000</v>
      </c>
      <c r="H80" s="8">
        <f t="shared" si="188"/>
        <v>140000000</v>
      </c>
      <c r="I80" s="8">
        <f t="shared" si="188"/>
        <v>140000000</v>
      </c>
      <c r="J80" s="8">
        <f t="shared" si="188"/>
        <v>140000000</v>
      </c>
      <c r="K80" s="8">
        <f t="shared" si="188"/>
        <v>140000000</v>
      </c>
      <c r="L80" s="8">
        <f t="shared" si="188"/>
        <v>140000000</v>
      </c>
      <c r="M80" s="8">
        <f t="shared" si="188"/>
        <v>140000000</v>
      </c>
      <c r="N80" s="8">
        <f t="shared" si="188"/>
        <v>140000000</v>
      </c>
      <c r="O80" s="8">
        <f t="shared" si="188"/>
        <v>140000000</v>
      </c>
      <c r="P80" s="8">
        <f t="shared" si="188"/>
        <v>140000000</v>
      </c>
      <c r="Q80" s="8">
        <f t="shared" ref="Q80" si="189">P80</f>
        <v>140000000</v>
      </c>
      <c r="R80" s="8">
        <f t="shared" ref="R80" si="190">Q80</f>
        <v>140000000</v>
      </c>
      <c r="S80" s="8">
        <f t="shared" ref="S80" si="191">R80</f>
        <v>140000000</v>
      </c>
      <c r="T80" s="8">
        <f t="shared" ref="T80" si="192">S80</f>
        <v>140000000</v>
      </c>
      <c r="U80" s="8">
        <f t="shared" ref="U80" si="193">T80</f>
        <v>140000000</v>
      </c>
      <c r="V80" s="8">
        <f t="shared" ref="V80" si="194">U80</f>
        <v>140000000</v>
      </c>
      <c r="W80" s="8">
        <f t="shared" ref="W80" si="195">V80</f>
        <v>140000000</v>
      </c>
      <c r="X80" s="8">
        <f t="shared" ref="X80" si="196">W80</f>
        <v>140000000</v>
      </c>
      <c r="Y80" s="8">
        <f t="shared" ref="Y80" si="197">X80</f>
        <v>140000000</v>
      </c>
      <c r="Z80" s="8">
        <f t="shared" ref="Z80" si="198">Y80</f>
        <v>140000000</v>
      </c>
      <c r="AA80" s="8">
        <f t="shared" ref="AA80" si="199">Z80</f>
        <v>140000000</v>
      </c>
      <c r="AB80" s="8">
        <f t="shared" ref="AB80" si="200">AA80</f>
        <v>140000000</v>
      </c>
      <c r="AC80" s="8">
        <f t="shared" ref="AC80" si="201">AB80</f>
        <v>140000000</v>
      </c>
      <c r="AD80" s="8">
        <f t="shared" ref="AD80" si="202">AC80</f>
        <v>140000000</v>
      </c>
      <c r="AE80" s="8">
        <f t="shared" ref="AE80" si="203">AD80</f>
        <v>140000000</v>
      </c>
      <c r="AF80" s="8">
        <f t="shared" ref="AF80" si="204">AE80</f>
        <v>140000000</v>
      </c>
      <c r="AG80" s="8">
        <f t="shared" ref="AG80" si="205">AF80</f>
        <v>140000000</v>
      </c>
      <c r="AH80" s="8">
        <f t="shared" ref="AH80" si="206">AG80</f>
        <v>140000000</v>
      </c>
      <c r="AI80" s="8">
        <f t="shared" ref="AI80" si="207">AH80</f>
        <v>140000000</v>
      </c>
      <c r="AJ80" s="8">
        <f t="shared" ref="AJ80" si="208">AI80</f>
        <v>140000000</v>
      </c>
    </row>
    <row r="81" spans="1:36" x14ac:dyDescent="0.25">
      <c r="A81" s="8" t="s">
        <v>347</v>
      </c>
      <c r="B81" s="8" t="s">
        <v>340</v>
      </c>
      <c r="C81" s="22">
        <f>C73</f>
        <v>0.37039305557906388</v>
      </c>
      <c r="D81" s="22">
        <f t="shared" ref="D81:AJ84" si="209">D73</f>
        <v>0.38106489785202163</v>
      </c>
      <c r="E81" s="22">
        <f t="shared" si="209"/>
        <v>0.38415523547818831</v>
      </c>
      <c r="F81" s="22">
        <f t="shared" si="209"/>
        <v>0.39498369348470475</v>
      </c>
      <c r="G81" s="22">
        <f t="shared" si="209"/>
        <v>0.40035891612838964</v>
      </c>
      <c r="H81" s="22">
        <f t="shared" si="209"/>
        <v>0.40246778963365898</v>
      </c>
      <c r="I81" s="22">
        <f t="shared" si="209"/>
        <v>0.39723168083560312</v>
      </c>
      <c r="J81" s="22">
        <f t="shared" si="209"/>
        <v>0.39465030210438057</v>
      </c>
      <c r="K81" s="22">
        <f t="shared" si="209"/>
        <v>0.39144764053807857</v>
      </c>
      <c r="L81" s="22">
        <f t="shared" si="209"/>
        <v>0.39085281585402398</v>
      </c>
      <c r="M81" s="22">
        <f t="shared" si="209"/>
        <v>0.3898244364925712</v>
      </c>
      <c r="N81" s="22">
        <f t="shared" si="209"/>
        <v>0.38590615477845219</v>
      </c>
      <c r="O81" s="22">
        <f t="shared" si="209"/>
        <v>0.38475518089764155</v>
      </c>
      <c r="P81" s="22">
        <f t="shared" si="209"/>
        <v>0.38506979559900611</v>
      </c>
      <c r="Q81" s="22">
        <f t="shared" si="209"/>
        <v>0.38455719503588426</v>
      </c>
      <c r="R81" s="22">
        <f t="shared" si="209"/>
        <v>0.38278234517801207</v>
      </c>
      <c r="S81" s="22">
        <f t="shared" si="209"/>
        <v>0.38172967285999937</v>
      </c>
      <c r="T81" s="22">
        <f t="shared" si="209"/>
        <v>0.37968838154501139</v>
      </c>
      <c r="U81" s="22">
        <f t="shared" si="209"/>
        <v>0.3770573298241765</v>
      </c>
      <c r="V81" s="22">
        <f t="shared" si="209"/>
        <v>0.37501962564091534</v>
      </c>
      <c r="W81" s="22">
        <f t="shared" si="209"/>
        <v>0.37232702640396692</v>
      </c>
      <c r="X81" s="22">
        <f t="shared" si="209"/>
        <v>0.37061590966334368</v>
      </c>
      <c r="Y81" s="22">
        <f t="shared" si="209"/>
        <v>0.36937570581067108</v>
      </c>
      <c r="Z81" s="22">
        <f t="shared" si="209"/>
        <v>0.36730181098028203</v>
      </c>
      <c r="AA81" s="22">
        <f t="shared" si="209"/>
        <v>0.36440021418708118</v>
      </c>
      <c r="AB81" s="22">
        <f t="shared" si="209"/>
        <v>0.36070198995986835</v>
      </c>
      <c r="AC81" s="22">
        <f t="shared" si="209"/>
        <v>0.35567109258261326</v>
      </c>
      <c r="AD81" s="22">
        <f t="shared" si="209"/>
        <v>0.3500657839401935</v>
      </c>
      <c r="AE81" s="22">
        <f t="shared" si="209"/>
        <v>0.34413690896920962</v>
      </c>
      <c r="AF81" s="22">
        <f t="shared" si="209"/>
        <v>0.33933843816967846</v>
      </c>
      <c r="AG81" s="22">
        <f t="shared" si="209"/>
        <v>0.33505107236651405</v>
      </c>
      <c r="AH81" s="22">
        <f t="shared" si="209"/>
        <v>0.32929813495943394</v>
      </c>
      <c r="AI81" s="22">
        <f t="shared" si="209"/>
        <v>0.3234497082715197</v>
      </c>
      <c r="AJ81" s="22">
        <f t="shared" si="209"/>
        <v>0.31816193814111465</v>
      </c>
    </row>
    <row r="82" spans="1:36" x14ac:dyDescent="0.25">
      <c r="A82" s="8" t="s">
        <v>338</v>
      </c>
      <c r="B82" s="8" t="s">
        <v>340</v>
      </c>
      <c r="C82" s="4">
        <f t="shared" ref="C82:R84" si="210">C74</f>
        <v>9.3550000000000004</v>
      </c>
      <c r="D82" s="4">
        <f t="shared" si="210"/>
        <v>10.738707</v>
      </c>
      <c r="E82" s="4">
        <f t="shared" si="210"/>
        <v>11.969469999999999</v>
      </c>
      <c r="F82" s="4">
        <f t="shared" si="210"/>
        <v>13.085901</v>
      </c>
      <c r="G82" s="4">
        <f t="shared" si="210"/>
        <v>13.665421</v>
      </c>
      <c r="H82" s="4">
        <f t="shared" si="210"/>
        <v>13.977781</v>
      </c>
      <c r="I82" s="4">
        <f t="shared" si="210"/>
        <v>13.917915000000001</v>
      </c>
      <c r="J82" s="4">
        <f t="shared" si="210"/>
        <v>14.012055999999999</v>
      </c>
      <c r="K82" s="4">
        <f t="shared" si="210"/>
        <v>14.09416</v>
      </c>
      <c r="L82" s="4">
        <f t="shared" si="210"/>
        <v>14.374950999999999</v>
      </c>
      <c r="M82" s="4">
        <f t="shared" si="210"/>
        <v>14.506202999999999</v>
      </c>
      <c r="N82" s="4">
        <f t="shared" si="210"/>
        <v>14.414600999999999</v>
      </c>
      <c r="O82" s="4">
        <f t="shared" si="210"/>
        <v>14.413425</v>
      </c>
      <c r="P82" s="4">
        <f t="shared" si="210"/>
        <v>14.460274999999999</v>
      </c>
      <c r="Q82" s="4">
        <f t="shared" si="210"/>
        <v>14.534125</v>
      </c>
      <c r="R82" s="4">
        <f t="shared" si="210"/>
        <v>14.510524</v>
      </c>
      <c r="S82" s="4">
        <f t="shared" si="209"/>
        <v>14.482533</v>
      </c>
      <c r="T82" s="4">
        <f t="shared" si="209"/>
        <v>14.434381</v>
      </c>
      <c r="U82" s="4">
        <f t="shared" si="209"/>
        <v>14.329347</v>
      </c>
      <c r="V82" s="4">
        <f t="shared" si="209"/>
        <v>14.269213000000001</v>
      </c>
      <c r="W82" s="4">
        <f t="shared" si="209"/>
        <v>14.174327</v>
      </c>
      <c r="X82" s="4">
        <f t="shared" si="209"/>
        <v>14.138339999999999</v>
      </c>
      <c r="Y82" s="4">
        <f t="shared" si="209"/>
        <v>14.101298</v>
      </c>
      <c r="Z82" s="4">
        <f t="shared" si="209"/>
        <v>14.050145000000001</v>
      </c>
      <c r="AA82" s="4">
        <f t="shared" si="209"/>
        <v>13.942207</v>
      </c>
      <c r="AB82" s="4">
        <f t="shared" si="209"/>
        <v>13.782654000000001</v>
      </c>
      <c r="AC82" s="4">
        <f t="shared" si="209"/>
        <v>13.524231</v>
      </c>
      <c r="AD82" s="4">
        <f t="shared" si="209"/>
        <v>13.299628999999999</v>
      </c>
      <c r="AE82" s="4">
        <f t="shared" si="209"/>
        <v>13.030392000000001</v>
      </c>
      <c r="AF82" s="4">
        <f t="shared" si="209"/>
        <v>12.814966999999999</v>
      </c>
      <c r="AG82" s="4">
        <f t="shared" si="209"/>
        <v>12.614922</v>
      </c>
      <c r="AH82" s="4">
        <f t="shared" si="209"/>
        <v>12.374134</v>
      </c>
      <c r="AI82" s="4">
        <f t="shared" si="209"/>
        <v>12.0793</v>
      </c>
      <c r="AJ82" s="4">
        <f t="shared" si="209"/>
        <v>11.860887999999999</v>
      </c>
    </row>
    <row r="83" spans="1:36" x14ac:dyDescent="0.25">
      <c r="A83" s="8" t="s">
        <v>341</v>
      </c>
      <c r="B83" s="8" t="s">
        <v>339</v>
      </c>
      <c r="C83" s="8">
        <f t="shared" si="210"/>
        <v>5751000</v>
      </c>
      <c r="D83" s="8">
        <f t="shared" si="209"/>
        <v>5751000</v>
      </c>
      <c r="E83" s="8">
        <f t="shared" si="209"/>
        <v>5751000</v>
      </c>
      <c r="F83" s="8">
        <f t="shared" si="209"/>
        <v>5751000</v>
      </c>
      <c r="G83" s="8">
        <f t="shared" si="209"/>
        <v>5751000</v>
      </c>
      <c r="H83" s="8">
        <f t="shared" si="209"/>
        <v>5751000</v>
      </c>
      <c r="I83" s="8">
        <f t="shared" si="209"/>
        <v>5751000</v>
      </c>
      <c r="J83" s="8">
        <f t="shared" si="209"/>
        <v>5751000</v>
      </c>
      <c r="K83" s="8">
        <f t="shared" si="209"/>
        <v>5751000</v>
      </c>
      <c r="L83" s="8">
        <f t="shared" si="209"/>
        <v>5751000</v>
      </c>
      <c r="M83" s="8">
        <f t="shared" si="209"/>
        <v>5751000</v>
      </c>
      <c r="N83" s="8">
        <f t="shared" si="209"/>
        <v>5751000</v>
      </c>
      <c r="O83" s="8">
        <f t="shared" si="209"/>
        <v>5751000</v>
      </c>
      <c r="P83" s="8">
        <f t="shared" si="209"/>
        <v>5751000</v>
      </c>
      <c r="Q83" s="8">
        <f t="shared" si="209"/>
        <v>5751000</v>
      </c>
      <c r="R83" s="8">
        <f t="shared" si="209"/>
        <v>5751000</v>
      </c>
      <c r="S83" s="8">
        <f t="shared" si="209"/>
        <v>5751000</v>
      </c>
      <c r="T83" s="8">
        <f t="shared" si="209"/>
        <v>5751000</v>
      </c>
      <c r="U83" s="8">
        <f t="shared" si="209"/>
        <v>5751000</v>
      </c>
      <c r="V83" s="8">
        <f t="shared" si="209"/>
        <v>5751000</v>
      </c>
      <c r="W83" s="8">
        <f t="shared" si="209"/>
        <v>5751000</v>
      </c>
      <c r="X83" s="8">
        <f t="shared" si="209"/>
        <v>5751000</v>
      </c>
      <c r="Y83" s="8">
        <f t="shared" si="209"/>
        <v>5751000</v>
      </c>
      <c r="Z83" s="8">
        <f t="shared" si="209"/>
        <v>5751000</v>
      </c>
      <c r="AA83" s="8">
        <f t="shared" si="209"/>
        <v>5751000</v>
      </c>
      <c r="AB83" s="8">
        <f t="shared" si="209"/>
        <v>5751000</v>
      </c>
      <c r="AC83" s="8">
        <f t="shared" si="209"/>
        <v>5751000</v>
      </c>
      <c r="AD83" s="8">
        <f t="shared" si="209"/>
        <v>5751000</v>
      </c>
      <c r="AE83" s="8">
        <f t="shared" si="209"/>
        <v>5751000</v>
      </c>
      <c r="AF83" s="8">
        <f t="shared" si="209"/>
        <v>5751000</v>
      </c>
      <c r="AG83" s="8">
        <f t="shared" si="209"/>
        <v>5751000</v>
      </c>
      <c r="AH83" s="8">
        <f t="shared" si="209"/>
        <v>5751000</v>
      </c>
      <c r="AI83" s="8">
        <f t="shared" si="209"/>
        <v>5751000</v>
      </c>
      <c r="AJ83" s="8">
        <f t="shared" si="209"/>
        <v>5751000</v>
      </c>
    </row>
    <row r="84" spans="1:36" x14ac:dyDescent="0.25">
      <c r="A84" s="8" t="s">
        <v>342</v>
      </c>
      <c r="B84" s="8" t="s">
        <v>340</v>
      </c>
      <c r="C84" s="22">
        <f t="shared" si="210"/>
        <v>0.49403398818850186</v>
      </c>
      <c r="D84" s="22">
        <f t="shared" si="209"/>
        <v>0.52844329600905171</v>
      </c>
      <c r="E84" s="22">
        <f t="shared" si="209"/>
        <v>0.58953008652192751</v>
      </c>
      <c r="F84" s="22">
        <f t="shared" si="209"/>
        <v>0.63548048399280244</v>
      </c>
      <c r="G84" s="22">
        <f t="shared" si="209"/>
        <v>0.64628844853797729</v>
      </c>
      <c r="H84" s="22">
        <f t="shared" si="209"/>
        <v>0.67684648216513221</v>
      </c>
      <c r="I84" s="22">
        <f t="shared" si="209"/>
        <v>0.66901189412830608</v>
      </c>
      <c r="J84" s="22">
        <f t="shared" si="209"/>
        <v>0.68237296264795866</v>
      </c>
      <c r="K84" s="22">
        <f t="shared" si="209"/>
        <v>0.67249093230679324</v>
      </c>
      <c r="L84" s="22">
        <f t="shared" si="209"/>
        <v>0.69687409664102928</v>
      </c>
      <c r="M84" s="22">
        <f t="shared" si="209"/>
        <v>0.73755650140488727</v>
      </c>
      <c r="N84" s="22">
        <f t="shared" si="209"/>
        <v>0.72060220928506835</v>
      </c>
      <c r="O84" s="22">
        <f t="shared" si="209"/>
        <v>0.71995880987171723</v>
      </c>
      <c r="P84" s="22">
        <f t="shared" si="209"/>
        <v>0.72024446918474894</v>
      </c>
      <c r="Q84" s="22">
        <f t="shared" si="209"/>
        <v>0.71969625964451223</v>
      </c>
      <c r="R84" s="22">
        <f t="shared" si="209"/>
        <v>0.72059337263637868</v>
      </c>
      <c r="S84" s="22">
        <f t="shared" si="209"/>
        <v>0.72198914600430852</v>
      </c>
      <c r="T84" s="22">
        <f t="shared" si="209"/>
        <v>0.70619922435681559</v>
      </c>
      <c r="U84" s="22">
        <f t="shared" si="209"/>
        <v>0.69936330225683796</v>
      </c>
      <c r="V84" s="22">
        <f t="shared" si="209"/>
        <v>0.69328894031665134</v>
      </c>
      <c r="W84" s="22">
        <f t="shared" si="209"/>
        <v>0.6811128632440796</v>
      </c>
      <c r="X84" s="22">
        <f t="shared" si="209"/>
        <v>0.67221913191352556</v>
      </c>
      <c r="Y84" s="22">
        <f t="shared" si="209"/>
        <v>0.67237951538075025</v>
      </c>
      <c r="Z84" s="22">
        <f t="shared" si="209"/>
        <v>0.66242394711582475</v>
      </c>
      <c r="AA84" s="22">
        <f t="shared" si="209"/>
        <v>0.65676343553836258</v>
      </c>
      <c r="AB84" s="22">
        <f t="shared" si="209"/>
        <v>0.6749966433775807</v>
      </c>
      <c r="AC84" s="22">
        <f t="shared" si="209"/>
        <v>0.64084217378667363</v>
      </c>
      <c r="AD84" s="22">
        <f t="shared" si="209"/>
        <v>0.64902496628339168</v>
      </c>
      <c r="AE84" s="22">
        <f t="shared" si="209"/>
        <v>0.61492134332774429</v>
      </c>
      <c r="AF84" s="22">
        <f t="shared" si="209"/>
        <v>0.62655749686055395</v>
      </c>
      <c r="AG84" s="22">
        <f t="shared" si="209"/>
        <v>0.61578186680448699</v>
      </c>
      <c r="AH84" s="22">
        <f t="shared" si="209"/>
        <v>0.60385270378535039</v>
      </c>
      <c r="AI84" s="22">
        <f t="shared" si="209"/>
        <v>0.59021666119199589</v>
      </c>
      <c r="AJ84" s="22">
        <f t="shared" si="209"/>
        <v>0.57604057940341313</v>
      </c>
    </row>
    <row r="85" spans="1:36" x14ac:dyDescent="0.25">
      <c r="A85" s="8" t="s">
        <v>345</v>
      </c>
      <c r="B85" s="8"/>
      <c r="C85" s="8">
        <f t="shared" ref="C85:AJ85" si="211">(C80*C81)/(C82*10^6*C83*365)*C84</f>
        <v>1.3045708662446152E-9</v>
      </c>
      <c r="D85" s="8">
        <f t="shared" si="211"/>
        <v>1.2506539193000614E-9</v>
      </c>
      <c r="E85" s="8">
        <f t="shared" si="211"/>
        <v>1.261913578613792E-9</v>
      </c>
      <c r="F85" s="8">
        <f t="shared" si="211"/>
        <v>1.2792916271256614E-9</v>
      </c>
      <c r="G85" s="8">
        <f t="shared" si="211"/>
        <v>1.2628294059847128E-9</v>
      </c>
      <c r="H85" s="8">
        <f t="shared" si="211"/>
        <v>1.2997950432707809E-9</v>
      </c>
      <c r="I85" s="8">
        <f t="shared" si="211"/>
        <v>1.2734894185445122E-9</v>
      </c>
      <c r="J85" s="8">
        <f t="shared" si="211"/>
        <v>1.2818115764963313E-9</v>
      </c>
      <c r="K85" s="8">
        <f t="shared" si="211"/>
        <v>1.2456978609903849E-9</v>
      </c>
      <c r="L85" s="8">
        <f t="shared" si="211"/>
        <v>1.2637262232770589E-9</v>
      </c>
      <c r="M85" s="8">
        <f t="shared" si="211"/>
        <v>1.3219115837831377E-9</v>
      </c>
      <c r="N85" s="8">
        <f t="shared" si="211"/>
        <v>1.2866679186887954E-9</v>
      </c>
      <c r="O85" s="8">
        <f t="shared" si="211"/>
        <v>1.2817895833687054E-9</v>
      </c>
      <c r="P85" s="8">
        <f t="shared" si="211"/>
        <v>1.2791887690392133E-9</v>
      </c>
      <c r="Q85" s="8">
        <f t="shared" si="211"/>
        <v>1.2700274261504486E-9</v>
      </c>
      <c r="R85" s="8">
        <f t="shared" si="211"/>
        <v>1.2678003584456137E-9</v>
      </c>
      <c r="S85" s="8">
        <f t="shared" si="211"/>
        <v>1.2692111118410617E-9</v>
      </c>
      <c r="T85" s="8">
        <f t="shared" si="211"/>
        <v>1.2389340339838145E-9</v>
      </c>
      <c r="U85" s="8">
        <f t="shared" si="211"/>
        <v>1.2273703606018393E-9</v>
      </c>
      <c r="V85" s="8">
        <f t="shared" si="211"/>
        <v>1.2152343893618782E-9</v>
      </c>
      <c r="W85" s="8">
        <f t="shared" si="211"/>
        <v>1.1932542781129614E-9</v>
      </c>
      <c r="X85" s="8">
        <f t="shared" si="211"/>
        <v>1.1752447221961162E-9</v>
      </c>
      <c r="Y85" s="8">
        <f t="shared" si="211"/>
        <v>1.1746690196967972E-9</v>
      </c>
      <c r="Z85" s="8">
        <f t="shared" si="211"/>
        <v>1.1549683709044959E-9</v>
      </c>
      <c r="AA85" s="8">
        <f t="shared" si="211"/>
        <v>1.1448480975058875E-9</v>
      </c>
      <c r="AB85" s="8">
        <f t="shared" si="211"/>
        <v>1.1781730962492478E-9</v>
      </c>
      <c r="AC85" s="8">
        <f t="shared" si="211"/>
        <v>1.1240325232024047E-9</v>
      </c>
      <c r="AD85" s="8">
        <f t="shared" si="211"/>
        <v>1.139366234265133E-9</v>
      </c>
      <c r="AE85" s="8">
        <f t="shared" si="211"/>
        <v>1.0831413690722315E-9</v>
      </c>
      <c r="AF85" s="8">
        <f t="shared" si="211"/>
        <v>1.1065430093761228E-9</v>
      </c>
      <c r="AG85" s="8">
        <f t="shared" si="211"/>
        <v>1.0908000325998524E-9</v>
      </c>
      <c r="AH85" s="8">
        <f t="shared" si="211"/>
        <v>1.0717593356396946E-9</v>
      </c>
      <c r="AI85" s="8">
        <f t="shared" si="211"/>
        <v>1.0540671164274153E-9</v>
      </c>
      <c r="AJ85" s="8">
        <f t="shared" si="211"/>
        <v>1.0305662146791543E-9</v>
      </c>
    </row>
    <row r="86" spans="1:36" x14ac:dyDescent="0.2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25">
      <c r="A87" s="28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25">
      <c r="A88" s="8" t="s">
        <v>346</v>
      </c>
      <c r="B88" s="8" t="s">
        <v>359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212">E88</f>
        <v>1200000000</v>
      </c>
      <c r="G88" s="8">
        <f t="shared" si="212"/>
        <v>1200000000</v>
      </c>
      <c r="H88" s="8">
        <f t="shared" si="212"/>
        <v>1200000000</v>
      </c>
      <c r="I88" s="8">
        <f t="shared" si="212"/>
        <v>1200000000</v>
      </c>
      <c r="J88" s="8">
        <f t="shared" si="212"/>
        <v>1200000000</v>
      </c>
      <c r="K88" s="8">
        <f t="shared" si="212"/>
        <v>1200000000</v>
      </c>
      <c r="L88" s="8">
        <f t="shared" si="212"/>
        <v>1200000000</v>
      </c>
      <c r="M88" s="8">
        <f t="shared" si="212"/>
        <v>1200000000</v>
      </c>
      <c r="N88" s="8">
        <f t="shared" si="212"/>
        <v>1200000000</v>
      </c>
      <c r="O88" s="8">
        <f t="shared" si="212"/>
        <v>1200000000</v>
      </c>
      <c r="P88" s="8">
        <f t="shared" si="212"/>
        <v>1200000000</v>
      </c>
      <c r="Q88" s="8">
        <f t="shared" ref="Q88" si="213">P88</f>
        <v>1200000000</v>
      </c>
      <c r="R88" s="8">
        <f t="shared" ref="R88" si="214">Q88</f>
        <v>1200000000</v>
      </c>
      <c r="S88" s="8">
        <f t="shared" ref="S88" si="215">R88</f>
        <v>1200000000</v>
      </c>
      <c r="T88" s="8">
        <f t="shared" ref="T88" si="216">S88</f>
        <v>1200000000</v>
      </c>
      <c r="U88" s="8">
        <f t="shared" ref="U88" si="217">T88</f>
        <v>1200000000</v>
      </c>
      <c r="V88" s="8">
        <f t="shared" ref="V88" si="218">U88</f>
        <v>1200000000</v>
      </c>
      <c r="W88" s="8">
        <f t="shared" ref="W88" si="219">V88</f>
        <v>1200000000</v>
      </c>
      <c r="X88" s="8">
        <f t="shared" ref="X88" si="220">W88</f>
        <v>1200000000</v>
      </c>
      <c r="Y88" s="8">
        <f t="shared" ref="Y88" si="221">X88</f>
        <v>1200000000</v>
      </c>
      <c r="Z88" s="8">
        <f t="shared" ref="Z88" si="222">Y88</f>
        <v>1200000000</v>
      </c>
      <c r="AA88" s="8">
        <f t="shared" ref="AA88" si="223">Z88</f>
        <v>1200000000</v>
      </c>
      <c r="AB88" s="8">
        <f t="shared" ref="AB88" si="224">AA88</f>
        <v>1200000000</v>
      </c>
      <c r="AC88" s="8">
        <f t="shared" ref="AC88" si="225">AB88</f>
        <v>1200000000</v>
      </c>
      <c r="AD88" s="8">
        <f t="shared" ref="AD88" si="226">AC88</f>
        <v>1200000000</v>
      </c>
      <c r="AE88" s="8">
        <f t="shared" ref="AE88" si="227">AD88</f>
        <v>1200000000</v>
      </c>
      <c r="AF88" s="8">
        <f t="shared" ref="AF88" si="228">AE88</f>
        <v>1200000000</v>
      </c>
      <c r="AG88" s="8">
        <f t="shared" ref="AG88" si="229">AF88</f>
        <v>1200000000</v>
      </c>
      <c r="AH88" s="8">
        <f t="shared" ref="AH88" si="230">AG88</f>
        <v>1200000000</v>
      </c>
      <c r="AI88" s="8">
        <f t="shared" ref="AI88" si="231">AH88</f>
        <v>1200000000</v>
      </c>
      <c r="AJ88" s="8">
        <f t="shared" ref="AJ88" si="232">AI88</f>
        <v>1200000000</v>
      </c>
    </row>
    <row r="89" spans="1:36" x14ac:dyDescent="0.25">
      <c r="A89" s="8" t="s">
        <v>347</v>
      </c>
      <c r="B89" s="8" t="s">
        <v>340</v>
      </c>
      <c r="C89" s="22">
        <f>C81</f>
        <v>0.37039305557906388</v>
      </c>
      <c r="D89" s="22">
        <f t="shared" ref="D89:AJ92" si="233">D81</f>
        <v>0.38106489785202163</v>
      </c>
      <c r="E89" s="22">
        <f t="shared" si="233"/>
        <v>0.38415523547818831</v>
      </c>
      <c r="F89" s="22">
        <f t="shared" si="233"/>
        <v>0.39498369348470475</v>
      </c>
      <c r="G89" s="22">
        <f t="shared" si="233"/>
        <v>0.40035891612838964</v>
      </c>
      <c r="H89" s="22">
        <f t="shared" si="233"/>
        <v>0.40246778963365898</v>
      </c>
      <c r="I89" s="22">
        <f t="shared" si="233"/>
        <v>0.39723168083560312</v>
      </c>
      <c r="J89" s="22">
        <f t="shared" si="233"/>
        <v>0.39465030210438057</v>
      </c>
      <c r="K89" s="22">
        <f t="shared" si="233"/>
        <v>0.39144764053807857</v>
      </c>
      <c r="L89" s="22">
        <f t="shared" si="233"/>
        <v>0.39085281585402398</v>
      </c>
      <c r="M89" s="22">
        <f t="shared" si="233"/>
        <v>0.3898244364925712</v>
      </c>
      <c r="N89" s="22">
        <f t="shared" si="233"/>
        <v>0.38590615477845219</v>
      </c>
      <c r="O89" s="22">
        <f t="shared" si="233"/>
        <v>0.38475518089764155</v>
      </c>
      <c r="P89" s="22">
        <f t="shared" si="233"/>
        <v>0.38506979559900611</v>
      </c>
      <c r="Q89" s="22">
        <f t="shared" si="233"/>
        <v>0.38455719503588426</v>
      </c>
      <c r="R89" s="22">
        <f t="shared" si="233"/>
        <v>0.38278234517801207</v>
      </c>
      <c r="S89" s="22">
        <f t="shared" si="233"/>
        <v>0.38172967285999937</v>
      </c>
      <c r="T89" s="22">
        <f t="shared" si="233"/>
        <v>0.37968838154501139</v>
      </c>
      <c r="U89" s="22">
        <f t="shared" si="233"/>
        <v>0.3770573298241765</v>
      </c>
      <c r="V89" s="22">
        <f t="shared" si="233"/>
        <v>0.37501962564091534</v>
      </c>
      <c r="W89" s="22">
        <f t="shared" si="233"/>
        <v>0.37232702640396692</v>
      </c>
      <c r="X89" s="22">
        <f t="shared" si="233"/>
        <v>0.37061590966334368</v>
      </c>
      <c r="Y89" s="22">
        <f t="shared" si="233"/>
        <v>0.36937570581067108</v>
      </c>
      <c r="Z89" s="22">
        <f t="shared" si="233"/>
        <v>0.36730181098028203</v>
      </c>
      <c r="AA89" s="22">
        <f t="shared" si="233"/>
        <v>0.36440021418708118</v>
      </c>
      <c r="AB89" s="22">
        <f t="shared" si="233"/>
        <v>0.36070198995986835</v>
      </c>
      <c r="AC89" s="22">
        <f t="shared" si="233"/>
        <v>0.35567109258261326</v>
      </c>
      <c r="AD89" s="22">
        <f t="shared" si="233"/>
        <v>0.3500657839401935</v>
      </c>
      <c r="AE89" s="22">
        <f t="shared" si="233"/>
        <v>0.34413690896920962</v>
      </c>
      <c r="AF89" s="22">
        <f t="shared" si="233"/>
        <v>0.33933843816967846</v>
      </c>
      <c r="AG89" s="22">
        <f t="shared" si="233"/>
        <v>0.33505107236651405</v>
      </c>
      <c r="AH89" s="22">
        <f t="shared" si="233"/>
        <v>0.32929813495943394</v>
      </c>
      <c r="AI89" s="22">
        <f t="shared" si="233"/>
        <v>0.3234497082715197</v>
      </c>
      <c r="AJ89" s="22">
        <f t="shared" si="233"/>
        <v>0.31816193814111465</v>
      </c>
    </row>
    <row r="90" spans="1:36" x14ac:dyDescent="0.25">
      <c r="A90" s="8" t="s">
        <v>338</v>
      </c>
      <c r="B90" s="8" t="s">
        <v>340</v>
      </c>
      <c r="C90" s="4">
        <f t="shared" ref="C90:R92" si="234">C82</f>
        <v>9.3550000000000004</v>
      </c>
      <c r="D90" s="4">
        <f t="shared" si="234"/>
        <v>10.738707</v>
      </c>
      <c r="E90" s="4">
        <f t="shared" si="234"/>
        <v>11.969469999999999</v>
      </c>
      <c r="F90" s="4">
        <f t="shared" si="234"/>
        <v>13.085901</v>
      </c>
      <c r="G90" s="4">
        <f t="shared" si="234"/>
        <v>13.665421</v>
      </c>
      <c r="H90" s="4">
        <f t="shared" si="234"/>
        <v>13.977781</v>
      </c>
      <c r="I90" s="4">
        <f t="shared" si="234"/>
        <v>13.917915000000001</v>
      </c>
      <c r="J90" s="4">
        <f t="shared" si="234"/>
        <v>14.012055999999999</v>
      </c>
      <c r="K90" s="4">
        <f t="shared" si="234"/>
        <v>14.09416</v>
      </c>
      <c r="L90" s="4">
        <f t="shared" si="234"/>
        <v>14.374950999999999</v>
      </c>
      <c r="M90" s="4">
        <f t="shared" si="234"/>
        <v>14.506202999999999</v>
      </c>
      <c r="N90" s="4">
        <f t="shared" si="234"/>
        <v>14.414600999999999</v>
      </c>
      <c r="O90" s="4">
        <f t="shared" si="234"/>
        <v>14.413425</v>
      </c>
      <c r="P90" s="4">
        <f t="shared" si="234"/>
        <v>14.460274999999999</v>
      </c>
      <c r="Q90" s="4">
        <f t="shared" si="234"/>
        <v>14.534125</v>
      </c>
      <c r="R90" s="4">
        <f t="shared" si="234"/>
        <v>14.510524</v>
      </c>
      <c r="S90" s="4">
        <f t="shared" si="233"/>
        <v>14.482533</v>
      </c>
      <c r="T90" s="4">
        <f t="shared" si="233"/>
        <v>14.434381</v>
      </c>
      <c r="U90" s="4">
        <f t="shared" si="233"/>
        <v>14.329347</v>
      </c>
      <c r="V90" s="4">
        <f t="shared" si="233"/>
        <v>14.269213000000001</v>
      </c>
      <c r="W90" s="4">
        <f t="shared" si="233"/>
        <v>14.174327</v>
      </c>
      <c r="X90" s="4">
        <f t="shared" si="233"/>
        <v>14.138339999999999</v>
      </c>
      <c r="Y90" s="4">
        <f t="shared" si="233"/>
        <v>14.101298</v>
      </c>
      <c r="Z90" s="4">
        <f t="shared" si="233"/>
        <v>14.050145000000001</v>
      </c>
      <c r="AA90" s="4">
        <f t="shared" si="233"/>
        <v>13.942207</v>
      </c>
      <c r="AB90" s="4">
        <f t="shared" si="233"/>
        <v>13.782654000000001</v>
      </c>
      <c r="AC90" s="4">
        <f t="shared" si="233"/>
        <v>13.524231</v>
      </c>
      <c r="AD90" s="4">
        <f t="shared" si="233"/>
        <v>13.299628999999999</v>
      </c>
      <c r="AE90" s="4">
        <f t="shared" si="233"/>
        <v>13.030392000000001</v>
      </c>
      <c r="AF90" s="4">
        <f t="shared" si="233"/>
        <v>12.814966999999999</v>
      </c>
      <c r="AG90" s="4">
        <f t="shared" si="233"/>
        <v>12.614922</v>
      </c>
      <c r="AH90" s="4">
        <f t="shared" si="233"/>
        <v>12.374134</v>
      </c>
      <c r="AI90" s="4">
        <f t="shared" si="233"/>
        <v>12.0793</v>
      </c>
      <c r="AJ90" s="4">
        <f t="shared" si="233"/>
        <v>11.860887999999999</v>
      </c>
    </row>
    <row r="91" spans="1:36" x14ac:dyDescent="0.25">
      <c r="A91" s="8" t="s">
        <v>341</v>
      </c>
      <c r="B91" s="8" t="s">
        <v>339</v>
      </c>
      <c r="C91" s="8">
        <f t="shared" si="234"/>
        <v>5751000</v>
      </c>
      <c r="D91" s="8">
        <f t="shared" si="233"/>
        <v>5751000</v>
      </c>
      <c r="E91" s="8">
        <f t="shared" si="233"/>
        <v>5751000</v>
      </c>
      <c r="F91" s="8">
        <f t="shared" si="233"/>
        <v>5751000</v>
      </c>
      <c r="G91" s="8">
        <f t="shared" si="233"/>
        <v>5751000</v>
      </c>
      <c r="H91" s="8">
        <f t="shared" si="233"/>
        <v>5751000</v>
      </c>
      <c r="I91" s="8">
        <f t="shared" si="233"/>
        <v>5751000</v>
      </c>
      <c r="J91" s="8">
        <f t="shared" si="233"/>
        <v>5751000</v>
      </c>
      <c r="K91" s="8">
        <f t="shared" si="233"/>
        <v>5751000</v>
      </c>
      <c r="L91" s="8">
        <f t="shared" si="233"/>
        <v>5751000</v>
      </c>
      <c r="M91" s="8">
        <f t="shared" si="233"/>
        <v>5751000</v>
      </c>
      <c r="N91" s="8">
        <f t="shared" si="233"/>
        <v>5751000</v>
      </c>
      <c r="O91" s="8">
        <f t="shared" si="233"/>
        <v>5751000</v>
      </c>
      <c r="P91" s="8">
        <f t="shared" si="233"/>
        <v>5751000</v>
      </c>
      <c r="Q91" s="8">
        <f t="shared" si="233"/>
        <v>5751000</v>
      </c>
      <c r="R91" s="8">
        <f t="shared" si="233"/>
        <v>5751000</v>
      </c>
      <c r="S91" s="8">
        <f t="shared" si="233"/>
        <v>5751000</v>
      </c>
      <c r="T91" s="8">
        <f t="shared" si="233"/>
        <v>5751000</v>
      </c>
      <c r="U91" s="8">
        <f t="shared" si="233"/>
        <v>5751000</v>
      </c>
      <c r="V91" s="8">
        <f t="shared" si="233"/>
        <v>5751000</v>
      </c>
      <c r="W91" s="8">
        <f t="shared" si="233"/>
        <v>5751000</v>
      </c>
      <c r="X91" s="8">
        <f t="shared" si="233"/>
        <v>5751000</v>
      </c>
      <c r="Y91" s="8">
        <f t="shared" si="233"/>
        <v>5751000</v>
      </c>
      <c r="Z91" s="8">
        <f t="shared" si="233"/>
        <v>5751000</v>
      </c>
      <c r="AA91" s="8">
        <f t="shared" si="233"/>
        <v>5751000</v>
      </c>
      <c r="AB91" s="8">
        <f t="shared" si="233"/>
        <v>5751000</v>
      </c>
      <c r="AC91" s="8">
        <f t="shared" si="233"/>
        <v>5751000</v>
      </c>
      <c r="AD91" s="8">
        <f t="shared" si="233"/>
        <v>5751000</v>
      </c>
      <c r="AE91" s="8">
        <f t="shared" si="233"/>
        <v>5751000</v>
      </c>
      <c r="AF91" s="8">
        <f t="shared" si="233"/>
        <v>5751000</v>
      </c>
      <c r="AG91" s="8">
        <f t="shared" si="233"/>
        <v>5751000</v>
      </c>
      <c r="AH91" s="8">
        <f t="shared" si="233"/>
        <v>5751000</v>
      </c>
      <c r="AI91" s="8">
        <f t="shared" si="233"/>
        <v>5751000</v>
      </c>
      <c r="AJ91" s="8">
        <f t="shared" si="233"/>
        <v>5751000</v>
      </c>
    </row>
    <row r="92" spans="1:36" x14ac:dyDescent="0.25">
      <c r="A92" s="8" t="s">
        <v>342</v>
      </c>
      <c r="B92" s="8" t="s">
        <v>340</v>
      </c>
      <c r="C92" s="22">
        <f t="shared" si="234"/>
        <v>0.49403398818850186</v>
      </c>
      <c r="D92" s="22">
        <f t="shared" si="233"/>
        <v>0.52844329600905171</v>
      </c>
      <c r="E92" s="22">
        <f t="shared" si="233"/>
        <v>0.58953008652192751</v>
      </c>
      <c r="F92" s="22">
        <f t="shared" si="233"/>
        <v>0.63548048399280244</v>
      </c>
      <c r="G92" s="22">
        <f t="shared" si="233"/>
        <v>0.64628844853797729</v>
      </c>
      <c r="H92" s="22">
        <f t="shared" si="233"/>
        <v>0.67684648216513221</v>
      </c>
      <c r="I92" s="22">
        <f t="shared" si="233"/>
        <v>0.66901189412830608</v>
      </c>
      <c r="J92" s="22">
        <f t="shared" si="233"/>
        <v>0.68237296264795866</v>
      </c>
      <c r="K92" s="22">
        <f t="shared" si="233"/>
        <v>0.67249093230679324</v>
      </c>
      <c r="L92" s="22">
        <f t="shared" si="233"/>
        <v>0.69687409664102928</v>
      </c>
      <c r="M92" s="22">
        <f t="shared" si="233"/>
        <v>0.73755650140488727</v>
      </c>
      <c r="N92" s="22">
        <f t="shared" si="233"/>
        <v>0.72060220928506835</v>
      </c>
      <c r="O92" s="22">
        <f t="shared" si="233"/>
        <v>0.71995880987171723</v>
      </c>
      <c r="P92" s="22">
        <f t="shared" si="233"/>
        <v>0.72024446918474894</v>
      </c>
      <c r="Q92" s="22">
        <f t="shared" si="233"/>
        <v>0.71969625964451223</v>
      </c>
      <c r="R92" s="22">
        <f t="shared" si="233"/>
        <v>0.72059337263637868</v>
      </c>
      <c r="S92" s="22">
        <f t="shared" si="233"/>
        <v>0.72198914600430852</v>
      </c>
      <c r="T92" s="22">
        <f t="shared" si="233"/>
        <v>0.70619922435681559</v>
      </c>
      <c r="U92" s="22">
        <f t="shared" si="233"/>
        <v>0.69936330225683796</v>
      </c>
      <c r="V92" s="22">
        <f t="shared" si="233"/>
        <v>0.69328894031665134</v>
      </c>
      <c r="W92" s="22">
        <f t="shared" si="233"/>
        <v>0.6811128632440796</v>
      </c>
      <c r="X92" s="22">
        <f t="shared" si="233"/>
        <v>0.67221913191352556</v>
      </c>
      <c r="Y92" s="22">
        <f t="shared" si="233"/>
        <v>0.67237951538075025</v>
      </c>
      <c r="Z92" s="22">
        <f t="shared" si="233"/>
        <v>0.66242394711582475</v>
      </c>
      <c r="AA92" s="22">
        <f t="shared" si="233"/>
        <v>0.65676343553836258</v>
      </c>
      <c r="AB92" s="22">
        <f t="shared" si="233"/>
        <v>0.6749966433775807</v>
      </c>
      <c r="AC92" s="22">
        <f t="shared" si="233"/>
        <v>0.64084217378667363</v>
      </c>
      <c r="AD92" s="22">
        <f t="shared" si="233"/>
        <v>0.64902496628339168</v>
      </c>
      <c r="AE92" s="22">
        <f t="shared" si="233"/>
        <v>0.61492134332774429</v>
      </c>
      <c r="AF92" s="22">
        <f t="shared" si="233"/>
        <v>0.62655749686055395</v>
      </c>
      <c r="AG92" s="22">
        <f t="shared" si="233"/>
        <v>0.61578186680448699</v>
      </c>
      <c r="AH92" s="22">
        <f t="shared" si="233"/>
        <v>0.60385270378535039</v>
      </c>
      <c r="AI92" s="22">
        <f t="shared" si="233"/>
        <v>0.59021666119199589</v>
      </c>
      <c r="AJ92" s="22">
        <f t="shared" si="233"/>
        <v>0.57604057940341313</v>
      </c>
    </row>
    <row r="93" spans="1:36" x14ac:dyDescent="0.25">
      <c r="A93" s="8" t="s">
        <v>345</v>
      </c>
      <c r="B93" s="8"/>
      <c r="C93" s="8">
        <f t="shared" ref="C93:AJ93" si="235">(C88*C89)/(C90*10^6*C91*365)*C92</f>
        <v>1.1182035996382419E-8</v>
      </c>
      <c r="D93" s="8">
        <f t="shared" si="235"/>
        <v>1.071989073685767E-8</v>
      </c>
      <c r="E93" s="8">
        <f t="shared" si="235"/>
        <v>1.0816402102403931E-8</v>
      </c>
      <c r="F93" s="8">
        <f t="shared" si="235"/>
        <v>1.096535680393424E-8</v>
      </c>
      <c r="G93" s="8">
        <f t="shared" si="235"/>
        <v>1.0824252051297539E-8</v>
      </c>
      <c r="H93" s="8">
        <f t="shared" si="235"/>
        <v>1.114110037089241E-8</v>
      </c>
      <c r="I93" s="8">
        <f t="shared" si="235"/>
        <v>1.091562358752439E-8</v>
      </c>
      <c r="J93" s="8">
        <f t="shared" si="235"/>
        <v>1.0986956369968555E-8</v>
      </c>
      <c r="K93" s="8">
        <f t="shared" si="235"/>
        <v>1.0677410237060443E-8</v>
      </c>
      <c r="L93" s="8">
        <f t="shared" si="235"/>
        <v>1.0831939056660505E-8</v>
      </c>
      <c r="M93" s="8">
        <f t="shared" si="235"/>
        <v>1.1330670718141181E-8</v>
      </c>
      <c r="N93" s="8">
        <f t="shared" si="235"/>
        <v>1.1028582160189675E-8</v>
      </c>
      <c r="O93" s="8">
        <f t="shared" si="235"/>
        <v>1.0986767857446046E-8</v>
      </c>
      <c r="P93" s="8">
        <f t="shared" si="235"/>
        <v>1.0964475163193256E-8</v>
      </c>
      <c r="Q93" s="8">
        <f t="shared" si="235"/>
        <v>1.0885949367003846E-8</v>
      </c>
      <c r="R93" s="8">
        <f t="shared" si="235"/>
        <v>1.0866860215248119E-8</v>
      </c>
      <c r="S93" s="8">
        <f t="shared" si="235"/>
        <v>1.0878952387209102E-8</v>
      </c>
      <c r="T93" s="8">
        <f t="shared" si="235"/>
        <v>1.0619434577004124E-8</v>
      </c>
      <c r="U93" s="8">
        <f t="shared" si="235"/>
        <v>1.0520317376587193E-8</v>
      </c>
      <c r="V93" s="8">
        <f t="shared" si="235"/>
        <v>1.0416294765958954E-8</v>
      </c>
      <c r="W93" s="8">
        <f t="shared" si="235"/>
        <v>1.0227893812396813E-8</v>
      </c>
      <c r="X93" s="8">
        <f t="shared" si="235"/>
        <v>1.0073526190252424E-8</v>
      </c>
      <c r="Y93" s="8">
        <f t="shared" si="235"/>
        <v>1.0068591597401119E-8</v>
      </c>
      <c r="Z93" s="8">
        <f t="shared" si="235"/>
        <v>9.8997288934671101E-9</v>
      </c>
      <c r="AA93" s="8">
        <f t="shared" si="235"/>
        <v>9.8129836929076092E-9</v>
      </c>
      <c r="AB93" s="8">
        <f t="shared" si="235"/>
        <v>1.0098626539279265E-8</v>
      </c>
      <c r="AC93" s="8">
        <f t="shared" si="235"/>
        <v>9.6345644845920423E-9</v>
      </c>
      <c r="AD93" s="8">
        <f t="shared" si="235"/>
        <v>9.7659962937011404E-9</v>
      </c>
      <c r="AE93" s="8">
        <f t="shared" si="235"/>
        <v>9.2840688777619865E-9</v>
      </c>
      <c r="AF93" s="8">
        <f t="shared" si="235"/>
        <v>9.4846543660810513E-9</v>
      </c>
      <c r="AG93" s="8">
        <f t="shared" si="235"/>
        <v>9.3497145651415926E-9</v>
      </c>
      <c r="AH93" s="8">
        <f t="shared" si="235"/>
        <v>9.1865085911973825E-9</v>
      </c>
      <c r="AI93" s="8">
        <f t="shared" si="235"/>
        <v>9.0348609979492752E-9</v>
      </c>
      <c r="AJ93" s="8">
        <f t="shared" si="235"/>
        <v>8.8334246972498943E-9</v>
      </c>
    </row>
    <row r="94" spans="1:36" x14ac:dyDescent="0.2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25">
      <c r="A95" s="28" t="s">
        <v>305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25">
      <c r="A96" s="8" t="s">
        <v>331</v>
      </c>
      <c r="B96" s="8" t="s">
        <v>337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25">
      <c r="A97" s="8" t="s">
        <v>338</v>
      </c>
      <c r="B97" s="8" t="s">
        <v>340</v>
      </c>
      <c r="C97" s="4">
        <f>C66</f>
        <v>9.3550000000000004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5">
      <c r="A98" s="8" t="s">
        <v>341</v>
      </c>
      <c r="B98" s="8" t="s">
        <v>339</v>
      </c>
      <c r="C98" s="8">
        <f t="shared" ref="C98" si="236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5">
      <c r="A99" s="8" t="s">
        <v>342</v>
      </c>
      <c r="B99" s="8" t="s">
        <v>340</v>
      </c>
      <c r="C99" s="22">
        <f>C68</f>
        <v>0.49403398818850186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5">
      <c r="A100" s="8" t="s">
        <v>345</v>
      </c>
      <c r="B100" s="8"/>
      <c r="C100" s="8">
        <f t="shared" ref="C100" si="237">C96/(C97*10^6*C98*365)*C99</f>
        <v>2.5158040060309904E-10</v>
      </c>
      <c r="D100" s="8">
        <f t="shared" ref="D100:AJ100" si="238">C100</f>
        <v>2.5158040060309904E-10</v>
      </c>
      <c r="E100" s="8">
        <f t="shared" si="238"/>
        <v>2.5158040060309904E-10</v>
      </c>
      <c r="F100" s="8">
        <f t="shared" si="238"/>
        <v>2.5158040060309904E-10</v>
      </c>
      <c r="G100" s="8">
        <f t="shared" si="238"/>
        <v>2.5158040060309904E-10</v>
      </c>
      <c r="H100" s="8">
        <f t="shared" si="238"/>
        <v>2.5158040060309904E-10</v>
      </c>
      <c r="I100" s="8">
        <f t="shared" si="238"/>
        <v>2.5158040060309904E-10</v>
      </c>
      <c r="J100" s="8">
        <f t="shared" si="238"/>
        <v>2.5158040060309904E-10</v>
      </c>
      <c r="K100" s="8">
        <f t="shared" si="238"/>
        <v>2.5158040060309904E-10</v>
      </c>
      <c r="L100" s="8">
        <f t="shared" si="238"/>
        <v>2.5158040060309904E-10</v>
      </c>
      <c r="M100" s="8">
        <f t="shared" si="238"/>
        <v>2.5158040060309904E-10</v>
      </c>
      <c r="N100" s="8">
        <f t="shared" si="238"/>
        <v>2.5158040060309904E-10</v>
      </c>
      <c r="O100" s="8">
        <f t="shared" si="238"/>
        <v>2.5158040060309904E-10</v>
      </c>
      <c r="P100" s="8">
        <f t="shared" si="238"/>
        <v>2.5158040060309904E-10</v>
      </c>
      <c r="Q100" s="8">
        <f t="shared" si="238"/>
        <v>2.5158040060309904E-10</v>
      </c>
      <c r="R100" s="8">
        <f t="shared" si="238"/>
        <v>2.5158040060309904E-10</v>
      </c>
      <c r="S100" s="8">
        <f t="shared" si="238"/>
        <v>2.5158040060309904E-10</v>
      </c>
      <c r="T100" s="8">
        <f t="shared" si="238"/>
        <v>2.5158040060309904E-10</v>
      </c>
      <c r="U100" s="8">
        <f t="shared" si="238"/>
        <v>2.5158040060309904E-10</v>
      </c>
      <c r="V100" s="8">
        <f t="shared" si="238"/>
        <v>2.5158040060309904E-10</v>
      </c>
      <c r="W100" s="8">
        <f t="shared" si="238"/>
        <v>2.5158040060309904E-10</v>
      </c>
      <c r="X100" s="8">
        <f t="shared" si="238"/>
        <v>2.5158040060309904E-10</v>
      </c>
      <c r="Y100" s="8">
        <f t="shared" si="238"/>
        <v>2.5158040060309904E-10</v>
      </c>
      <c r="Z100" s="8">
        <f t="shared" si="238"/>
        <v>2.5158040060309904E-10</v>
      </c>
      <c r="AA100" s="8">
        <f t="shared" si="238"/>
        <v>2.5158040060309904E-10</v>
      </c>
      <c r="AB100" s="8">
        <f t="shared" si="238"/>
        <v>2.5158040060309904E-10</v>
      </c>
      <c r="AC100" s="8">
        <f t="shared" si="238"/>
        <v>2.5158040060309904E-10</v>
      </c>
      <c r="AD100" s="8">
        <f t="shared" si="238"/>
        <v>2.5158040060309904E-10</v>
      </c>
      <c r="AE100" s="8">
        <f t="shared" si="238"/>
        <v>2.5158040060309904E-10</v>
      </c>
      <c r="AF100" s="8">
        <f t="shared" si="238"/>
        <v>2.5158040060309904E-10</v>
      </c>
      <c r="AG100" s="8">
        <f t="shared" si="238"/>
        <v>2.5158040060309904E-10</v>
      </c>
      <c r="AH100" s="8">
        <f t="shared" si="238"/>
        <v>2.5158040060309904E-10</v>
      </c>
      <c r="AI100" s="8">
        <f t="shared" si="238"/>
        <v>2.5158040060309904E-10</v>
      </c>
      <c r="AJ100" s="8">
        <f t="shared" si="238"/>
        <v>2.5158040060309904E-10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B4" sqref="B4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5" x14ac:dyDescent="0.25">
      <c r="A1" s="6" t="s">
        <v>214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6">
        <v>2038</v>
      </c>
      <c r="X1" s="6">
        <v>2039</v>
      </c>
      <c r="Y1" s="6">
        <v>2040</v>
      </c>
      <c r="Z1" s="6">
        <v>2041</v>
      </c>
      <c r="AA1" s="6">
        <v>2042</v>
      </c>
      <c r="AB1" s="6">
        <v>2043</v>
      </c>
      <c r="AC1" s="6">
        <v>2044</v>
      </c>
      <c r="AD1" s="6">
        <v>2045</v>
      </c>
      <c r="AE1" s="6">
        <v>2046</v>
      </c>
      <c r="AF1" s="6">
        <v>2047</v>
      </c>
      <c r="AG1" s="6">
        <v>2048</v>
      </c>
      <c r="AH1" s="6">
        <v>2049</v>
      </c>
      <c r="AI1" s="6">
        <v>2050</v>
      </c>
    </row>
    <row r="2" spans="1:35" x14ac:dyDescent="0.25">
      <c r="A2" s="6" t="s">
        <v>215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380</v>
      </c>
      <c r="B3" s="35">
        <f>SUM(Calculations!C37,Calculations!C42)</f>
        <v>9.6225374165763729E-9</v>
      </c>
      <c r="C3" s="35">
        <f>SUM(Calculations!D37,Calculations!D42)</f>
        <v>9.7060565332085198E-9</v>
      </c>
      <c r="D3" s="35">
        <f>SUM(Calculations!E37,Calculations!E42)</f>
        <v>9.9678227618182264E-9</v>
      </c>
      <c r="E3" s="35">
        <f>SUM(Calculations!F37,Calculations!F42)</f>
        <v>1.0326517487891218E-8</v>
      </c>
      <c r="F3" s="35">
        <f>SUM(Calculations!G37,Calculations!G42)</f>
        <v>1.069991056075445E-8</v>
      </c>
      <c r="G3" s="35">
        <f>SUM(Calculations!H37,Calculations!H42)</f>
        <v>1.0722761421380097E-8</v>
      </c>
      <c r="H3" s="35">
        <f>SUM(Calculations!I37,Calculations!I42)</f>
        <v>1.0742166150416906E-8</v>
      </c>
      <c r="I3" s="35">
        <f>SUM(Calculations!J37,Calculations!J42)</f>
        <v>1.0658373538223434E-8</v>
      </c>
      <c r="J3" s="35">
        <f>SUM(Calculations!K37,Calculations!K42)</f>
        <v>1.0703065909243663E-8</v>
      </c>
      <c r="K3" s="35">
        <f>SUM(Calculations!L37,Calculations!L42)</f>
        <v>1.0748015594693792E-8</v>
      </c>
      <c r="L3" s="35">
        <f>SUM(Calculations!M37,Calculations!M42)</f>
        <v>1.0832974038954663E-8</v>
      </c>
      <c r="M3" s="35">
        <f>SUM(Calculations!N37,Calculations!N42)</f>
        <v>1.0981820115806948E-8</v>
      </c>
      <c r="N3" s="35">
        <f>SUM(Calculations!O37,Calculations!O42)</f>
        <v>1.0823949689874696E-8</v>
      </c>
      <c r="O3" s="35">
        <f>SUM(Calculations!P37,Calculations!P42)</f>
        <v>1.0859573008865178E-8</v>
      </c>
      <c r="P3" s="35">
        <f>SUM(Calculations!Q37,Calculations!Q42)</f>
        <v>1.0977284384814846E-8</v>
      </c>
      <c r="Q3" s="35">
        <f>SUM(Calculations!R37,Calculations!R42)</f>
        <v>1.1141710668669749E-8</v>
      </c>
      <c r="R3" s="35">
        <f>SUM(Calculations!S37,Calculations!S42)</f>
        <v>1.1157644436925128E-8</v>
      </c>
      <c r="S3" s="35">
        <f>SUM(Calculations!T37,Calculations!T42)</f>
        <v>1.1357421644457405E-8</v>
      </c>
      <c r="T3" s="35">
        <f>SUM(Calculations!U37,Calculations!U42)</f>
        <v>1.135926416726768E-8</v>
      </c>
      <c r="U3" s="35">
        <f>SUM(Calculations!V37,Calculations!V42)</f>
        <v>1.1337919464060026E-8</v>
      </c>
      <c r="V3" s="35">
        <f>SUM(Calculations!W37,Calculations!W42)</f>
        <v>1.1373372224601868E-8</v>
      </c>
      <c r="W3" s="35">
        <f>SUM(Calculations!X37,Calculations!X42)</f>
        <v>1.1369664730853103E-8</v>
      </c>
      <c r="X3" s="35">
        <f>SUM(Calculations!Y37,Calculations!Y42)</f>
        <v>1.137636436031541E-8</v>
      </c>
      <c r="Y3" s="35">
        <f>SUM(Calculations!Z37,Calculations!Z42)</f>
        <v>1.1396686480386665E-8</v>
      </c>
      <c r="Z3" s="35">
        <f>SUM(Calculations!AA37,Calculations!AA42)</f>
        <v>1.1420324034347773E-8</v>
      </c>
      <c r="AA3" s="35">
        <f>SUM(Calculations!AB37,Calculations!AB42)</f>
        <v>1.1461473410649285E-8</v>
      </c>
      <c r="AB3" s="35">
        <f>SUM(Calculations!AC37,Calculations!AC42)</f>
        <v>1.1519437664547581E-8</v>
      </c>
      <c r="AC3" s="35">
        <f>SUM(Calculations!AD37,Calculations!AD42)</f>
        <v>1.1518318032235829E-8</v>
      </c>
      <c r="AD3" s="35">
        <f>SUM(Calculations!AE37,Calculations!AE42)</f>
        <v>1.1463116174364404E-8</v>
      </c>
      <c r="AE3" s="35">
        <f>SUM(Calculations!AF37,Calculations!AF42)</f>
        <v>1.1554067709186738E-8</v>
      </c>
      <c r="AF3" s="35">
        <f>SUM(Calculations!AG37,Calculations!AG42)</f>
        <v>1.1606843207599084E-8</v>
      </c>
      <c r="AG3" s="35">
        <f>SUM(Calculations!AH37,Calculations!AH42)</f>
        <v>1.1591538421610602E-8</v>
      </c>
      <c r="AH3" s="35">
        <f>SUM(Calculations!AI37,Calculations!AI42)</f>
        <v>1.1589473885869294E-8</v>
      </c>
      <c r="AI3" s="35">
        <f>SUM(Calculations!AJ37,Calculations!AJ42)</f>
        <v>1.1582899891665144E-8</v>
      </c>
    </row>
    <row r="4" spans="1:35" x14ac:dyDescent="0.25">
      <c r="A4" s="6" t="s">
        <v>220</v>
      </c>
      <c r="B4" s="35">
        <f>SUM(Calculations!C49,Calculations!C55,Calculations!C61)</f>
        <v>5.6104034621193239E-8</v>
      </c>
      <c r="C4" s="35">
        <f>SUM(Calculations!D49,Calculations!D55,Calculations!D61)</f>
        <v>4.7952577233943717E-8</v>
      </c>
      <c r="D4" s="35">
        <f>SUM(Calculations!E49,Calculations!E55,Calculations!E61)</f>
        <v>4.4662665827310331E-8</v>
      </c>
      <c r="E4" s="35">
        <f>SUM(Calculations!F49,Calculations!F55,Calculations!F61)</f>
        <v>4.2574770214184465E-8</v>
      </c>
      <c r="F4" s="35">
        <f>SUM(Calculations!G49,Calculations!G55,Calculations!G61)</f>
        <v>4.138342149656517E-8</v>
      </c>
      <c r="G4" s="35">
        <f>SUM(Calculations!H49,Calculations!H55,Calculations!H61)</f>
        <v>4.056310135825545E-8</v>
      </c>
      <c r="H4" s="35">
        <f>SUM(Calculations!I49,Calculations!I55,Calculations!I61)</f>
        <v>4.0245348698209807E-8</v>
      </c>
      <c r="I4" s="35">
        <f>SUM(Calculations!J49,Calculations!J55,Calculations!J61)</f>
        <v>3.9673212818264951E-8</v>
      </c>
      <c r="J4" s="35">
        <f>SUM(Calculations!K49,Calculations!K55,Calculations!K61)</f>
        <v>3.9137978616489382E-8</v>
      </c>
      <c r="K4" s="35">
        <f>SUM(Calculations!L49,Calculations!L55,Calculations!L61)</f>
        <v>3.8471298253990529E-8</v>
      </c>
      <c r="L4" s="35">
        <f>SUM(Calculations!M49,Calculations!M55,Calculations!M61)</f>
        <v>3.8064128385984262E-8</v>
      </c>
      <c r="M4" s="35">
        <f>SUM(Calculations!N49,Calculations!N55,Calculations!N61)</f>
        <v>3.8085167337861984E-8</v>
      </c>
      <c r="N4" s="35">
        <f>SUM(Calculations!O49,Calculations!O55,Calculations!O61)</f>
        <v>3.8020622257064188E-8</v>
      </c>
      <c r="O4" s="35">
        <f>SUM(Calculations!P49,Calculations!P55,Calculations!P61)</f>
        <v>3.7845371941886186E-8</v>
      </c>
      <c r="P4" s="35">
        <f>SUM(Calculations!Q49,Calculations!Q55,Calculations!Q61)</f>
        <v>3.757526795862963E-8</v>
      </c>
      <c r="Q4" s="35">
        <f>SUM(Calculations!R49,Calculations!R55,Calculations!R61)</f>
        <v>3.7582511547067968E-8</v>
      </c>
      <c r="R4" s="35">
        <f>SUM(Calculations!S49,Calculations!S55,Calculations!S61)</f>
        <v>3.7475055824223148E-8</v>
      </c>
      <c r="S4" s="35">
        <f>SUM(Calculations!T49,Calculations!T55,Calculations!T61)</f>
        <v>3.7429390434936975E-8</v>
      </c>
      <c r="T4" s="35">
        <f>SUM(Calculations!U49,Calculations!U55,Calculations!U61)</f>
        <v>3.7416349966548401E-8</v>
      </c>
      <c r="U4" s="35">
        <f>SUM(Calculations!V49,Calculations!V55,Calculations!V61)</f>
        <v>3.7370668920959691E-8</v>
      </c>
      <c r="V4" s="35">
        <f>SUM(Calculations!W49,Calculations!W55,Calculations!W61)</f>
        <v>3.7351565069694612E-8</v>
      </c>
      <c r="W4" s="35">
        <f>SUM(Calculations!X49,Calculations!X55,Calculations!X61)</f>
        <v>3.7294385093454432E-8</v>
      </c>
      <c r="X4" s="35">
        <f>SUM(Calculations!Y49,Calculations!Y55,Calculations!Y61)</f>
        <v>3.7196596099278418E-8</v>
      </c>
      <c r="Y4" s="35">
        <f>SUM(Calculations!Z49,Calculations!Z55,Calculations!Z61)</f>
        <v>3.7146301637657454E-8</v>
      </c>
      <c r="Z4" s="35">
        <f>SUM(Calculations!AA49,Calculations!AA55,Calculations!AA61)</f>
        <v>3.7122567581383455E-8</v>
      </c>
      <c r="AA4" s="35">
        <f>SUM(Calculations!AB49,Calculations!AB55,Calculations!AB61)</f>
        <v>3.7224260816411297E-8</v>
      </c>
      <c r="AB4" s="35">
        <f>SUM(Calculations!AC49,Calculations!AC55,Calculations!AC61)</f>
        <v>3.7312027426155341E-8</v>
      </c>
      <c r="AC4" s="35">
        <f>SUM(Calculations!AD49,Calculations!AD55,Calculations!AD61)</f>
        <v>3.7393220091250826E-8</v>
      </c>
      <c r="AD4" s="35">
        <f>SUM(Calculations!AE49,Calculations!AE55,Calculations!AE61)</f>
        <v>3.7563713483232266E-8</v>
      </c>
      <c r="AE4" s="35">
        <f>SUM(Calculations!AF49,Calculations!AF55,Calculations!AF61)</f>
        <v>3.7675609388344381E-8</v>
      </c>
      <c r="AF4" s="35">
        <f>SUM(Calculations!AG49,Calculations!AG55,Calculations!AG61)</f>
        <v>3.7733398117498616E-8</v>
      </c>
      <c r="AG4" s="35">
        <f>SUM(Calculations!AH49,Calculations!AH55,Calculations!AH61)</f>
        <v>3.7906484293448242E-8</v>
      </c>
      <c r="AH4" s="35">
        <f>SUM(Calculations!AI49,Calculations!AI55,Calculations!AI61)</f>
        <v>3.8086085180584597E-8</v>
      </c>
      <c r="AI4" s="35">
        <f>SUM(Calculations!AJ49,Calculations!AJ55,Calculations!AJ61)</f>
        <v>9.1826478605624856E-8</v>
      </c>
    </row>
    <row r="5" spans="1:35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221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</row>
    <row r="10" spans="1:35" x14ac:dyDescent="0.25">
      <c r="A10" s="6" t="s">
        <v>222</v>
      </c>
      <c r="B10" s="35">
        <f>SUM(Calculations!C$69,Calculations!C$77,Calculations!C$85,Calculations!C$93,Calculations!C$100)</f>
        <v>6.0539387936749272E-8</v>
      </c>
      <c r="C10" s="35">
        <f>SUM(Calculations!D$69,Calculations!D$77,Calculations!D$85,Calculations!D$93,Calculations!D$100)</f>
        <v>5.7169665630872784E-8</v>
      </c>
      <c r="D10" s="35">
        <f>SUM(Calculations!E$69,Calculations!E$77,Calculations!E$85,Calculations!E$93,Calculations!E$100)</f>
        <v>5.7434731222588229E-8</v>
      </c>
      <c r="E10" s="35">
        <f>SUM(Calculations!F$69,Calculations!F$77,Calculations!F$85,Calculations!F$93,Calculations!F$100)</f>
        <v>5.7374465469186095E-8</v>
      </c>
      <c r="F10" s="35">
        <f>SUM(Calculations!G$69,Calculations!G$77,Calculations!G$85,Calculations!G$93,Calculations!G$100)</f>
        <v>5.6240803669556728E-8</v>
      </c>
      <c r="G10" s="35">
        <f>SUM(Calculations!H$69,Calculations!H$77,Calculations!H$85,Calculations!H$93,Calculations!H$100)</f>
        <v>5.7721759705489379E-8</v>
      </c>
      <c r="H10" s="35">
        <f>SUM(Calculations!I$69,Calculations!I$77,Calculations!I$85,Calculations!I$93,Calculations!I$100)</f>
        <v>5.694595890085782E-8</v>
      </c>
      <c r="I10" s="35">
        <f>SUM(Calculations!J$69,Calculations!J$77,Calculations!J$85,Calculations!J$93,Calculations!J$100)</f>
        <v>5.7512442870033486E-8</v>
      </c>
      <c r="J10" s="35">
        <f>SUM(Calculations!K$69,Calculations!K$77,Calculations!K$85,Calculations!K$93,Calculations!K$100)</f>
        <v>5.6138979379815947E-8</v>
      </c>
      <c r="K10" s="35">
        <f>SUM(Calculations!L$69,Calculations!L$77,Calculations!L$85,Calculations!L$93,Calculations!L$100)</f>
        <v>5.6993431346494743E-8</v>
      </c>
      <c r="L10" s="35">
        <f>SUM(Calculations!M$69,Calculations!M$77,Calculations!M$85,Calculations!M$93,Calculations!M$100)</f>
        <v>5.9688828344800177E-8</v>
      </c>
      <c r="M10" s="35">
        <f>SUM(Calculations!N$69,Calculations!N$77,Calculations!N$85,Calculations!N$93,Calculations!N$100)</f>
        <v>5.8415354519548898E-8</v>
      </c>
      <c r="N10" s="35">
        <f>SUM(Calculations!O$69,Calculations!O$77,Calculations!O$85,Calculations!O$93,Calculations!O$100)</f>
        <v>5.8287093358485854E-8</v>
      </c>
      <c r="O10" s="35">
        <f>SUM(Calculations!P$69,Calculations!P$77,Calculations!P$85,Calculations!P$93,Calculations!P$100)</f>
        <v>5.8144112956429837E-8</v>
      </c>
      <c r="P10" s="35">
        <f>SUM(Calculations!Q$69,Calculations!Q$77,Calculations!Q$85,Calculations!Q$93,Calculations!Q$100)</f>
        <v>5.7770319215050998E-8</v>
      </c>
      <c r="Q10" s="35">
        <f>SUM(Calculations!R$69,Calculations!R$77,Calculations!R$85,Calculations!R$93,Calculations!R$100)</f>
        <v>5.7811400049881217E-8</v>
      </c>
      <c r="R10" s="35">
        <f>SUM(Calculations!S$69,Calculations!S$77,Calculations!S$85,Calculations!S$93,Calculations!S$100)</f>
        <v>5.7960355381269218E-8</v>
      </c>
      <c r="S10" s="35">
        <f>SUM(Calculations!T$69,Calculations!T$77,Calculations!T$85,Calculations!T$93,Calculations!T$100)</f>
        <v>5.674573663178948E-8</v>
      </c>
      <c r="T10" s="35">
        <f>SUM(Calculations!U$69,Calculations!U$77,Calculations!U$85,Calculations!U$93,Calculations!U$100)</f>
        <v>5.6427897202382493E-8</v>
      </c>
      <c r="U10" s="35">
        <f>SUM(Calculations!V$69,Calculations!V$77,Calculations!V$85,Calculations!V$93,Calculations!V$100)</f>
        <v>5.603505094427112E-8</v>
      </c>
      <c r="V10" s="35">
        <f>SUM(Calculations!W$69,Calculations!W$77,Calculations!W$85,Calculations!W$93,Calculations!W$100)</f>
        <v>5.5239756633866199E-8</v>
      </c>
      <c r="W10" s="35">
        <f>SUM(Calculations!X$69,Calculations!X$77,Calculations!X$85,Calculations!X$93,Calculations!X$100)</f>
        <v>5.4545154674292363E-8</v>
      </c>
      <c r="X10" s="35">
        <f>SUM(Calculations!Y$69,Calculations!Y$77,Calculations!Y$85,Calculations!Y$93,Calculations!Y$100)</f>
        <v>5.4617375524319657E-8</v>
      </c>
      <c r="Y10" s="35">
        <f>SUM(Calculations!Z$69,Calculations!Z$77,Calculations!Z$85,Calculations!Z$93,Calculations!Z$100)</f>
        <v>5.386953248011116E-8</v>
      </c>
      <c r="Z10" s="35">
        <f>SUM(Calculations!AA$69,Calculations!AA$77,Calculations!AA$85,Calculations!AA$93,Calculations!AA$100)</f>
        <v>5.3630173122253142E-8</v>
      </c>
      <c r="AA10" s="35">
        <f>SUM(Calculations!AB$69,Calculations!AB$77,Calculations!AB$85,Calculations!AB$93,Calculations!AB$100)</f>
        <v>5.5491768156703435E-8</v>
      </c>
      <c r="AB10" s="35">
        <f>SUM(Calculations!AC$69,Calculations!AC$77,Calculations!AC$85,Calculations!AC$93,Calculations!AC$100)</f>
        <v>5.336261727804773E-8</v>
      </c>
      <c r="AC10" s="35">
        <f>SUM(Calculations!AD$69,Calculations!AD$77,Calculations!AD$85,Calculations!AD$93,Calculations!AD$100)</f>
        <v>5.4563441266215449E-8</v>
      </c>
      <c r="AD10" s="35">
        <f>SUM(Calculations!AE$69,Calculations!AE$77,Calculations!AE$85,Calculations!AE$93,Calculations!AE$100)</f>
        <v>5.237827195888763E-8</v>
      </c>
      <c r="AE10" s="35">
        <f>SUM(Calculations!AF$69,Calculations!AF$77,Calculations!AF$85,Calculations!AF$93,Calculations!AF$100)</f>
        <v>5.3926690808876506E-8</v>
      </c>
      <c r="AF10" s="35">
        <f>SUM(Calculations!AG$69,Calculations!AG$77,Calculations!AG$85,Calculations!AG$93,Calculations!AG$100)</f>
        <v>5.3544996191913624E-8</v>
      </c>
      <c r="AG10" s="35">
        <f>SUM(Calculations!AH$69,Calculations!AH$77,Calculations!AH$85,Calculations!AH$93,Calculations!AH$100)</f>
        <v>5.3133643243408655E-8</v>
      </c>
      <c r="AH10" s="35">
        <f>SUM(Calculations!AI$69,Calculations!AI$77,Calculations!AI$85,Calculations!AI$93,Calculations!AI$100)</f>
        <v>5.2798120897691261E-8</v>
      </c>
      <c r="AI10" s="35">
        <f>SUM(Calculations!AJ$69,Calculations!AJ$77,Calculations!AJ$85,Calculations!AJ$93,Calculations!AJ$100)</f>
        <v>5.2118281803091688E-8</v>
      </c>
    </row>
    <row r="11" spans="1:35" x14ac:dyDescent="0.25">
      <c r="A11" s="6" t="s">
        <v>223</v>
      </c>
      <c r="B11" s="35">
        <f>SUM(Calculations!C$69,Calculations!C$77,Calculations!C$85,Calculations!C$93,Calculations!C$100)</f>
        <v>6.0539387936749272E-8</v>
      </c>
      <c r="C11" s="35">
        <f>SUM(Calculations!D$69,Calculations!D$77,Calculations!D$85,Calculations!D$93,Calculations!D$100)</f>
        <v>5.7169665630872784E-8</v>
      </c>
      <c r="D11" s="35">
        <f>SUM(Calculations!E$69,Calculations!E$77,Calculations!E$85,Calculations!E$93,Calculations!E$100)</f>
        <v>5.7434731222588229E-8</v>
      </c>
      <c r="E11" s="35">
        <f>SUM(Calculations!F$69,Calculations!F$77,Calculations!F$85,Calculations!F$93,Calculations!F$100)</f>
        <v>5.7374465469186095E-8</v>
      </c>
      <c r="F11" s="35">
        <f>SUM(Calculations!G$69,Calculations!G$77,Calculations!G$85,Calculations!G$93,Calculations!G$100)</f>
        <v>5.6240803669556728E-8</v>
      </c>
      <c r="G11" s="35">
        <f>SUM(Calculations!H$69,Calculations!H$77,Calculations!H$85,Calculations!H$93,Calculations!H$100)</f>
        <v>5.7721759705489379E-8</v>
      </c>
      <c r="H11" s="35">
        <f>SUM(Calculations!I$69,Calculations!I$77,Calculations!I$85,Calculations!I$93,Calculations!I$100)</f>
        <v>5.694595890085782E-8</v>
      </c>
      <c r="I11" s="35">
        <f>SUM(Calculations!J$69,Calculations!J$77,Calculations!J$85,Calculations!J$93,Calculations!J$100)</f>
        <v>5.7512442870033486E-8</v>
      </c>
      <c r="J11" s="35">
        <f>SUM(Calculations!K$69,Calculations!K$77,Calculations!K$85,Calculations!K$93,Calculations!K$100)</f>
        <v>5.6138979379815947E-8</v>
      </c>
      <c r="K11" s="35">
        <f>SUM(Calculations!L$69,Calculations!L$77,Calculations!L$85,Calculations!L$93,Calculations!L$100)</f>
        <v>5.6993431346494743E-8</v>
      </c>
      <c r="L11" s="35">
        <f>SUM(Calculations!M$69,Calculations!M$77,Calculations!M$85,Calculations!M$93,Calculations!M$100)</f>
        <v>5.9688828344800177E-8</v>
      </c>
      <c r="M11" s="35">
        <f>SUM(Calculations!N$69,Calculations!N$77,Calculations!N$85,Calculations!N$93,Calculations!N$100)</f>
        <v>5.8415354519548898E-8</v>
      </c>
      <c r="N11" s="35">
        <f>SUM(Calculations!O$69,Calculations!O$77,Calculations!O$85,Calculations!O$93,Calculations!O$100)</f>
        <v>5.8287093358485854E-8</v>
      </c>
      <c r="O11" s="35">
        <f>SUM(Calculations!P$69,Calculations!P$77,Calculations!P$85,Calculations!P$93,Calculations!P$100)</f>
        <v>5.8144112956429837E-8</v>
      </c>
      <c r="P11" s="35">
        <f>SUM(Calculations!Q$69,Calculations!Q$77,Calculations!Q$85,Calculations!Q$93,Calculations!Q$100)</f>
        <v>5.7770319215050998E-8</v>
      </c>
      <c r="Q11" s="35">
        <f>SUM(Calculations!R$69,Calculations!R$77,Calculations!R$85,Calculations!R$93,Calculations!R$100)</f>
        <v>5.7811400049881217E-8</v>
      </c>
      <c r="R11" s="35">
        <f>SUM(Calculations!S$69,Calculations!S$77,Calculations!S$85,Calculations!S$93,Calculations!S$100)</f>
        <v>5.7960355381269218E-8</v>
      </c>
      <c r="S11" s="35">
        <f>SUM(Calculations!T$69,Calculations!T$77,Calculations!T$85,Calculations!T$93,Calculations!T$100)</f>
        <v>5.674573663178948E-8</v>
      </c>
      <c r="T11" s="35">
        <f>SUM(Calculations!U$69,Calculations!U$77,Calculations!U$85,Calculations!U$93,Calculations!U$100)</f>
        <v>5.6427897202382493E-8</v>
      </c>
      <c r="U11" s="35">
        <f>SUM(Calculations!V$69,Calculations!V$77,Calculations!V$85,Calculations!V$93,Calculations!V$100)</f>
        <v>5.603505094427112E-8</v>
      </c>
      <c r="V11" s="35">
        <f>SUM(Calculations!W$69,Calculations!W$77,Calculations!W$85,Calculations!W$93,Calculations!W$100)</f>
        <v>5.5239756633866199E-8</v>
      </c>
      <c r="W11" s="35">
        <f>SUM(Calculations!X$69,Calculations!X$77,Calculations!X$85,Calculations!X$93,Calculations!X$100)</f>
        <v>5.4545154674292363E-8</v>
      </c>
      <c r="X11" s="35">
        <f>SUM(Calculations!Y$69,Calculations!Y$77,Calculations!Y$85,Calculations!Y$93,Calculations!Y$100)</f>
        <v>5.4617375524319657E-8</v>
      </c>
      <c r="Y11" s="35">
        <f>SUM(Calculations!Z$69,Calculations!Z$77,Calculations!Z$85,Calculations!Z$93,Calculations!Z$100)</f>
        <v>5.386953248011116E-8</v>
      </c>
      <c r="Z11" s="35">
        <f>SUM(Calculations!AA$69,Calculations!AA$77,Calculations!AA$85,Calculations!AA$93,Calculations!AA$100)</f>
        <v>5.3630173122253142E-8</v>
      </c>
      <c r="AA11" s="35">
        <f>SUM(Calculations!AB$69,Calculations!AB$77,Calculations!AB$85,Calculations!AB$93,Calculations!AB$100)</f>
        <v>5.5491768156703435E-8</v>
      </c>
      <c r="AB11" s="35">
        <f>SUM(Calculations!AC$69,Calculations!AC$77,Calculations!AC$85,Calculations!AC$93,Calculations!AC$100)</f>
        <v>5.336261727804773E-8</v>
      </c>
      <c r="AC11" s="35">
        <f>SUM(Calculations!AD$69,Calculations!AD$77,Calculations!AD$85,Calculations!AD$93,Calculations!AD$100)</f>
        <v>5.4563441266215449E-8</v>
      </c>
      <c r="AD11" s="35">
        <f>SUM(Calculations!AE$69,Calculations!AE$77,Calculations!AE$85,Calculations!AE$93,Calculations!AE$100)</f>
        <v>5.237827195888763E-8</v>
      </c>
      <c r="AE11" s="35">
        <f>SUM(Calculations!AF$69,Calculations!AF$77,Calculations!AF$85,Calculations!AF$93,Calculations!AF$100)</f>
        <v>5.3926690808876506E-8</v>
      </c>
      <c r="AF11" s="35">
        <f>SUM(Calculations!AG$69,Calculations!AG$77,Calculations!AG$85,Calculations!AG$93,Calculations!AG$100)</f>
        <v>5.3544996191913624E-8</v>
      </c>
      <c r="AG11" s="35">
        <f>SUM(Calculations!AH$69,Calculations!AH$77,Calculations!AH$85,Calculations!AH$93,Calculations!AH$100)</f>
        <v>5.3133643243408655E-8</v>
      </c>
      <c r="AH11" s="35">
        <f>SUM(Calculations!AI$69,Calculations!AI$77,Calculations!AI$85,Calculations!AI$93,Calculations!AI$100)</f>
        <v>5.2798120897691261E-8</v>
      </c>
      <c r="AI11" s="35">
        <f>SUM(Calculations!AJ$69,Calculations!AJ$77,Calculations!AJ$85,Calculations!AJ$93,Calculations!AJ$100)</f>
        <v>5.2118281803091688E-8</v>
      </c>
    </row>
    <row r="12" spans="1:35" x14ac:dyDescent="0.25">
      <c r="A12" s="6" t="s">
        <v>132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25">
      <c r="A13" s="6" t="s">
        <v>133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25">
      <c r="A14" s="6" t="s">
        <v>224</v>
      </c>
      <c r="B14" s="35">
        <f>SUM(Calculations!C$69,Calculations!C$77,Calculations!C$85,Calculations!C$93,Calculations!C$100)</f>
        <v>6.0539387936749272E-8</v>
      </c>
      <c r="C14" s="35">
        <f>SUM(Calculations!D$69,Calculations!D$77,Calculations!D$85,Calculations!D$93,Calculations!D$100)</f>
        <v>5.7169665630872784E-8</v>
      </c>
      <c r="D14" s="35">
        <f>SUM(Calculations!E$69,Calculations!E$77,Calculations!E$85,Calculations!E$93,Calculations!E$100)</f>
        <v>5.7434731222588229E-8</v>
      </c>
      <c r="E14" s="35">
        <f>SUM(Calculations!F$69,Calculations!F$77,Calculations!F$85,Calculations!F$93,Calculations!F$100)</f>
        <v>5.7374465469186095E-8</v>
      </c>
      <c r="F14" s="35">
        <f>SUM(Calculations!G$69,Calculations!G$77,Calculations!G$85,Calculations!G$93,Calculations!G$100)</f>
        <v>5.6240803669556728E-8</v>
      </c>
      <c r="G14" s="35">
        <f>SUM(Calculations!H$69,Calculations!H$77,Calculations!H$85,Calculations!H$93,Calculations!H$100)</f>
        <v>5.7721759705489379E-8</v>
      </c>
      <c r="H14" s="35">
        <f>SUM(Calculations!I$69,Calculations!I$77,Calculations!I$85,Calculations!I$93,Calculations!I$100)</f>
        <v>5.694595890085782E-8</v>
      </c>
      <c r="I14" s="35">
        <f>SUM(Calculations!J$69,Calculations!J$77,Calculations!J$85,Calculations!J$93,Calculations!J$100)</f>
        <v>5.7512442870033486E-8</v>
      </c>
      <c r="J14" s="35">
        <f>SUM(Calculations!K$69,Calculations!K$77,Calculations!K$85,Calculations!K$93,Calculations!K$100)</f>
        <v>5.6138979379815947E-8</v>
      </c>
      <c r="K14" s="35">
        <f>SUM(Calculations!L$69,Calculations!L$77,Calculations!L$85,Calculations!L$93,Calculations!L$100)</f>
        <v>5.6993431346494743E-8</v>
      </c>
      <c r="L14" s="35">
        <f>SUM(Calculations!M$69,Calculations!M$77,Calculations!M$85,Calculations!M$93,Calculations!M$100)</f>
        <v>5.9688828344800177E-8</v>
      </c>
      <c r="M14" s="35">
        <f>SUM(Calculations!N$69,Calculations!N$77,Calculations!N$85,Calculations!N$93,Calculations!N$100)</f>
        <v>5.8415354519548898E-8</v>
      </c>
      <c r="N14" s="35">
        <f>SUM(Calculations!O$69,Calculations!O$77,Calculations!O$85,Calculations!O$93,Calculations!O$100)</f>
        <v>5.8287093358485854E-8</v>
      </c>
      <c r="O14" s="35">
        <f>SUM(Calculations!P$69,Calculations!P$77,Calculations!P$85,Calculations!P$93,Calculations!P$100)</f>
        <v>5.8144112956429837E-8</v>
      </c>
      <c r="P14" s="35">
        <f>SUM(Calculations!Q$69,Calculations!Q$77,Calculations!Q$85,Calculations!Q$93,Calculations!Q$100)</f>
        <v>5.7770319215050998E-8</v>
      </c>
      <c r="Q14" s="35">
        <f>SUM(Calculations!R$69,Calculations!R$77,Calculations!R$85,Calculations!R$93,Calculations!R$100)</f>
        <v>5.7811400049881217E-8</v>
      </c>
      <c r="R14" s="35">
        <f>SUM(Calculations!S$69,Calculations!S$77,Calculations!S$85,Calculations!S$93,Calculations!S$100)</f>
        <v>5.7960355381269218E-8</v>
      </c>
      <c r="S14" s="35">
        <f>SUM(Calculations!T$69,Calculations!T$77,Calculations!T$85,Calculations!T$93,Calculations!T$100)</f>
        <v>5.674573663178948E-8</v>
      </c>
      <c r="T14" s="35">
        <f>SUM(Calculations!U$69,Calculations!U$77,Calculations!U$85,Calculations!U$93,Calculations!U$100)</f>
        <v>5.6427897202382493E-8</v>
      </c>
      <c r="U14" s="35">
        <f>SUM(Calculations!V$69,Calculations!V$77,Calculations!V$85,Calculations!V$93,Calculations!V$100)</f>
        <v>5.603505094427112E-8</v>
      </c>
      <c r="V14" s="35">
        <f>SUM(Calculations!W$69,Calculations!W$77,Calculations!W$85,Calculations!W$93,Calculations!W$100)</f>
        <v>5.5239756633866199E-8</v>
      </c>
      <c r="W14" s="35">
        <f>SUM(Calculations!X$69,Calculations!X$77,Calculations!X$85,Calculations!X$93,Calculations!X$100)</f>
        <v>5.4545154674292363E-8</v>
      </c>
      <c r="X14" s="35">
        <f>SUM(Calculations!Y$69,Calculations!Y$77,Calculations!Y$85,Calculations!Y$93,Calculations!Y$100)</f>
        <v>5.4617375524319657E-8</v>
      </c>
      <c r="Y14" s="35">
        <f>SUM(Calculations!Z$69,Calculations!Z$77,Calculations!Z$85,Calculations!Z$93,Calculations!Z$100)</f>
        <v>5.386953248011116E-8</v>
      </c>
      <c r="Z14" s="35">
        <f>SUM(Calculations!AA$69,Calculations!AA$77,Calculations!AA$85,Calculations!AA$93,Calculations!AA$100)</f>
        <v>5.3630173122253142E-8</v>
      </c>
      <c r="AA14" s="35">
        <f>SUM(Calculations!AB$69,Calculations!AB$77,Calculations!AB$85,Calculations!AB$93,Calculations!AB$100)</f>
        <v>5.5491768156703435E-8</v>
      </c>
      <c r="AB14" s="35">
        <f>SUM(Calculations!AC$69,Calculations!AC$77,Calculations!AC$85,Calculations!AC$93,Calculations!AC$100)</f>
        <v>5.336261727804773E-8</v>
      </c>
      <c r="AC14" s="35">
        <f>SUM(Calculations!AD$69,Calculations!AD$77,Calculations!AD$85,Calculations!AD$93,Calculations!AD$100)</f>
        <v>5.4563441266215449E-8</v>
      </c>
      <c r="AD14" s="35">
        <f>SUM(Calculations!AE$69,Calculations!AE$77,Calculations!AE$85,Calculations!AE$93,Calculations!AE$100)</f>
        <v>5.237827195888763E-8</v>
      </c>
      <c r="AE14" s="35">
        <f>SUM(Calculations!AF$69,Calculations!AF$77,Calculations!AF$85,Calculations!AF$93,Calculations!AF$100)</f>
        <v>5.3926690808876506E-8</v>
      </c>
      <c r="AF14" s="35">
        <f>SUM(Calculations!AG$69,Calculations!AG$77,Calculations!AG$85,Calculations!AG$93,Calculations!AG$100)</f>
        <v>5.3544996191913624E-8</v>
      </c>
      <c r="AG14" s="35">
        <f>SUM(Calculations!AH$69,Calculations!AH$77,Calculations!AH$85,Calculations!AH$93,Calculations!AH$100)</f>
        <v>5.3133643243408655E-8</v>
      </c>
      <c r="AH14" s="35">
        <f>SUM(Calculations!AI$69,Calculations!AI$77,Calculations!AI$85,Calculations!AI$93,Calculations!AI$100)</f>
        <v>5.2798120897691261E-8</v>
      </c>
      <c r="AI14" s="35">
        <f>SUM(Calculations!AJ$69,Calculations!AJ$77,Calculations!AJ$85,Calculations!AJ$93,Calculations!AJ$100)</f>
        <v>5.2118281803091688E-8</v>
      </c>
    </row>
    <row r="15" spans="1:35" x14ac:dyDescent="0.25">
      <c r="A15" s="6" t="s">
        <v>229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25">
      <c r="A16" s="6" t="s">
        <v>363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25">
      <c r="A17" s="6" t="s">
        <v>377</v>
      </c>
      <c r="B17" s="35">
        <f t="shared" ref="B17:O17" si="0">B3</f>
        <v>9.6225374165763729E-9</v>
      </c>
      <c r="C17" s="35">
        <f t="shared" si="0"/>
        <v>9.7060565332085198E-9</v>
      </c>
      <c r="D17" s="35">
        <f t="shared" si="0"/>
        <v>9.9678227618182264E-9</v>
      </c>
      <c r="E17" s="35">
        <f t="shared" si="0"/>
        <v>1.0326517487891218E-8</v>
      </c>
      <c r="F17" s="35">
        <f t="shared" si="0"/>
        <v>1.069991056075445E-8</v>
      </c>
      <c r="G17" s="35">
        <f t="shared" si="0"/>
        <v>1.0722761421380097E-8</v>
      </c>
      <c r="H17" s="35">
        <f t="shared" si="0"/>
        <v>1.0742166150416906E-8</v>
      </c>
      <c r="I17" s="35">
        <f t="shared" si="0"/>
        <v>1.0658373538223434E-8</v>
      </c>
      <c r="J17" s="35">
        <f t="shared" si="0"/>
        <v>1.0703065909243663E-8</v>
      </c>
      <c r="K17" s="35">
        <f t="shared" si="0"/>
        <v>1.0748015594693792E-8</v>
      </c>
      <c r="L17" s="35">
        <f t="shared" si="0"/>
        <v>1.0832974038954663E-8</v>
      </c>
      <c r="M17" s="35">
        <f t="shared" si="0"/>
        <v>1.0981820115806948E-8</v>
      </c>
      <c r="N17" s="35">
        <f t="shared" si="0"/>
        <v>1.0823949689874696E-8</v>
      </c>
      <c r="O17" s="35">
        <f t="shared" si="0"/>
        <v>1.0859573008865178E-8</v>
      </c>
      <c r="P17" s="35">
        <f t="shared" ref="P17:AI17" si="1">P3</f>
        <v>1.0977284384814846E-8</v>
      </c>
      <c r="Q17" s="35">
        <f t="shared" si="1"/>
        <v>1.1141710668669749E-8</v>
      </c>
      <c r="R17" s="35">
        <f t="shared" si="1"/>
        <v>1.1157644436925128E-8</v>
      </c>
      <c r="S17" s="35">
        <f t="shared" si="1"/>
        <v>1.1357421644457405E-8</v>
      </c>
      <c r="T17" s="35">
        <f t="shared" si="1"/>
        <v>1.135926416726768E-8</v>
      </c>
      <c r="U17" s="35">
        <f t="shared" si="1"/>
        <v>1.1337919464060026E-8</v>
      </c>
      <c r="V17" s="35">
        <f t="shared" si="1"/>
        <v>1.1373372224601868E-8</v>
      </c>
      <c r="W17" s="35">
        <f t="shared" si="1"/>
        <v>1.1369664730853103E-8</v>
      </c>
      <c r="X17" s="35">
        <f t="shared" si="1"/>
        <v>1.137636436031541E-8</v>
      </c>
      <c r="Y17" s="35">
        <f t="shared" si="1"/>
        <v>1.1396686480386665E-8</v>
      </c>
      <c r="Z17" s="35">
        <f t="shared" si="1"/>
        <v>1.1420324034347773E-8</v>
      </c>
      <c r="AA17" s="35">
        <f t="shared" si="1"/>
        <v>1.1461473410649285E-8</v>
      </c>
      <c r="AB17" s="35">
        <f t="shared" si="1"/>
        <v>1.1519437664547581E-8</v>
      </c>
      <c r="AC17" s="35">
        <f t="shared" si="1"/>
        <v>1.1518318032235829E-8</v>
      </c>
      <c r="AD17" s="35">
        <f t="shared" si="1"/>
        <v>1.1463116174364404E-8</v>
      </c>
      <c r="AE17" s="35">
        <f t="shared" si="1"/>
        <v>1.1554067709186738E-8</v>
      </c>
      <c r="AF17" s="35">
        <f t="shared" si="1"/>
        <v>1.1606843207599084E-8</v>
      </c>
      <c r="AG17" s="35">
        <f t="shared" si="1"/>
        <v>1.1591538421610602E-8</v>
      </c>
      <c r="AH17" s="35">
        <f t="shared" si="1"/>
        <v>1.1589473885869294E-8</v>
      </c>
      <c r="AI17" s="35">
        <f t="shared" si="1"/>
        <v>1.1582899891665144E-8</v>
      </c>
    </row>
    <row r="18" spans="1:35" x14ac:dyDescent="0.25">
      <c r="A18" s="6" t="s">
        <v>629</v>
      </c>
      <c r="B18" s="35">
        <f>SUM(Calculations!C$69,Calculations!C$77,Calculations!C$85,Calculations!C$93,Calculations!C$100)</f>
        <v>6.0539387936749272E-8</v>
      </c>
      <c r="C18" s="35">
        <f>SUM(Calculations!D$69,Calculations!D$77,Calculations!D$85,Calculations!D$93,Calculations!D$100)</f>
        <v>5.7169665630872784E-8</v>
      </c>
      <c r="D18" s="35">
        <f>SUM(Calculations!E$69,Calculations!E$77,Calculations!E$85,Calculations!E$93,Calculations!E$100)</f>
        <v>5.7434731222588229E-8</v>
      </c>
      <c r="E18" s="35">
        <f>SUM(Calculations!F$69,Calculations!F$77,Calculations!F$85,Calculations!F$93,Calculations!F$100)</f>
        <v>5.7374465469186095E-8</v>
      </c>
      <c r="F18" s="35">
        <f>SUM(Calculations!G$69,Calculations!G$77,Calculations!G$85,Calculations!G$93,Calculations!G$100)</f>
        <v>5.6240803669556728E-8</v>
      </c>
      <c r="G18" s="35">
        <f>SUM(Calculations!H$69,Calculations!H$77,Calculations!H$85,Calculations!H$93,Calculations!H$100)</f>
        <v>5.7721759705489379E-8</v>
      </c>
      <c r="H18" s="35">
        <f>SUM(Calculations!I$69,Calculations!I$77,Calculations!I$85,Calculations!I$93,Calculations!I$100)</f>
        <v>5.694595890085782E-8</v>
      </c>
      <c r="I18" s="35">
        <f>SUM(Calculations!J$69,Calculations!J$77,Calculations!J$85,Calculations!J$93,Calculations!J$100)</f>
        <v>5.7512442870033486E-8</v>
      </c>
      <c r="J18" s="35">
        <f>SUM(Calculations!K$69,Calculations!K$77,Calculations!K$85,Calculations!K$93,Calculations!K$100)</f>
        <v>5.6138979379815947E-8</v>
      </c>
      <c r="K18" s="35">
        <f>SUM(Calculations!L$69,Calculations!L$77,Calculations!L$85,Calculations!L$93,Calculations!L$100)</f>
        <v>5.6993431346494743E-8</v>
      </c>
      <c r="L18" s="35">
        <f>SUM(Calculations!M$69,Calculations!M$77,Calculations!M$85,Calculations!M$93,Calculations!M$100)</f>
        <v>5.9688828344800177E-8</v>
      </c>
      <c r="M18" s="35">
        <f>SUM(Calculations!N$69,Calculations!N$77,Calculations!N$85,Calculations!N$93,Calculations!N$100)</f>
        <v>5.8415354519548898E-8</v>
      </c>
      <c r="N18" s="35">
        <f>SUM(Calculations!O$69,Calculations!O$77,Calculations!O$85,Calculations!O$93,Calculations!O$100)</f>
        <v>5.8287093358485854E-8</v>
      </c>
      <c r="O18" s="35">
        <f>SUM(Calculations!P$69,Calculations!P$77,Calculations!P$85,Calculations!P$93,Calculations!P$100)</f>
        <v>5.8144112956429837E-8</v>
      </c>
      <c r="P18" s="35">
        <f>SUM(Calculations!Q$69,Calculations!Q$77,Calculations!Q$85,Calculations!Q$93,Calculations!Q$100)</f>
        <v>5.7770319215050998E-8</v>
      </c>
      <c r="Q18" s="35">
        <f>SUM(Calculations!R$69,Calculations!R$77,Calculations!R$85,Calculations!R$93,Calculations!R$100)</f>
        <v>5.7811400049881217E-8</v>
      </c>
      <c r="R18" s="35">
        <f>SUM(Calculations!S$69,Calculations!S$77,Calculations!S$85,Calculations!S$93,Calculations!S$100)</f>
        <v>5.7960355381269218E-8</v>
      </c>
      <c r="S18" s="35">
        <f>SUM(Calculations!T$69,Calculations!T$77,Calculations!T$85,Calculations!T$93,Calculations!T$100)</f>
        <v>5.674573663178948E-8</v>
      </c>
      <c r="T18" s="35">
        <f>SUM(Calculations!U$69,Calculations!U$77,Calculations!U$85,Calculations!U$93,Calculations!U$100)</f>
        <v>5.6427897202382493E-8</v>
      </c>
      <c r="U18" s="35">
        <f>SUM(Calculations!V$69,Calculations!V$77,Calculations!V$85,Calculations!V$93,Calculations!V$100)</f>
        <v>5.603505094427112E-8</v>
      </c>
      <c r="V18" s="35">
        <f>SUM(Calculations!W$69,Calculations!W$77,Calculations!W$85,Calculations!W$93,Calculations!W$100)</f>
        <v>5.5239756633866199E-8</v>
      </c>
      <c r="W18" s="35">
        <f>SUM(Calculations!X$69,Calculations!X$77,Calculations!X$85,Calculations!X$93,Calculations!X$100)</f>
        <v>5.4545154674292363E-8</v>
      </c>
      <c r="X18" s="35">
        <f>SUM(Calculations!Y$69,Calculations!Y$77,Calculations!Y$85,Calculations!Y$93,Calculations!Y$100)</f>
        <v>5.4617375524319657E-8</v>
      </c>
      <c r="Y18" s="35">
        <f>SUM(Calculations!Z$69,Calculations!Z$77,Calculations!Z$85,Calculations!Z$93,Calculations!Z$100)</f>
        <v>5.386953248011116E-8</v>
      </c>
      <c r="Z18" s="35">
        <f>SUM(Calculations!AA$69,Calculations!AA$77,Calculations!AA$85,Calculations!AA$93,Calculations!AA$100)</f>
        <v>5.3630173122253142E-8</v>
      </c>
      <c r="AA18" s="35">
        <f>SUM(Calculations!AB$69,Calculations!AB$77,Calculations!AB$85,Calculations!AB$93,Calculations!AB$100)</f>
        <v>5.5491768156703435E-8</v>
      </c>
      <c r="AB18" s="35">
        <f>SUM(Calculations!AC$69,Calculations!AC$77,Calculations!AC$85,Calculations!AC$93,Calculations!AC$100)</f>
        <v>5.336261727804773E-8</v>
      </c>
      <c r="AC18" s="35">
        <f>SUM(Calculations!AD$69,Calculations!AD$77,Calculations!AD$85,Calculations!AD$93,Calculations!AD$100)</f>
        <v>5.4563441266215449E-8</v>
      </c>
      <c r="AD18" s="35">
        <f>SUM(Calculations!AE$69,Calculations!AE$77,Calculations!AE$85,Calculations!AE$93,Calculations!AE$100)</f>
        <v>5.237827195888763E-8</v>
      </c>
      <c r="AE18" s="35">
        <f>SUM(Calculations!AF$69,Calculations!AF$77,Calculations!AF$85,Calculations!AF$93,Calculations!AF$100)</f>
        <v>5.3926690808876506E-8</v>
      </c>
      <c r="AF18" s="35">
        <f>SUM(Calculations!AG$69,Calculations!AG$77,Calculations!AG$85,Calculations!AG$93,Calculations!AG$100)</f>
        <v>5.3544996191913624E-8</v>
      </c>
      <c r="AG18" s="35">
        <f>SUM(Calculations!AH$69,Calculations!AH$77,Calculations!AH$85,Calculations!AH$93,Calculations!AH$100)</f>
        <v>5.3133643243408655E-8</v>
      </c>
      <c r="AH18" s="35">
        <f>SUM(Calculations!AI$69,Calculations!AI$77,Calculations!AI$85,Calculations!AI$93,Calculations!AI$100)</f>
        <v>5.2798120897691261E-8</v>
      </c>
      <c r="AI18" s="35">
        <f>SUM(Calculations!AJ$69,Calculations!AJ$77,Calculations!AJ$85,Calculations!AJ$93,Calculations!AJ$100)</f>
        <v>5.2118281803091688E-8</v>
      </c>
    </row>
    <row r="19" spans="1:35" x14ac:dyDescent="0.25">
      <c r="A19" s="6" t="s">
        <v>630</v>
      </c>
      <c r="B19" s="35">
        <f>SUM(Calculations!C$69,Calculations!C$77,Calculations!C$85,Calculations!C$93,Calculations!C$100)</f>
        <v>6.0539387936749272E-8</v>
      </c>
      <c r="C19" s="35">
        <f>SUM(Calculations!D$69,Calculations!D$77,Calculations!D$85,Calculations!D$93,Calculations!D$100)</f>
        <v>5.7169665630872784E-8</v>
      </c>
      <c r="D19" s="35">
        <f>SUM(Calculations!E$69,Calculations!E$77,Calculations!E$85,Calculations!E$93,Calculations!E$100)</f>
        <v>5.7434731222588229E-8</v>
      </c>
      <c r="E19" s="35">
        <f>SUM(Calculations!F$69,Calculations!F$77,Calculations!F$85,Calculations!F$93,Calculations!F$100)</f>
        <v>5.7374465469186095E-8</v>
      </c>
      <c r="F19" s="35">
        <f>SUM(Calculations!G$69,Calculations!G$77,Calculations!G$85,Calculations!G$93,Calculations!G$100)</f>
        <v>5.6240803669556728E-8</v>
      </c>
      <c r="G19" s="35">
        <f>SUM(Calculations!H$69,Calculations!H$77,Calculations!H$85,Calculations!H$93,Calculations!H$100)</f>
        <v>5.7721759705489379E-8</v>
      </c>
      <c r="H19" s="35">
        <f>SUM(Calculations!I$69,Calculations!I$77,Calculations!I$85,Calculations!I$93,Calculations!I$100)</f>
        <v>5.694595890085782E-8</v>
      </c>
      <c r="I19" s="35">
        <f>SUM(Calculations!J$69,Calculations!J$77,Calculations!J$85,Calculations!J$93,Calculations!J$100)</f>
        <v>5.7512442870033486E-8</v>
      </c>
      <c r="J19" s="35">
        <f>SUM(Calculations!K$69,Calculations!K$77,Calculations!K$85,Calculations!K$93,Calculations!K$100)</f>
        <v>5.6138979379815947E-8</v>
      </c>
      <c r="K19" s="35">
        <f>SUM(Calculations!L$69,Calculations!L$77,Calculations!L$85,Calculations!L$93,Calculations!L$100)</f>
        <v>5.6993431346494743E-8</v>
      </c>
      <c r="L19" s="35">
        <f>SUM(Calculations!M$69,Calculations!M$77,Calculations!M$85,Calculations!M$93,Calculations!M$100)</f>
        <v>5.9688828344800177E-8</v>
      </c>
      <c r="M19" s="35">
        <f>SUM(Calculations!N$69,Calculations!N$77,Calculations!N$85,Calculations!N$93,Calculations!N$100)</f>
        <v>5.8415354519548898E-8</v>
      </c>
      <c r="N19" s="35">
        <f>SUM(Calculations!O$69,Calculations!O$77,Calculations!O$85,Calculations!O$93,Calculations!O$100)</f>
        <v>5.8287093358485854E-8</v>
      </c>
      <c r="O19" s="35">
        <f>SUM(Calculations!P$69,Calculations!P$77,Calculations!P$85,Calculations!P$93,Calculations!P$100)</f>
        <v>5.8144112956429837E-8</v>
      </c>
      <c r="P19" s="35">
        <f>SUM(Calculations!Q$69,Calculations!Q$77,Calculations!Q$85,Calculations!Q$93,Calculations!Q$100)</f>
        <v>5.7770319215050998E-8</v>
      </c>
      <c r="Q19" s="35">
        <f>SUM(Calculations!R$69,Calculations!R$77,Calculations!R$85,Calculations!R$93,Calculations!R$100)</f>
        <v>5.7811400049881217E-8</v>
      </c>
      <c r="R19" s="35">
        <f>SUM(Calculations!S$69,Calculations!S$77,Calculations!S$85,Calculations!S$93,Calculations!S$100)</f>
        <v>5.7960355381269218E-8</v>
      </c>
      <c r="S19" s="35">
        <f>SUM(Calculations!T$69,Calculations!T$77,Calculations!T$85,Calculations!T$93,Calculations!T$100)</f>
        <v>5.674573663178948E-8</v>
      </c>
      <c r="T19" s="35">
        <f>SUM(Calculations!U$69,Calculations!U$77,Calculations!U$85,Calculations!U$93,Calculations!U$100)</f>
        <v>5.6427897202382493E-8</v>
      </c>
      <c r="U19" s="35">
        <f>SUM(Calculations!V$69,Calculations!V$77,Calculations!V$85,Calculations!V$93,Calculations!V$100)</f>
        <v>5.603505094427112E-8</v>
      </c>
      <c r="V19" s="35">
        <f>SUM(Calculations!W$69,Calculations!W$77,Calculations!W$85,Calculations!W$93,Calculations!W$100)</f>
        <v>5.5239756633866199E-8</v>
      </c>
      <c r="W19" s="35">
        <f>SUM(Calculations!X$69,Calculations!X$77,Calculations!X$85,Calculations!X$93,Calculations!X$100)</f>
        <v>5.4545154674292363E-8</v>
      </c>
      <c r="X19" s="35">
        <f>SUM(Calculations!Y$69,Calculations!Y$77,Calculations!Y$85,Calculations!Y$93,Calculations!Y$100)</f>
        <v>5.4617375524319657E-8</v>
      </c>
      <c r="Y19" s="35">
        <f>SUM(Calculations!Z$69,Calculations!Z$77,Calculations!Z$85,Calculations!Z$93,Calculations!Z$100)</f>
        <v>5.386953248011116E-8</v>
      </c>
      <c r="Z19" s="35">
        <f>SUM(Calculations!AA$69,Calculations!AA$77,Calculations!AA$85,Calculations!AA$93,Calculations!AA$100)</f>
        <v>5.3630173122253142E-8</v>
      </c>
      <c r="AA19" s="35">
        <f>SUM(Calculations!AB$69,Calculations!AB$77,Calculations!AB$85,Calculations!AB$93,Calculations!AB$100)</f>
        <v>5.5491768156703435E-8</v>
      </c>
      <c r="AB19" s="35">
        <f>SUM(Calculations!AC$69,Calculations!AC$77,Calculations!AC$85,Calculations!AC$93,Calculations!AC$100)</f>
        <v>5.336261727804773E-8</v>
      </c>
      <c r="AC19" s="35">
        <f>SUM(Calculations!AD$69,Calculations!AD$77,Calculations!AD$85,Calculations!AD$93,Calculations!AD$100)</f>
        <v>5.4563441266215449E-8</v>
      </c>
      <c r="AD19" s="35">
        <f>SUM(Calculations!AE$69,Calculations!AE$77,Calculations!AE$85,Calculations!AE$93,Calculations!AE$100)</f>
        <v>5.237827195888763E-8</v>
      </c>
      <c r="AE19" s="35">
        <f>SUM(Calculations!AF$69,Calculations!AF$77,Calculations!AF$85,Calculations!AF$93,Calculations!AF$100)</f>
        <v>5.3926690808876506E-8</v>
      </c>
      <c r="AF19" s="35">
        <f>SUM(Calculations!AG$69,Calculations!AG$77,Calculations!AG$85,Calculations!AG$93,Calculations!AG$100)</f>
        <v>5.3544996191913624E-8</v>
      </c>
      <c r="AG19" s="35">
        <f>SUM(Calculations!AH$69,Calculations!AH$77,Calculations!AH$85,Calculations!AH$93,Calculations!AH$100)</f>
        <v>5.3133643243408655E-8</v>
      </c>
      <c r="AH19" s="35">
        <f>SUM(Calculations!AI$69,Calculations!AI$77,Calculations!AI$85,Calculations!AI$93,Calculations!AI$100)</f>
        <v>5.2798120897691261E-8</v>
      </c>
      <c r="AI19" s="35">
        <f>SUM(Calculations!AJ$69,Calculations!AJ$77,Calculations!AJ$85,Calculations!AJ$93,Calculations!AJ$100)</f>
        <v>5.2118281803091688E-8</v>
      </c>
    </row>
    <row r="20" spans="1:35" x14ac:dyDescent="0.25">
      <c r="A20" s="6" t="s">
        <v>631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25">
      <c r="A21" s="6" t="s">
        <v>632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spans="1:35" x14ac:dyDescent="0.25">
      <c r="A22" s="6" t="s">
        <v>628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32.42578125" customWidth="1"/>
  </cols>
  <sheetData>
    <row r="1" spans="1:37" x14ac:dyDescent="0.25">
      <c r="A1" t="s">
        <v>214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</row>
    <row r="2" spans="1:37" x14ac:dyDescent="0.25">
      <c r="A2" t="s">
        <v>381</v>
      </c>
      <c r="B2" s="34">
        <f>Calculations!C24</f>
        <v>0.25303579121175779</v>
      </c>
      <c r="C2" s="34">
        <f>Calculations!D24</f>
        <v>0.26406609122182134</v>
      </c>
      <c r="D2" s="34">
        <f>Calculations!E24</f>
        <v>0.2775639427732689</v>
      </c>
      <c r="E2" s="34">
        <f>Calculations!F24</f>
        <v>0.29302523404775216</v>
      </c>
      <c r="F2" s="34">
        <f>Calculations!G24</f>
        <v>0.3035855859057453</v>
      </c>
      <c r="G2" s="34">
        <f>Calculations!H24</f>
        <v>0.30587291286343438</v>
      </c>
      <c r="H2" s="34">
        <f>Calculations!I24</f>
        <v>0.30508306677166475</v>
      </c>
      <c r="I2" s="34">
        <f>Calculations!J24</f>
        <v>0.30230024214380391</v>
      </c>
      <c r="J2" s="34">
        <f>Calculations!K24</f>
        <v>0.30350973897042499</v>
      </c>
      <c r="K2" s="34">
        <f>Calculations!L24</f>
        <v>0.30717243142663697</v>
      </c>
      <c r="L2" s="34">
        <f>Calculations!M24</f>
        <v>0.31045104316507371</v>
      </c>
      <c r="M2" s="34">
        <f>Calculations!N24</f>
        <v>0.31216135598014999</v>
      </c>
      <c r="N2" s="34">
        <f>Calculations!O24</f>
        <v>0.30563887308025589</v>
      </c>
      <c r="O2" s="34">
        <f>Calculations!P24</f>
        <v>0.30397911334383276</v>
      </c>
      <c r="P2" s="34">
        <f>Calculations!Q24</f>
        <v>0.30898809474432737</v>
      </c>
      <c r="Q2" s="34">
        <f>Calculations!R24</f>
        <v>0.31931281226118796</v>
      </c>
      <c r="R2" s="34">
        <f>Calculations!S24</f>
        <v>0.31921621608162776</v>
      </c>
      <c r="S2" s="34">
        <f>Calculations!T24</f>
        <v>0.32352354200096017</v>
      </c>
      <c r="T2" s="34">
        <f>Calculations!U24</f>
        <v>0.32413765082307222</v>
      </c>
      <c r="U2" s="34">
        <f>Calculations!V24</f>
        <v>0.32422518607680606</v>
      </c>
      <c r="V2" s="34">
        <f>Calculations!W24</f>
        <v>0.32678938996025286</v>
      </c>
      <c r="W2" s="34">
        <f>Calculations!X24</f>
        <v>0.32732801321221555</v>
      </c>
      <c r="X2" s="34">
        <f>Calculations!Y24</f>
        <v>0.3277795355805172</v>
      </c>
      <c r="Y2" s="34">
        <f>Calculations!Z24</f>
        <v>0.3274308033634491</v>
      </c>
      <c r="Z2" s="34">
        <f>Calculations!AA24</f>
        <v>0.32948856277873101</v>
      </c>
      <c r="AA2" s="34">
        <f>Calculations!AB24</f>
        <v>0.33003278182618601</v>
      </c>
      <c r="AB2" s="34">
        <f>Calculations!AC24</f>
        <v>0.33136334657434019</v>
      </c>
      <c r="AC2" s="34">
        <f>Calculations!AD24</f>
        <v>0.33081486768115442</v>
      </c>
      <c r="AD2" s="34">
        <f>Calculations!AE24</f>
        <v>0.32949366494337268</v>
      </c>
      <c r="AE2" s="34">
        <f>Calculations!AF24</f>
        <v>0.33008825804117908</v>
      </c>
      <c r="AF2" s="34">
        <f>Calculations!AG24</f>
        <v>0.32970367720456439</v>
      </c>
      <c r="AG2" s="34">
        <f>Calculations!AH24</f>
        <v>0.32886958715766368</v>
      </c>
      <c r="AH2" s="34">
        <f>Calculations!AI24</f>
        <v>0.32865665791310106</v>
      </c>
      <c r="AI2" s="34">
        <f>Calculations!AJ24</f>
        <v>0.32830180360201466</v>
      </c>
    </row>
    <row r="3" spans="1:37" x14ac:dyDescent="0.25">
      <c r="A3" t="s">
        <v>369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/>
      <c r="AK3" s="8"/>
    </row>
    <row r="4" spans="1:37" x14ac:dyDescent="0.25">
      <c r="A4" t="s">
        <v>225</v>
      </c>
      <c r="B4" s="34">
        <f>Calculations!C30</f>
        <v>0.3726939788334741</v>
      </c>
      <c r="C4" s="34">
        <f>Calculations!D30</f>
        <v>0.37100897575336877</v>
      </c>
      <c r="D4" s="34">
        <f>Calculations!E30</f>
        <v>0.37625116587381058</v>
      </c>
      <c r="E4" s="34">
        <f>Calculations!F30</f>
        <v>0.3821036911551543</v>
      </c>
      <c r="F4" s="34">
        <f>Calculations!G30</f>
        <v>0.39361228868901321</v>
      </c>
      <c r="G4" s="34">
        <f>Calculations!H30</f>
        <v>0.41464029822135468</v>
      </c>
      <c r="H4" s="34">
        <f>Calculations!I30</f>
        <v>0.43069399193021873</v>
      </c>
      <c r="I4" s="34">
        <f>Calculations!J30</f>
        <v>0.42963604090262281</v>
      </c>
      <c r="J4" s="34">
        <f>Calculations!K30</f>
        <v>0.4461735122238269</v>
      </c>
      <c r="K4" s="34">
        <f>Calculations!L30</f>
        <v>0.45225145835944897</v>
      </c>
      <c r="L4" s="34">
        <f>Calculations!M30</f>
        <v>0.45225145835944897</v>
      </c>
      <c r="M4" s="34">
        <f>Calculations!N30</f>
        <v>0.45225145835944897</v>
      </c>
      <c r="N4" s="34">
        <f>Calculations!O30</f>
        <v>0.45211314065034847</v>
      </c>
      <c r="O4" s="34">
        <f>Calculations!P30</f>
        <v>0.45184444347729652</v>
      </c>
      <c r="P4" s="34">
        <f>Calculations!Q30</f>
        <v>0.45144238935780184</v>
      </c>
      <c r="Q4" s="34">
        <f>Calculations!R30</f>
        <v>0.45867754152384849</v>
      </c>
      <c r="R4" s="34">
        <f>Calculations!S30</f>
        <v>0.457987484466095</v>
      </c>
      <c r="S4" s="34">
        <f>Calculations!T30</f>
        <v>0.45729954381962062</v>
      </c>
      <c r="T4" s="34">
        <f>Calculations!U30</f>
        <v>0.4566137084768469</v>
      </c>
      <c r="U4" s="34">
        <f>Calculations!V30</f>
        <v>0.45592984268298836</v>
      </c>
      <c r="V4" s="34">
        <f>Calculations!W30</f>
        <v>0.4552480229545765</v>
      </c>
      <c r="W4" s="34">
        <f>Calculations!X30</f>
        <v>0.45456828076054689</v>
      </c>
      <c r="X4" s="34">
        <f>Calculations!Y30</f>
        <v>0.45389052353022036</v>
      </c>
      <c r="Y4" s="34">
        <f>Calculations!Z30</f>
        <v>0.45321482680099295</v>
      </c>
      <c r="Z4" s="34">
        <f>Calculations!AA30</f>
        <v>0.45254109654671953</v>
      </c>
      <c r="AA4" s="34">
        <f>Calculations!AB30</f>
        <v>0.45186945011399604</v>
      </c>
      <c r="AB4" s="34">
        <f>Calculations!AC30</f>
        <v>0.45119971092897881</v>
      </c>
      <c r="AC4" s="34">
        <f>Calculations!AD30</f>
        <v>0.45053203666108332</v>
      </c>
      <c r="AD4" s="34">
        <f>Calculations!AE30</f>
        <v>0.44986629501352587</v>
      </c>
      <c r="AE4" s="34">
        <f>Calculations!AF30</f>
        <v>0.44920243523660575</v>
      </c>
      <c r="AF4" s="34">
        <f>Calculations!AG30</f>
        <v>0.44854061435238402</v>
      </c>
      <c r="AG4" s="34">
        <f>Calculations!AH30</f>
        <v>0.44788082166035853</v>
      </c>
      <c r="AH4" s="34">
        <f>Calculations!AI30</f>
        <v>0.44722284519122274</v>
      </c>
      <c r="AI4" s="34">
        <f>Calculations!AJ30</f>
        <v>0.44658505828871353</v>
      </c>
    </row>
    <row r="5" spans="1:37" x14ac:dyDescent="0.25">
      <c r="A5" t="s">
        <v>226</v>
      </c>
      <c r="B5" s="34">
        <f>'Subsidies Paid'!J5*About!$A$70*1000</f>
        <v>0</v>
      </c>
      <c r="C5" s="34">
        <f>'Subsidies Paid'!K5*About!$A$70*1000</f>
        <v>0</v>
      </c>
      <c r="D5" s="34">
        <f>'Subsidies Paid'!L5*About!$A$70*1000</f>
        <v>0</v>
      </c>
      <c r="E5" s="34">
        <f>'Subsidies Paid'!M5*About!$A$70*1000</f>
        <v>0</v>
      </c>
      <c r="F5" s="34">
        <f>'Subsidies Paid'!N5*About!$A$70*1000</f>
        <v>0</v>
      </c>
      <c r="G5" s="34">
        <f>'Subsidies Paid'!O5*About!$A$70*1000</f>
        <v>0</v>
      </c>
      <c r="H5" s="34">
        <f>'Subsidies Paid'!P5*About!$A$70*1000</f>
        <v>0</v>
      </c>
      <c r="I5" s="34">
        <f>'Subsidies Paid'!Q5*About!$A$70*1000</f>
        <v>0</v>
      </c>
      <c r="J5" s="34">
        <f>'Subsidies Paid'!R5*About!$A$70*1000</f>
        <v>0</v>
      </c>
      <c r="K5" s="34">
        <f>'Subsidies Paid'!S5*About!$A$70*1000</f>
        <v>0</v>
      </c>
      <c r="L5" s="34">
        <f>'Subsidies Paid'!T5*About!$A$70*1000</f>
        <v>0</v>
      </c>
      <c r="M5" s="34">
        <f>'Subsidies Paid'!U5*About!$A$70*1000</f>
        <v>0</v>
      </c>
      <c r="N5" s="34">
        <f>'Subsidies Paid'!V5*About!$A$70*1000</f>
        <v>0</v>
      </c>
      <c r="O5" s="34">
        <f>'Subsidies Paid'!W5*About!$A$70*1000</f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</row>
    <row r="6" spans="1:37" x14ac:dyDescent="0.25">
      <c r="A6" t="s">
        <v>382</v>
      </c>
      <c r="B6" s="34">
        <f>'Subsidies Paid'!J8*About!$A$70*1000</f>
        <v>17.866399999999999</v>
      </c>
      <c r="C6" s="34">
        <f>'Subsidies Paid'!K8*About!$A$70*1000</f>
        <v>13.399799999999999</v>
      </c>
      <c r="D6" s="34">
        <f>'Subsidies Paid'!L8*About!$A$70*1000</f>
        <v>8.9331999999999994</v>
      </c>
      <c r="E6" s="34">
        <f>'Subsidies Paid'!M8*About!$A$70*1000</f>
        <v>8.9331999999999994</v>
      </c>
      <c r="F6" s="34">
        <f>'Subsidies Paid'!N8*About!$A$70*1000</f>
        <v>0</v>
      </c>
      <c r="G6" s="34">
        <f>'Subsidies Paid'!O8*About!$A$70*1000</f>
        <v>0</v>
      </c>
      <c r="H6" s="34">
        <f>'Subsidies Paid'!P8*About!$A$70*1000</f>
        <v>0</v>
      </c>
      <c r="I6" s="34">
        <f>'Subsidies Paid'!Q8*About!$A$70*1000</f>
        <v>0</v>
      </c>
      <c r="J6" s="34">
        <f>'Subsidies Paid'!R8*About!$A$70*1000</f>
        <v>0</v>
      </c>
      <c r="K6" s="34">
        <f>'Subsidies Paid'!S8*About!$A$70*1000</f>
        <v>0</v>
      </c>
      <c r="L6" s="34">
        <f>'Subsidies Paid'!T8*About!$A$70*1000</f>
        <v>0</v>
      </c>
      <c r="M6" s="34">
        <f>'Subsidies Paid'!U8*About!$A$70*1000</f>
        <v>0</v>
      </c>
      <c r="N6" s="34">
        <f>'Subsidies Paid'!V8*About!$A$70*1000</f>
        <v>0</v>
      </c>
      <c r="O6" s="34">
        <f>'Subsidies Paid'!W8*About!$A$70*1000</f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</row>
    <row r="7" spans="1:37" x14ac:dyDescent="0.25">
      <c r="A7" t="s">
        <v>230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</row>
    <row r="8" spans="1:37" x14ac:dyDescent="0.25">
      <c r="A8" t="s">
        <v>231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</row>
    <row r="9" spans="1:37" x14ac:dyDescent="0.25">
      <c r="A9" t="s">
        <v>368</v>
      </c>
      <c r="B9" s="34">
        <f>'Subsidies Paid'!J2*About!$A$70*1000</f>
        <v>0</v>
      </c>
      <c r="C9" s="34">
        <f>'Subsidies Paid'!K2*About!$A$70*1000</f>
        <v>0</v>
      </c>
      <c r="D9" s="34">
        <f>'Subsidies Paid'!L2*About!$A$70*1000</f>
        <v>0</v>
      </c>
      <c r="E9" s="34">
        <f>'Subsidies Paid'!M2*About!$A$70*1000</f>
        <v>0</v>
      </c>
      <c r="F9" s="34">
        <f>'Subsidies Paid'!N2*About!$A$70*1000</f>
        <v>0</v>
      </c>
      <c r="G9" s="34">
        <f>'Subsidies Paid'!O2*About!$A$70*1000</f>
        <v>0</v>
      </c>
      <c r="H9" s="34">
        <f>'Subsidies Paid'!P2*About!$A$70*1000</f>
        <v>0</v>
      </c>
      <c r="I9" s="34">
        <f>'Subsidies Paid'!Q2*About!$A$70*1000</f>
        <v>0</v>
      </c>
      <c r="J9" s="34">
        <f>'Subsidies Paid'!R2*About!$A$70*1000</f>
        <v>0</v>
      </c>
      <c r="K9" s="34">
        <f>'Subsidies Paid'!S2*About!$A$70*1000</f>
        <v>0</v>
      </c>
      <c r="L9" s="34">
        <f>'Subsidies Paid'!T2*About!$A$70*1000</f>
        <v>0</v>
      </c>
      <c r="M9" s="34">
        <f>'Subsidies Paid'!U2*About!$A$70*1000</f>
        <v>0</v>
      </c>
      <c r="N9" s="34">
        <f>'Subsidies Paid'!V2*About!$A$70*1000</f>
        <v>0</v>
      </c>
      <c r="O9" s="34">
        <f>'Subsidies Paid'!W2*About!$A$70*1000</f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</row>
    <row r="10" spans="1:37" x14ac:dyDescent="0.25">
      <c r="A10" t="s">
        <v>371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</row>
    <row r="11" spans="1:37" x14ac:dyDescent="0.25">
      <c r="A11" t="s">
        <v>370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</row>
    <row r="12" spans="1:37" x14ac:dyDescent="0.25">
      <c r="A12" t="s">
        <v>372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</row>
    <row r="13" spans="1:37" x14ac:dyDescent="0.25">
      <c r="A13" s="8" t="s">
        <v>378</v>
      </c>
      <c r="B13" s="34">
        <f t="shared" ref="B13:AI13" si="0">B2</f>
        <v>0.25303579121175779</v>
      </c>
      <c r="C13" s="34">
        <f t="shared" si="0"/>
        <v>0.26406609122182134</v>
      </c>
      <c r="D13" s="34">
        <f t="shared" si="0"/>
        <v>0.2775639427732689</v>
      </c>
      <c r="E13" s="34">
        <f t="shared" si="0"/>
        <v>0.29302523404775216</v>
      </c>
      <c r="F13" s="34">
        <f t="shared" si="0"/>
        <v>0.3035855859057453</v>
      </c>
      <c r="G13" s="34">
        <f t="shared" si="0"/>
        <v>0.30587291286343438</v>
      </c>
      <c r="H13" s="34">
        <f t="shared" si="0"/>
        <v>0.30508306677166475</v>
      </c>
      <c r="I13" s="34">
        <f t="shared" si="0"/>
        <v>0.30230024214380391</v>
      </c>
      <c r="J13" s="34">
        <f t="shared" si="0"/>
        <v>0.30350973897042499</v>
      </c>
      <c r="K13" s="34">
        <f t="shared" si="0"/>
        <v>0.30717243142663697</v>
      </c>
      <c r="L13" s="34">
        <f t="shared" si="0"/>
        <v>0.31045104316507371</v>
      </c>
      <c r="M13" s="34">
        <f t="shared" si="0"/>
        <v>0.31216135598014999</v>
      </c>
      <c r="N13" s="34">
        <f t="shared" si="0"/>
        <v>0.30563887308025589</v>
      </c>
      <c r="O13" s="34">
        <f t="shared" si="0"/>
        <v>0.30397911334383276</v>
      </c>
      <c r="P13" s="34">
        <f t="shared" si="0"/>
        <v>0.30898809474432737</v>
      </c>
      <c r="Q13" s="34">
        <f t="shared" si="0"/>
        <v>0.31931281226118796</v>
      </c>
      <c r="R13" s="34">
        <f t="shared" si="0"/>
        <v>0.31921621608162776</v>
      </c>
      <c r="S13" s="34">
        <f t="shared" si="0"/>
        <v>0.32352354200096017</v>
      </c>
      <c r="T13" s="34">
        <f t="shared" si="0"/>
        <v>0.32413765082307222</v>
      </c>
      <c r="U13" s="34">
        <f t="shared" si="0"/>
        <v>0.32422518607680606</v>
      </c>
      <c r="V13" s="34">
        <f t="shared" si="0"/>
        <v>0.32678938996025286</v>
      </c>
      <c r="W13" s="34">
        <f t="shared" si="0"/>
        <v>0.32732801321221555</v>
      </c>
      <c r="X13" s="34">
        <f t="shared" si="0"/>
        <v>0.3277795355805172</v>
      </c>
      <c r="Y13" s="34">
        <f t="shared" si="0"/>
        <v>0.3274308033634491</v>
      </c>
      <c r="Z13" s="34">
        <f t="shared" si="0"/>
        <v>0.32948856277873101</v>
      </c>
      <c r="AA13" s="34">
        <f t="shared" si="0"/>
        <v>0.33003278182618601</v>
      </c>
      <c r="AB13" s="34">
        <f t="shared" si="0"/>
        <v>0.33136334657434019</v>
      </c>
      <c r="AC13" s="34">
        <f t="shared" si="0"/>
        <v>0.33081486768115442</v>
      </c>
      <c r="AD13" s="34">
        <f t="shared" si="0"/>
        <v>0.32949366494337268</v>
      </c>
      <c r="AE13" s="34">
        <f t="shared" si="0"/>
        <v>0.33008825804117908</v>
      </c>
      <c r="AF13" s="34">
        <f t="shared" si="0"/>
        <v>0.32970367720456439</v>
      </c>
      <c r="AG13" s="34">
        <f t="shared" si="0"/>
        <v>0.32886958715766368</v>
      </c>
      <c r="AH13" s="34">
        <f t="shared" si="0"/>
        <v>0.32865665791310106</v>
      </c>
      <c r="AI13" s="34">
        <f t="shared" si="0"/>
        <v>0.32830180360201466</v>
      </c>
    </row>
    <row r="14" spans="1:37" x14ac:dyDescent="0.25">
      <c r="A14" t="s">
        <v>379</v>
      </c>
      <c r="B14" s="34">
        <f t="shared" ref="B14:AI14" si="1">B6</f>
        <v>17.866399999999999</v>
      </c>
      <c r="C14" s="34">
        <f t="shared" si="1"/>
        <v>13.399799999999999</v>
      </c>
      <c r="D14" s="34">
        <f t="shared" si="1"/>
        <v>8.9331999999999994</v>
      </c>
      <c r="E14" s="34">
        <f t="shared" si="1"/>
        <v>8.9331999999999994</v>
      </c>
      <c r="F14" s="34">
        <f t="shared" si="1"/>
        <v>0</v>
      </c>
      <c r="G14" s="34">
        <f t="shared" si="1"/>
        <v>0</v>
      </c>
      <c r="H14" s="34">
        <f t="shared" si="1"/>
        <v>0</v>
      </c>
      <c r="I14" s="34">
        <f t="shared" si="1"/>
        <v>0</v>
      </c>
      <c r="J14" s="34">
        <f t="shared" si="1"/>
        <v>0</v>
      </c>
      <c r="K14" s="34">
        <f t="shared" si="1"/>
        <v>0</v>
      </c>
      <c r="L14" s="34">
        <f t="shared" si="1"/>
        <v>0</v>
      </c>
      <c r="M14" s="34">
        <f t="shared" si="1"/>
        <v>0</v>
      </c>
      <c r="N14" s="34">
        <f t="shared" si="1"/>
        <v>0</v>
      </c>
      <c r="O14" s="34">
        <f t="shared" si="1"/>
        <v>0</v>
      </c>
      <c r="P14" s="34">
        <f t="shared" si="1"/>
        <v>0</v>
      </c>
      <c r="Q14" s="34">
        <f t="shared" si="1"/>
        <v>0</v>
      </c>
      <c r="R14" s="34">
        <f t="shared" si="1"/>
        <v>0</v>
      </c>
      <c r="S14" s="34">
        <f t="shared" si="1"/>
        <v>0</v>
      </c>
      <c r="T14" s="34">
        <f t="shared" si="1"/>
        <v>0</v>
      </c>
      <c r="U14" s="34">
        <f t="shared" si="1"/>
        <v>0</v>
      </c>
      <c r="V14" s="34">
        <f t="shared" si="1"/>
        <v>0</v>
      </c>
      <c r="W14" s="34">
        <f t="shared" si="1"/>
        <v>0</v>
      </c>
      <c r="X14" s="34">
        <f t="shared" si="1"/>
        <v>0</v>
      </c>
      <c r="Y14" s="34">
        <f t="shared" si="1"/>
        <v>0</v>
      </c>
      <c r="Z14" s="34">
        <f t="shared" si="1"/>
        <v>0</v>
      </c>
      <c r="AA14" s="34">
        <f t="shared" si="1"/>
        <v>0</v>
      </c>
      <c r="AB14" s="34">
        <f t="shared" si="1"/>
        <v>0</v>
      </c>
      <c r="AC14" s="34">
        <f t="shared" si="1"/>
        <v>0</v>
      </c>
      <c r="AD14" s="34">
        <f t="shared" si="1"/>
        <v>0</v>
      </c>
      <c r="AE14" s="34">
        <f t="shared" si="1"/>
        <v>0</v>
      </c>
      <c r="AF14" s="34">
        <f t="shared" si="1"/>
        <v>0</v>
      </c>
      <c r="AG14" s="34">
        <f t="shared" si="1"/>
        <v>0</v>
      </c>
      <c r="AH14" s="34">
        <f t="shared" si="1"/>
        <v>0</v>
      </c>
      <c r="AI14" s="34">
        <f t="shared" si="1"/>
        <v>0</v>
      </c>
    </row>
    <row r="15" spans="1:37" x14ac:dyDescent="0.25">
      <c r="A15" t="s">
        <v>633</v>
      </c>
      <c r="B15">
        <f>B11</f>
        <v>0</v>
      </c>
      <c r="C15" s="8">
        <f>C11</f>
        <v>0</v>
      </c>
      <c r="D15" s="8">
        <f t="shared" ref="D15:AI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>
        <f t="shared" si="2"/>
        <v>0</v>
      </c>
      <c r="AI15" s="8">
        <f t="shared" si="2"/>
        <v>0</v>
      </c>
    </row>
    <row r="16" spans="1:37" x14ac:dyDescent="0.25">
      <c r="A16" t="s">
        <v>634</v>
      </c>
      <c r="B16">
        <f>B11</f>
        <v>0</v>
      </c>
      <c r="C16" s="8">
        <f>C11</f>
        <v>0</v>
      </c>
      <c r="D16" s="8">
        <f t="shared" ref="D16:AI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>
        <f t="shared" si="3"/>
        <v>0</v>
      </c>
      <c r="AI16" s="8">
        <f t="shared" si="3"/>
        <v>0</v>
      </c>
    </row>
    <row r="17" spans="1:35" x14ac:dyDescent="0.25">
      <c r="A17" t="s">
        <v>635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/>
  </sheetViews>
  <sheetFormatPr defaultRowHeight="15" x14ac:dyDescent="0.25"/>
  <cols>
    <col min="1" max="1" width="32.7109375" customWidth="1"/>
  </cols>
  <sheetData>
    <row r="1" spans="1:35" x14ac:dyDescent="0.25">
      <c r="A1" s="8" t="s">
        <v>214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8">
        <v>2023</v>
      </c>
      <c r="I1" s="8">
        <v>2024</v>
      </c>
      <c r="J1" s="8">
        <v>2025</v>
      </c>
      <c r="K1" s="8">
        <v>2026</v>
      </c>
      <c r="L1" s="8">
        <v>2027</v>
      </c>
      <c r="M1" s="8">
        <v>2028</v>
      </c>
      <c r="N1" s="8">
        <v>2029</v>
      </c>
      <c r="O1" s="8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</row>
    <row r="2" spans="1:35" x14ac:dyDescent="0.25">
      <c r="A2" s="8" t="s">
        <v>384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  <c r="AH2" s="38">
        <v>0</v>
      </c>
      <c r="AI2" s="38">
        <v>0</v>
      </c>
    </row>
    <row r="3" spans="1:35" x14ac:dyDescent="0.25">
      <c r="A3" s="8" t="s">
        <v>385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</row>
    <row r="4" spans="1:35" x14ac:dyDescent="0.25">
      <c r="A4" s="8" t="s">
        <v>386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</row>
    <row r="5" spans="1:35" x14ac:dyDescent="0.25">
      <c r="A5" s="8" t="s">
        <v>387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</row>
    <row r="6" spans="1:35" x14ac:dyDescent="0.25">
      <c r="A6" s="8" t="s">
        <v>388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</row>
    <row r="7" spans="1:35" x14ac:dyDescent="0.25">
      <c r="A7" s="8" t="s">
        <v>389</v>
      </c>
      <c r="B7" s="38">
        <f>(Calculations!C6)*(About!$A$70)</f>
        <v>0</v>
      </c>
      <c r="C7" s="38">
        <f>(Calculations!D6)*(About!$A$70)</f>
        <v>336815.625</v>
      </c>
      <c r="D7" s="38">
        <f>(Calculations!E6)*(About!$A$70)</f>
        <v>326879.38199999998</v>
      </c>
      <c r="E7" s="38">
        <f>(Calculations!F6)*(About!$A$70)</f>
        <v>276022.09179999999</v>
      </c>
      <c r="F7" s="38">
        <f>(Calculations!G6)*(About!$A$70)</f>
        <v>228261.51479999998</v>
      </c>
      <c r="G7" s="38">
        <f>(Calculations!H6)*(About!$A$70)</f>
        <v>101653.98999999999</v>
      </c>
      <c r="H7" s="38">
        <f>(Calculations!I6)*(About!$A$70)</f>
        <v>99798.409</v>
      </c>
      <c r="I7" s="38">
        <f>(Calculations!J6)*(About!$A$70)</f>
        <v>98141.883000000002</v>
      </c>
      <c r="J7" s="38">
        <f>(Calculations!K6)*(About!$A$70)</f>
        <v>96650.52410000001</v>
      </c>
      <c r="K7" s="38">
        <f>(Calculations!L6)*(About!$A$70)</f>
        <v>95130.520700000008</v>
      </c>
      <c r="L7" s="38">
        <f>(Calculations!M6)*(About!$A$70)</f>
        <v>93758.789000000004</v>
      </c>
      <c r="M7" s="38">
        <f>(Calculations!N6)*(About!$A$70)</f>
        <v>92512.122100000008</v>
      </c>
      <c r="N7" s="38">
        <f>(Calculations!O6)*(About!$A$70)</f>
        <v>91372.16810000001</v>
      </c>
      <c r="O7" s="38">
        <f>(Calculations!P6)*(About!$A$70)</f>
        <v>90324.264900000009</v>
      </c>
      <c r="P7" s="38">
        <f>(Calculations!Q6)*(About!$A$70)</f>
        <v>89413.466899999999</v>
      </c>
      <c r="Q7" s="38">
        <f>(Calculations!R6)*(About!$A$70)</f>
        <v>88565.007100000003</v>
      </c>
      <c r="R7" s="38">
        <f>(Calculations!S6)*(About!$A$70)</f>
        <v>87771.700100000002</v>
      </c>
      <c r="S7" s="38">
        <f>(Calculations!T6)*(About!$A$70)</f>
        <v>87027.719900000011</v>
      </c>
      <c r="T7" s="38">
        <f>(Calculations!U6)*(About!$A$70)</f>
        <v>86328.114400000006</v>
      </c>
      <c r="U7" s="38">
        <f>(Calculations!V6)*(About!$A$70)</f>
        <v>85563.063500000004</v>
      </c>
      <c r="V7" s="38">
        <f>(Calculations!W6)*(About!$A$70)</f>
        <v>84846.562600000005</v>
      </c>
      <c r="W7" s="38">
        <f>(Calculations!X6)*(About!$A$70)</f>
        <v>84173.368300000002</v>
      </c>
      <c r="X7" s="38">
        <f>(Calculations!Y6)*(About!$A$70)</f>
        <v>83539.208200000008</v>
      </c>
      <c r="Y7" s="38">
        <f>(Calculations!Z6)*(About!$A$70)</f>
        <v>82940.392500000002</v>
      </c>
      <c r="Z7" s="38">
        <f>(Calculations!AA6)*(About!$A$70)</f>
        <v>82344.004300000001</v>
      </c>
      <c r="AA7" s="38">
        <f>(Calculations!AB6)*(About!$A$70)</f>
        <v>81779.853300000002</v>
      </c>
      <c r="AB7" s="38">
        <f>(Calculations!AC6)*(About!$A$70)</f>
        <v>81245.220700000005</v>
      </c>
      <c r="AC7" s="38">
        <f>(Calculations!AD6)*(About!$A$70)</f>
        <v>80737.484800000006</v>
      </c>
      <c r="AD7" s="38">
        <f>(Calculations!AE6)*(About!$A$70)</f>
        <v>80254.315200000012</v>
      </c>
      <c r="AE7" s="38">
        <f>(Calculations!AF6)*(About!$A$70)</f>
        <v>79762.697899999999</v>
      </c>
      <c r="AF7" s="38">
        <f>(Calculations!AG6)*(About!$A$70)</f>
        <v>79294.8701</v>
      </c>
      <c r="AG7" s="38">
        <f>(Calculations!AH6)*(About!$A$70)</f>
        <v>78848.889800000004</v>
      </c>
      <c r="AH7" s="38">
        <f>(Calculations!AI6)*(About!$A$70)</f>
        <v>78423.203400000013</v>
      </c>
      <c r="AI7" s="38">
        <f>(Calculations!AJ6)*(About!$A$70)</f>
        <v>78016.063099999999</v>
      </c>
    </row>
    <row r="8" spans="1:35" x14ac:dyDescent="0.25">
      <c r="A8" s="8" t="s">
        <v>390</v>
      </c>
      <c r="B8" s="38">
        <f>(Calculations!C12)*(About!$A$70)</f>
        <v>0</v>
      </c>
      <c r="C8" s="38">
        <f>(Calculations!D12)*(About!$A$70)</f>
        <v>1108967.4479999999</v>
      </c>
      <c r="D8" s="38">
        <f>(Calculations!E12)*(About!$A$70)</f>
        <v>1063912.077</v>
      </c>
      <c r="E8" s="38">
        <f>(Calculations!F12)*(About!$A$70)</f>
        <v>883009.14520000003</v>
      </c>
      <c r="F8" s="38">
        <f>(Calculations!G12)*(About!$A$70)</f>
        <v>714120.97899999993</v>
      </c>
      <c r="G8" s="38">
        <f>(Calculations!H12)*(About!$A$70)</f>
        <v>317611.18699999998</v>
      </c>
      <c r="H8" s="38">
        <f>(Calculations!I12)*(About!$A$70)</f>
        <v>310621.929</v>
      </c>
      <c r="I8" s="38">
        <f>(Calculations!J12)*(About!$A$70)</f>
        <v>303632.67099999997</v>
      </c>
      <c r="J8" s="38">
        <f>(Calculations!K12)*(About!$A$70)</f>
        <v>296643.413</v>
      </c>
      <c r="K8" s="38">
        <f>(Calculations!L12)*(About!$A$70)</f>
        <v>289655.12599999999</v>
      </c>
      <c r="L8" s="38">
        <f>(Calculations!M12)*(About!$A$70)</f>
        <v>282665.86800000002</v>
      </c>
      <c r="M8" s="38">
        <f>(Calculations!N12)*(About!$A$70)</f>
        <v>275676.61</v>
      </c>
      <c r="N8" s="38">
        <f>(Calculations!O12)*(About!$A$70)</f>
        <v>268687.35200000001</v>
      </c>
      <c r="O8" s="38">
        <f>(Calculations!P12)*(About!$A$70)</f>
        <v>261698.09399999998</v>
      </c>
      <c r="P8" s="38">
        <f>(Calculations!Q12)*(About!$A$70)</f>
        <v>254708.83599999998</v>
      </c>
      <c r="Q8" s="38">
        <f>(Calculations!R12)*(About!$A$70)</f>
        <v>253247.481</v>
      </c>
      <c r="R8" s="38">
        <f>(Calculations!S12)*(About!$A$70)</f>
        <v>251785.155</v>
      </c>
      <c r="S8" s="38">
        <f>(Calculations!T12)*(About!$A$70)</f>
        <v>250322.829</v>
      </c>
      <c r="T8" s="38">
        <f>(Calculations!U12)*(About!$A$70)</f>
        <v>248860.503</v>
      </c>
      <c r="U8" s="38">
        <f>(Calculations!V12)*(About!$A$70)</f>
        <v>247398.177</v>
      </c>
      <c r="V8" s="38">
        <f>(Calculations!W12)*(About!$A$70)</f>
        <v>245935.851</v>
      </c>
      <c r="W8" s="38">
        <f>(Calculations!X12)*(About!$A$70)</f>
        <v>244474.49599999998</v>
      </c>
      <c r="X8" s="38">
        <f>(Calculations!Y12)*(About!$A$70)</f>
        <v>243012.16999999998</v>
      </c>
      <c r="Y8" s="38">
        <f>(Calculations!Z12)*(About!$A$70)</f>
        <v>241549.84399999998</v>
      </c>
      <c r="Z8" s="38">
        <f>(Calculations!AA12)*(About!$A$70)</f>
        <v>240087.51799999998</v>
      </c>
      <c r="AA8" s="38">
        <f>(Calculations!AB12)*(About!$A$70)</f>
        <v>238625.19199999998</v>
      </c>
      <c r="AB8" s="38">
        <f>(Calculations!AC12)*(About!$A$70)</f>
        <v>237162.86599999998</v>
      </c>
      <c r="AC8" s="38">
        <f>(Calculations!AD12)*(About!$A$70)</f>
        <v>235700.54</v>
      </c>
      <c r="AD8" s="38">
        <f>(Calculations!AE12)*(About!$A$70)</f>
        <v>234239.185</v>
      </c>
      <c r="AE8" s="38">
        <f>(Calculations!AF12)*(About!$A$70)</f>
        <v>232776.859</v>
      </c>
      <c r="AF8" s="38">
        <f>(Calculations!AG12)*(About!$A$70)</f>
        <v>231314.533</v>
      </c>
      <c r="AG8" s="38">
        <f>(Calculations!AH12)*(About!$A$70)</f>
        <v>229852.20699999999</v>
      </c>
      <c r="AH8" s="38">
        <f>(Calculations!AI12)*(About!$A$70)</f>
        <v>228389.88099999999</v>
      </c>
      <c r="AI8" s="38">
        <f>(Calculations!AJ12)*(About!$A$70)</f>
        <v>226927.55499999999</v>
      </c>
    </row>
    <row r="9" spans="1:35" x14ac:dyDescent="0.25">
      <c r="A9" s="8" t="s">
        <v>391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</row>
    <row r="10" spans="1:35" x14ac:dyDescent="0.25">
      <c r="A10" s="8" t="s">
        <v>392</v>
      </c>
      <c r="B10" s="38">
        <f>(Calculations!C18)*(About!$A$70)</f>
        <v>0</v>
      </c>
      <c r="C10" s="38">
        <f>(Calculations!D18)*(About!$A$70)</f>
        <v>249213.94699999999</v>
      </c>
      <c r="D10" s="38">
        <f>(Calculations!E18)*(About!$A$70)</f>
        <v>248622.60800000001</v>
      </c>
      <c r="E10" s="38">
        <f>(Calculations!F18)*(About!$A$70)</f>
        <v>248031.269</v>
      </c>
      <c r="F10" s="38">
        <f>(Calculations!G18)*(About!$A$70)</f>
        <v>247439.93</v>
      </c>
      <c r="G10" s="38">
        <f>(Calculations!H18)*(About!$A$70)</f>
        <v>246848.59099999999</v>
      </c>
      <c r="H10" s="38">
        <f>(Calculations!I18)*(About!$A$70)</f>
        <v>246257.25200000001</v>
      </c>
      <c r="I10" s="38">
        <f>(Calculations!J18)*(About!$A$70)</f>
        <v>245665.913</v>
      </c>
      <c r="J10" s="38">
        <f>(Calculations!K18)*(About!$A$70)</f>
        <v>245075.54499999998</v>
      </c>
      <c r="K10" s="38">
        <f>(Calculations!L18)*(About!$A$70)</f>
        <v>244484.20600000001</v>
      </c>
      <c r="L10" s="38">
        <f>(Calculations!M18)*(About!$A$70)</f>
        <v>243892.867</v>
      </c>
      <c r="M10" s="38">
        <f>(Calculations!N18)*(About!$A$70)</f>
        <v>243301.52799999999</v>
      </c>
      <c r="N10" s="38">
        <f>(Calculations!O18)*(About!$A$70)</f>
        <v>242710.18899999998</v>
      </c>
      <c r="O10" s="38">
        <f>(Calculations!P18)*(About!$A$70)</f>
        <v>242118.85</v>
      </c>
      <c r="P10" s="38">
        <f>(Calculations!Q18)*(About!$A$70)</f>
        <v>241527.511</v>
      </c>
      <c r="Q10" s="38">
        <f>(Calculations!R18)*(About!$A$70)</f>
        <v>240936.17199999999</v>
      </c>
      <c r="R10" s="38">
        <f>(Calculations!S18)*(About!$A$70)</f>
        <v>240344.83299999998</v>
      </c>
      <c r="S10" s="38">
        <f>(Calculations!T18)*(About!$A$70)</f>
        <v>239753.49400000001</v>
      </c>
      <c r="T10" s="38">
        <f>(Calculations!U18)*(About!$A$70)</f>
        <v>239162.155</v>
      </c>
      <c r="U10" s="38">
        <f>(Calculations!V18)*(About!$A$70)</f>
        <v>238570.81599999999</v>
      </c>
      <c r="V10" s="38">
        <f>(Calculations!W18)*(About!$A$70)</f>
        <v>237980.448</v>
      </c>
      <c r="W10" s="38">
        <f>(Calculations!X18)*(About!$A$70)</f>
        <v>237389.109</v>
      </c>
      <c r="X10" s="38">
        <f>(Calculations!Y18)*(About!$A$70)</f>
        <v>236797.77</v>
      </c>
      <c r="Y10" s="38">
        <f>(Calculations!Z18)*(About!$A$70)</f>
        <v>236206.43099999998</v>
      </c>
      <c r="Z10" s="38">
        <f>(Calculations!AA18)*(About!$A$70)</f>
        <v>235615.092</v>
      </c>
      <c r="AA10" s="38">
        <f>(Calculations!AB18)*(About!$A$70)</f>
        <v>235023.753</v>
      </c>
      <c r="AB10" s="38">
        <f>(Calculations!AC18)*(About!$A$70)</f>
        <v>234432.41399999999</v>
      </c>
      <c r="AC10" s="38">
        <f>(Calculations!AD18)*(About!$A$70)</f>
        <v>233841.07499999998</v>
      </c>
      <c r="AD10" s="38">
        <f>(Calculations!AE18)*(About!$A$70)</f>
        <v>233249.736</v>
      </c>
      <c r="AE10" s="38">
        <f>(Calculations!AF18)*(About!$A$70)</f>
        <v>232658.397</v>
      </c>
      <c r="AF10" s="38">
        <f>(Calculations!AG18)*(About!$A$70)</f>
        <v>232067.05799999999</v>
      </c>
      <c r="AG10" s="38">
        <f>(Calculations!AH18)*(About!$A$70)</f>
        <v>231475.71899999998</v>
      </c>
      <c r="AH10" s="38">
        <f>(Calculations!AI18)*(About!$A$70)</f>
        <v>230884.38</v>
      </c>
      <c r="AI10" s="38">
        <f>(Calculations!AJ18)*(About!$A$70)</f>
        <v>230294.01199999999</v>
      </c>
    </row>
    <row r="11" spans="1:35" x14ac:dyDescent="0.25">
      <c r="A11" s="8" t="s">
        <v>393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</row>
    <row r="12" spans="1:35" x14ac:dyDescent="0.25">
      <c r="A12" s="8" t="s">
        <v>394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</row>
    <row r="13" spans="1:35" x14ac:dyDescent="0.25">
      <c r="A13" s="8" t="s">
        <v>395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</row>
    <row r="14" spans="1:35" x14ac:dyDescent="0.25">
      <c r="A14" s="8" t="s">
        <v>396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</row>
    <row r="15" spans="1:35" x14ac:dyDescent="0.25">
      <c r="A15" t="s">
        <v>633</v>
      </c>
      <c r="B15" s="38">
        <f>B11</f>
        <v>0</v>
      </c>
      <c r="C15" s="38">
        <f>C11</f>
        <v>0</v>
      </c>
      <c r="D15" s="38">
        <f t="shared" ref="D15:AI15" si="0">D11</f>
        <v>0</v>
      </c>
      <c r="E15" s="38">
        <f t="shared" si="0"/>
        <v>0</v>
      </c>
      <c r="F15" s="38">
        <f t="shared" si="0"/>
        <v>0</v>
      </c>
      <c r="G15" s="38">
        <f t="shared" si="0"/>
        <v>0</v>
      </c>
      <c r="H15" s="38">
        <f t="shared" si="0"/>
        <v>0</v>
      </c>
      <c r="I15" s="38">
        <f t="shared" si="0"/>
        <v>0</v>
      </c>
      <c r="J15" s="38">
        <f t="shared" si="0"/>
        <v>0</v>
      </c>
      <c r="K15" s="38">
        <f t="shared" si="0"/>
        <v>0</v>
      </c>
      <c r="L15" s="38">
        <f t="shared" si="0"/>
        <v>0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0</v>
      </c>
      <c r="S15" s="38">
        <f t="shared" si="0"/>
        <v>0</v>
      </c>
      <c r="T15" s="38">
        <f t="shared" si="0"/>
        <v>0</v>
      </c>
      <c r="U15" s="38">
        <f t="shared" si="0"/>
        <v>0</v>
      </c>
      <c r="V15" s="38">
        <f t="shared" si="0"/>
        <v>0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</v>
      </c>
      <c r="AC15" s="38">
        <f t="shared" si="0"/>
        <v>0</v>
      </c>
      <c r="AD15" s="38">
        <f t="shared" si="0"/>
        <v>0</v>
      </c>
      <c r="AE15" s="38">
        <f t="shared" si="0"/>
        <v>0</v>
      </c>
      <c r="AF15" s="38">
        <f t="shared" si="0"/>
        <v>0</v>
      </c>
      <c r="AG15" s="38">
        <f t="shared" si="0"/>
        <v>0</v>
      </c>
      <c r="AH15" s="38">
        <f t="shared" si="0"/>
        <v>0</v>
      </c>
      <c r="AI15" s="38">
        <f t="shared" si="0"/>
        <v>0</v>
      </c>
    </row>
    <row r="16" spans="1:35" x14ac:dyDescent="0.25">
      <c r="A16" t="s">
        <v>634</v>
      </c>
      <c r="B16" s="38">
        <f>B11</f>
        <v>0</v>
      </c>
      <c r="C16" s="38">
        <f>C11</f>
        <v>0</v>
      </c>
      <c r="D16" s="38">
        <f t="shared" ref="D16:AI16" si="1">D11</f>
        <v>0</v>
      </c>
      <c r="E16" s="38">
        <f t="shared" si="1"/>
        <v>0</v>
      </c>
      <c r="F16" s="38">
        <f t="shared" si="1"/>
        <v>0</v>
      </c>
      <c r="G16" s="38">
        <f t="shared" si="1"/>
        <v>0</v>
      </c>
      <c r="H16" s="38">
        <f t="shared" si="1"/>
        <v>0</v>
      </c>
      <c r="I16" s="38">
        <f t="shared" si="1"/>
        <v>0</v>
      </c>
      <c r="J16" s="38">
        <f t="shared" si="1"/>
        <v>0</v>
      </c>
      <c r="K16" s="38">
        <f t="shared" si="1"/>
        <v>0</v>
      </c>
      <c r="L16" s="38">
        <f t="shared" si="1"/>
        <v>0</v>
      </c>
      <c r="M16" s="38">
        <f t="shared" si="1"/>
        <v>0</v>
      </c>
      <c r="N16" s="38">
        <f t="shared" si="1"/>
        <v>0</v>
      </c>
      <c r="O16" s="38">
        <f t="shared" si="1"/>
        <v>0</v>
      </c>
      <c r="P16" s="38">
        <f t="shared" si="1"/>
        <v>0</v>
      </c>
      <c r="Q16" s="38">
        <f t="shared" si="1"/>
        <v>0</v>
      </c>
      <c r="R16" s="38">
        <f t="shared" si="1"/>
        <v>0</v>
      </c>
      <c r="S16" s="38">
        <f t="shared" si="1"/>
        <v>0</v>
      </c>
      <c r="T16" s="38">
        <f t="shared" si="1"/>
        <v>0</v>
      </c>
      <c r="U16" s="38">
        <f t="shared" si="1"/>
        <v>0</v>
      </c>
      <c r="V16" s="38">
        <f t="shared" si="1"/>
        <v>0</v>
      </c>
      <c r="W16" s="38">
        <f t="shared" si="1"/>
        <v>0</v>
      </c>
      <c r="X16" s="38">
        <f t="shared" si="1"/>
        <v>0</v>
      </c>
      <c r="Y16" s="38">
        <f t="shared" si="1"/>
        <v>0</v>
      </c>
      <c r="Z16" s="38">
        <f t="shared" si="1"/>
        <v>0</v>
      </c>
      <c r="AA16" s="38">
        <f t="shared" si="1"/>
        <v>0</v>
      </c>
      <c r="AB16" s="38">
        <f t="shared" si="1"/>
        <v>0</v>
      </c>
      <c r="AC16" s="38">
        <f t="shared" si="1"/>
        <v>0</v>
      </c>
      <c r="AD16" s="38">
        <f t="shared" si="1"/>
        <v>0</v>
      </c>
      <c r="AE16" s="38">
        <f t="shared" si="1"/>
        <v>0</v>
      </c>
      <c r="AF16" s="38">
        <f t="shared" si="1"/>
        <v>0</v>
      </c>
      <c r="AG16" s="38">
        <f t="shared" si="1"/>
        <v>0</v>
      </c>
      <c r="AH16" s="38">
        <f t="shared" si="1"/>
        <v>0</v>
      </c>
      <c r="AI16" s="38">
        <f t="shared" si="1"/>
        <v>0</v>
      </c>
    </row>
    <row r="17" spans="1:35" x14ac:dyDescent="0.25">
      <c r="A17" t="s">
        <v>635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2020-01-03T19:34:47Z</dcterms:modified>
</cp:coreProperties>
</file>