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steck.TEP-WKS-NT006\ForecastSimulation_Agora_EPS\agoraeps\resources\bldgs\BRESaC\"/>
    </mc:Choice>
  </mc:AlternateContent>
  <xr:revisionPtr revIDLastSave="0" documentId="13_ncr:1_{4123D064-5F1A-4122-B15C-90E74F71D512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About" sheetId="3" r:id="rId1"/>
    <sheet name="calc" sheetId="23" r:id="rId2"/>
    <sheet name="BRESaC-energy" sheetId="10" r:id="rId3"/>
    <sheet name="BRESaC-cost" sheetId="1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D3" i="12" s="1"/>
  <c r="B2" i="12"/>
  <c r="B3" i="12" s="1"/>
  <c r="B19" i="3"/>
  <c r="D3" i="10"/>
  <c r="B3" i="10"/>
  <c r="D2" i="10"/>
  <c r="B2" i="10"/>
  <c r="G25" i="23"/>
  <c r="H25" i="23" s="1"/>
  <c r="G24" i="23"/>
  <c r="H24" i="23" s="1"/>
  <c r="F25" i="23"/>
  <c r="F24" i="23"/>
  <c r="E25" i="23" l="1"/>
  <c r="E24" i="23"/>
  <c r="D25" i="23"/>
  <c r="D24" i="23"/>
  <c r="C25" i="23"/>
  <c r="C24" i="23"/>
  <c r="B25" i="23"/>
  <c r="B24" i="23"/>
  <c r="D9" i="23"/>
  <c r="E9" i="23" s="1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Z9" i="23" s="1"/>
  <c r="AA9" i="23" s="1"/>
  <c r="AB9" i="23" s="1"/>
  <c r="AC9" i="23" s="1"/>
  <c r="AD9" i="23" s="1"/>
  <c r="AE9" i="23" s="1"/>
  <c r="AF9" i="23" s="1"/>
  <c r="C2" i="12" l="1"/>
  <c r="C3" i="12" s="1"/>
  <c r="C7" i="12"/>
  <c r="C6" i="12"/>
  <c r="C5" i="12"/>
  <c r="C4" i="12"/>
  <c r="D4" i="12" s="1"/>
  <c r="C2" i="10" l="1"/>
  <c r="C3" i="10"/>
  <c r="C4" i="10"/>
  <c r="C5" i="10"/>
  <c r="C6" i="10"/>
  <c r="C7" i="10"/>
</calcChain>
</file>

<file path=xl/sharedStrings.xml><?xml version="1.0" encoding="utf-8"?>
<sst xmlns="http://schemas.openxmlformats.org/spreadsheetml/2006/main" count="76" uniqueCount="56">
  <si>
    <t>BRESaC Percent Energy Savings from Retrofitting by Component</t>
  </si>
  <si>
    <t>BRESaC Retrofitting Cost per Unit Energy Saved</t>
  </si>
  <si>
    <t>Source:</t>
  </si>
  <si>
    <t>Percent energy saving (dimensionless)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</si>
  <si>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</si>
  <si>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</si>
  <si>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</si>
  <si>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</si>
  <si>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</si>
  <si>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</si>
  <si>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</si>
  <si>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</si>
  <si>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</si>
  <si>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$/BTU</t>
  </si>
  <si>
    <t>Forecat Simulation</t>
  </si>
  <si>
    <t>Note</t>
  </si>
  <si>
    <t>We take from FORECAST simulation results over the period from 2021 to 2050:</t>
  </si>
  <si>
    <t>the investments into building envelope and heating systems</t>
  </si>
  <si>
    <t>the final energy demand</t>
  </si>
  <si>
    <t>the changing floor area</t>
  </si>
  <si>
    <t xml:space="preserve">the energy savings are  (fed(2021)/fa(2021) / (fed(2050)/fa(2050) </t>
  </si>
  <si>
    <t>the costs are sum of invest costs in whole period / fed of whole period</t>
  </si>
  <si>
    <t>Investment in Mio.EUR.2015</t>
  </si>
  <si>
    <t>2021-2025</t>
  </si>
  <si>
    <t>2026-2030</t>
  </si>
  <si>
    <t>2031-2035</t>
  </si>
  <si>
    <t>2036-2040</t>
  </si>
  <si>
    <t>2041-2045</t>
  </si>
  <si>
    <t>2046-2050</t>
  </si>
  <si>
    <t>2021-2027</t>
  </si>
  <si>
    <t>EU27</t>
  </si>
  <si>
    <t>Agora GEXIT Project, 2023</t>
  </si>
  <si>
    <t>Envelope res and ter</t>
  </si>
  <si>
    <t xml:space="preserve">Heating system </t>
  </si>
  <si>
    <t>RES</t>
  </si>
  <si>
    <t>TER</t>
  </si>
  <si>
    <t>FED</t>
  </si>
  <si>
    <t>FA</t>
  </si>
  <si>
    <t>TWh</t>
  </si>
  <si>
    <t>Mm2</t>
  </si>
  <si>
    <t>investment envelope</t>
  </si>
  <si>
    <t>Mio. EUR 2015</t>
  </si>
  <si>
    <t>investment heating system</t>
  </si>
  <si>
    <t>spec. fed 2021</t>
  </si>
  <si>
    <t>spec. fed 2050</t>
  </si>
  <si>
    <t>fed saving</t>
  </si>
  <si>
    <t>kWh/m2/yr</t>
  </si>
  <si>
    <t>Space heating, hot water without ambient heat</t>
  </si>
  <si>
    <t>costs</t>
  </si>
  <si>
    <t>EUR2015/TWh/a</t>
  </si>
  <si>
    <t>EUR2015/BTU/a</t>
  </si>
  <si>
    <t>source prices are EUR(2012)</t>
  </si>
  <si>
    <t>to transform them into USD(2012)</t>
  </si>
  <si>
    <t>exchange rate</t>
  </si>
  <si>
    <t>1 EUR(2012)=</t>
  </si>
  <si>
    <t>USD(2012)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</si>
</sst>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  <numFmt numFmtId="166" formatCode="0.000"/>
    <numFmt numFmtId="167" formatCode="0.000000"/>
    <numFmt numFmtId="168" formatCode="_(* #,##0.00000_);_(* \(#,##0.00000\);_(* &quot;-&quot;??_);_(@_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165" fontId="1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166" fontId="0" fillId="0" borderId="0" xfId="0" applyNumberFormat="1"/>
    <xf numFmtId="167" fontId="0" fillId="0" borderId="0" xfId="0" applyNumberFormat="1"/>
    <xf numFmtId="0" fontId="3" fillId="0" borderId="0" xfId="1" applyFill="1"/>
    <xf numFmtId="0" fontId="3" fillId="0" borderId="0" xfId="1" applyAlignment="1">
      <alignment horizontal="left"/>
    </xf>
    <xf numFmtId="1" fontId="0" fillId="0" borderId="0" xfId="0" applyNumberFormat="1"/>
    <xf numFmtId="169" fontId="0" fillId="0" borderId="0" xfId="12" applyNumberFormat="1" applyFont="1"/>
    <xf numFmtId="169" fontId="0" fillId="0" borderId="0" xfId="0" applyNumberFormat="1"/>
    <xf numFmtId="168" fontId="0" fillId="0" borderId="0" xfId="12" applyNumberFormat="1" applyFont="1"/>
  </cellXfs>
  <cellStyles count="13">
    <cellStyle name="Body: normal cell" xfId="6" xr:uid="{00000000-0005-0000-0000-000000000000}"/>
    <cellStyle name="Comma" xfId="12" builtinId="3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Komma 2" xfId="9" xr:uid="{00000000-0005-0000-0000-000004000000}"/>
    <cellStyle name="Komma 3" xfId="11" xr:uid="{00000000-0005-0000-0000-000005000000}"/>
    <cellStyle name="Normal" xfId="0" builtinId="0"/>
    <cellStyle name="Normal 2" xfId="8" xr:uid="{00000000-0005-0000-0000-000007000000}"/>
    <cellStyle name="Normal 2 2" xfId="10" xr:uid="{00000000-0005-0000-0000-000008000000}"/>
    <cellStyle name="Parent row" xfId="5" xr:uid="{00000000-0005-0000-0000-000009000000}"/>
    <cellStyle name="Table title" xfId="4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C34"/>
  <sheetViews>
    <sheetView workbookViewId="0">
      <selection activeCell="C20" sqref="C20"/>
    </sheetView>
  </sheetViews>
  <sheetFormatPr defaultColWidth="8.88671875" defaultRowHeight="14.4" x14ac:dyDescent="0.3"/>
  <cols>
    <col min="1" max="1" width="12.109375" customWidth="1"/>
    <col min="2" max="2" width="73.109375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1" t="s">
        <v>2</v>
      </c>
      <c r="B4" s="4" t="s">
        <v>14</v>
      </c>
    </row>
    <row r="6" spans="1:2" x14ac:dyDescent="0.3">
      <c r="B6" s="2"/>
    </row>
    <row r="7" spans="1:2" x14ac:dyDescent="0.3">
      <c r="A7" t="s">
        <v>15</v>
      </c>
    </row>
    <row r="8" spans="1:2" x14ac:dyDescent="0.3">
      <c r="A8" t="s">
        <v>16</v>
      </c>
      <c r="B8" s="10"/>
    </row>
    <row r="9" spans="1:2" x14ac:dyDescent="0.3">
      <c r="B9" t="s">
        <v>17</v>
      </c>
    </row>
    <row r="10" spans="1:2" x14ac:dyDescent="0.3">
      <c r="B10" t="s">
        <v>18</v>
      </c>
    </row>
    <row r="11" spans="1:2" x14ac:dyDescent="0.3">
      <c r="B11" s="2" t="s">
        <v>19</v>
      </c>
    </row>
    <row r="13" spans="1:2" x14ac:dyDescent="0.3">
      <c r="A13" t="s">
        <v>20</v>
      </c>
      <c r="B13" s="3"/>
    </row>
    <row r="14" spans="1:2" x14ac:dyDescent="0.3">
      <c r="A14" t="s">
        <v>21</v>
      </c>
    </row>
    <row r="16" spans="1:2" x14ac:dyDescent="0.3">
      <c r="A16" t="s">
        <v>51</v>
      </c>
      <c r="B16" s="1"/>
    </row>
    <row r="17" spans="1:3" x14ac:dyDescent="0.3">
      <c r="A17" t="s">
        <v>52</v>
      </c>
    </row>
    <row r="18" spans="1:3" x14ac:dyDescent="0.3">
      <c r="A18" t="s">
        <v>53</v>
      </c>
      <c r="B18" s="7">
        <v>1.2847999999999999</v>
      </c>
    </row>
    <row r="19" spans="1:3" x14ac:dyDescent="0.3">
      <c r="A19" t="s">
        <v>54</v>
      </c>
      <c r="B19" s="7">
        <f>B18</f>
        <v>1.2847999999999999</v>
      </c>
      <c r="C19" t="s">
        <v>55</v>
      </c>
    </row>
    <row r="20" spans="1:3" x14ac:dyDescent="0.3">
      <c r="B20" s="9"/>
    </row>
    <row r="23" spans="1:3" x14ac:dyDescent="0.3">
      <c r="B23" s="1"/>
    </row>
    <row r="25" spans="1:3" x14ac:dyDescent="0.3">
      <c r="B25" s="2"/>
    </row>
    <row r="27" spans="1:3" x14ac:dyDescent="0.3">
      <c r="B27" s="9"/>
    </row>
    <row r="30" spans="1:3" x14ac:dyDescent="0.3">
      <c r="B30" s="1"/>
    </row>
    <row r="32" spans="1:3" x14ac:dyDescent="0.3">
      <c r="B32" s="2"/>
    </row>
    <row r="34" spans="2:2" x14ac:dyDescent="0.3">
      <c r="B34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B074-BC22-4F1D-A348-75084045A623}">
  <sheetPr>
    <tabColor theme="0" tint="-0.14999847407452621"/>
  </sheetPr>
  <dimension ref="A1:AF29"/>
  <sheetViews>
    <sheetView workbookViewId="0">
      <selection activeCell="K24" sqref="K24"/>
    </sheetView>
  </sheetViews>
  <sheetFormatPr defaultRowHeight="14.4" x14ac:dyDescent="0.3"/>
  <cols>
    <col min="2" max="2" width="16.6640625" bestFit="1" customWidth="1"/>
    <col min="3" max="3" width="12.88671875" bestFit="1" customWidth="1"/>
    <col min="7" max="7" width="14.88671875" bestFit="1" customWidth="1"/>
  </cols>
  <sheetData>
    <row r="1" spans="1:32" x14ac:dyDescent="0.3">
      <c r="A1" t="s">
        <v>2</v>
      </c>
      <c r="B1" t="s">
        <v>31</v>
      </c>
    </row>
    <row r="4" spans="1:32" x14ac:dyDescent="0.3">
      <c r="A4" t="s">
        <v>22</v>
      </c>
      <c r="B4" s="11"/>
      <c r="C4" s="11"/>
      <c r="D4" s="11"/>
      <c r="E4" s="11"/>
      <c r="F4" s="11"/>
      <c r="G4" s="11"/>
      <c r="H4" s="11"/>
      <c r="I4" s="11"/>
    </row>
    <row r="5" spans="1:32" x14ac:dyDescent="0.3">
      <c r="A5" s="11" t="s">
        <v>32</v>
      </c>
      <c r="B5" s="11"/>
      <c r="C5" s="11" t="s">
        <v>23</v>
      </c>
      <c r="D5" s="11" t="s">
        <v>24</v>
      </c>
      <c r="E5" s="11" t="s">
        <v>25</v>
      </c>
      <c r="F5" s="11" t="s">
        <v>26</v>
      </c>
      <c r="G5" s="11" t="s">
        <v>27</v>
      </c>
      <c r="H5" s="11" t="s">
        <v>28</v>
      </c>
      <c r="I5" s="11" t="s">
        <v>29</v>
      </c>
    </row>
    <row r="6" spans="1:32" x14ac:dyDescent="0.3">
      <c r="A6" s="11"/>
      <c r="B6" s="11" t="s">
        <v>30</v>
      </c>
      <c r="C6" s="11">
        <v>185417.04773434042</v>
      </c>
      <c r="D6" s="11">
        <v>211844.91676169314</v>
      </c>
      <c r="E6" s="11">
        <v>254368.16662289636</v>
      </c>
      <c r="F6" s="11">
        <v>296283.51499931706</v>
      </c>
      <c r="G6" s="11">
        <v>330341.98343717965</v>
      </c>
      <c r="H6" s="11">
        <v>378776.33603295259</v>
      </c>
      <c r="I6" s="11">
        <v>264702.00665149675</v>
      </c>
    </row>
    <row r="9" spans="1:32" x14ac:dyDescent="0.3">
      <c r="A9" t="s">
        <v>33</v>
      </c>
      <c r="C9">
        <v>2021</v>
      </c>
      <c r="D9">
        <f>C9+1</f>
        <v>2022</v>
      </c>
      <c r="E9">
        <f t="shared" ref="E9:AF9" si="0">D9+1</f>
        <v>2023</v>
      </c>
      <c r="F9">
        <f t="shared" si="0"/>
        <v>2024</v>
      </c>
      <c r="G9">
        <f t="shared" si="0"/>
        <v>2025</v>
      </c>
      <c r="H9">
        <f t="shared" si="0"/>
        <v>2026</v>
      </c>
      <c r="I9">
        <f t="shared" si="0"/>
        <v>2027</v>
      </c>
      <c r="J9">
        <f t="shared" si="0"/>
        <v>2028</v>
      </c>
      <c r="K9">
        <f t="shared" si="0"/>
        <v>2029</v>
      </c>
      <c r="L9">
        <f t="shared" si="0"/>
        <v>2030</v>
      </c>
      <c r="M9">
        <f t="shared" si="0"/>
        <v>2031</v>
      </c>
      <c r="N9">
        <f t="shared" si="0"/>
        <v>2032</v>
      </c>
      <c r="O9">
        <f t="shared" si="0"/>
        <v>2033</v>
      </c>
      <c r="P9">
        <f t="shared" si="0"/>
        <v>2034</v>
      </c>
      <c r="Q9">
        <f t="shared" si="0"/>
        <v>2035</v>
      </c>
      <c r="R9">
        <f t="shared" si="0"/>
        <v>2036</v>
      </c>
      <c r="S9">
        <f t="shared" si="0"/>
        <v>2037</v>
      </c>
      <c r="T9">
        <f t="shared" si="0"/>
        <v>2038</v>
      </c>
      <c r="U9">
        <f t="shared" si="0"/>
        <v>2039</v>
      </c>
      <c r="V9">
        <f t="shared" si="0"/>
        <v>2040</v>
      </c>
      <c r="W9">
        <f t="shared" si="0"/>
        <v>2041</v>
      </c>
      <c r="X9">
        <f t="shared" si="0"/>
        <v>2042</v>
      </c>
      <c r="Y9">
        <f t="shared" si="0"/>
        <v>2043</v>
      </c>
      <c r="Z9">
        <f t="shared" si="0"/>
        <v>2044</v>
      </c>
      <c r="AA9">
        <f t="shared" si="0"/>
        <v>2045</v>
      </c>
      <c r="AB9">
        <f t="shared" si="0"/>
        <v>2046</v>
      </c>
      <c r="AC9">
        <f t="shared" si="0"/>
        <v>2047</v>
      </c>
      <c r="AD9">
        <f t="shared" si="0"/>
        <v>2048</v>
      </c>
      <c r="AE9">
        <f t="shared" si="0"/>
        <v>2049</v>
      </c>
      <c r="AF9">
        <f t="shared" si="0"/>
        <v>2050</v>
      </c>
    </row>
    <row r="10" spans="1:32" x14ac:dyDescent="0.3">
      <c r="A10" t="s">
        <v>34</v>
      </c>
      <c r="C10">
        <v>30429</v>
      </c>
      <c r="D10">
        <v>32764</v>
      </c>
      <c r="E10">
        <v>33854</v>
      </c>
      <c r="F10">
        <v>36148</v>
      </c>
      <c r="G10">
        <v>34388</v>
      </c>
      <c r="H10">
        <v>35111</v>
      </c>
      <c r="I10">
        <v>34511</v>
      </c>
      <c r="J10">
        <v>35378</v>
      </c>
      <c r="K10">
        <v>34696</v>
      </c>
      <c r="L10">
        <v>34796</v>
      </c>
      <c r="M10">
        <v>36149</v>
      </c>
      <c r="N10">
        <v>35559</v>
      </c>
      <c r="O10">
        <v>36151</v>
      </c>
      <c r="P10">
        <v>36714</v>
      </c>
      <c r="Q10">
        <v>37807</v>
      </c>
      <c r="R10">
        <v>37661</v>
      </c>
      <c r="S10">
        <v>37617</v>
      </c>
      <c r="T10">
        <v>37782</v>
      </c>
      <c r="U10">
        <v>37794</v>
      </c>
      <c r="V10">
        <v>38305</v>
      </c>
      <c r="W10">
        <v>38204</v>
      </c>
      <c r="X10">
        <v>38593</v>
      </c>
      <c r="Y10">
        <v>38070</v>
      </c>
      <c r="Z10">
        <v>38560</v>
      </c>
      <c r="AA10">
        <v>37992</v>
      </c>
      <c r="AB10">
        <v>37164</v>
      </c>
      <c r="AC10">
        <v>37222</v>
      </c>
      <c r="AD10">
        <v>37608</v>
      </c>
      <c r="AE10">
        <v>37655</v>
      </c>
      <c r="AF10">
        <v>36951</v>
      </c>
    </row>
    <row r="11" spans="1:32" x14ac:dyDescent="0.3">
      <c r="A11" t="s">
        <v>35</v>
      </c>
      <c r="C11">
        <v>5842</v>
      </c>
      <c r="D11">
        <v>6322</v>
      </c>
      <c r="E11">
        <v>6549</v>
      </c>
      <c r="F11">
        <v>7163</v>
      </c>
      <c r="G11">
        <v>7430</v>
      </c>
      <c r="H11">
        <v>7200</v>
      </c>
      <c r="I11">
        <v>7184</v>
      </c>
      <c r="J11">
        <v>7378</v>
      </c>
      <c r="K11">
        <v>7414</v>
      </c>
      <c r="L11">
        <v>7434</v>
      </c>
      <c r="M11">
        <v>7147</v>
      </c>
      <c r="N11">
        <v>7292</v>
      </c>
      <c r="O11">
        <v>7505</v>
      </c>
      <c r="P11">
        <v>7379</v>
      </c>
      <c r="Q11">
        <v>7572</v>
      </c>
      <c r="R11">
        <v>7397</v>
      </c>
      <c r="S11">
        <v>7573</v>
      </c>
      <c r="T11">
        <v>7310</v>
      </c>
      <c r="U11">
        <v>7485</v>
      </c>
      <c r="V11">
        <v>7457</v>
      </c>
      <c r="W11">
        <v>7261</v>
      </c>
      <c r="X11">
        <v>7520</v>
      </c>
      <c r="Y11">
        <v>7362</v>
      </c>
      <c r="Z11">
        <v>7488</v>
      </c>
      <c r="AA11">
        <v>7582</v>
      </c>
      <c r="AB11">
        <v>7295</v>
      </c>
      <c r="AC11">
        <v>7211</v>
      </c>
      <c r="AD11">
        <v>7273</v>
      </c>
      <c r="AE11">
        <v>7453</v>
      </c>
      <c r="AF11">
        <v>7244</v>
      </c>
    </row>
    <row r="13" spans="1:32" x14ac:dyDescent="0.3">
      <c r="A13" t="s">
        <v>36</v>
      </c>
      <c r="B13" t="s">
        <v>47</v>
      </c>
    </row>
    <row r="14" spans="1:32" x14ac:dyDescent="0.3">
      <c r="A14" t="s">
        <v>34</v>
      </c>
      <c r="B14" t="s">
        <v>38</v>
      </c>
      <c r="C14">
        <v>2391</v>
      </c>
      <c r="D14">
        <v>2322</v>
      </c>
      <c r="E14">
        <v>2288</v>
      </c>
      <c r="F14">
        <v>2220</v>
      </c>
      <c r="G14">
        <v>2217</v>
      </c>
      <c r="H14">
        <v>2192</v>
      </c>
      <c r="I14">
        <v>2162</v>
      </c>
      <c r="J14">
        <v>2161</v>
      </c>
      <c r="K14">
        <v>2148</v>
      </c>
      <c r="L14">
        <v>2129</v>
      </c>
      <c r="M14">
        <v>2107</v>
      </c>
      <c r="N14">
        <v>2096</v>
      </c>
      <c r="O14">
        <v>2086</v>
      </c>
      <c r="P14">
        <v>2081</v>
      </c>
      <c r="Q14">
        <v>2053</v>
      </c>
      <c r="R14">
        <v>2030</v>
      </c>
      <c r="S14">
        <v>2009</v>
      </c>
      <c r="T14">
        <v>1995</v>
      </c>
      <c r="U14">
        <v>1978</v>
      </c>
      <c r="V14">
        <v>1961</v>
      </c>
      <c r="W14">
        <v>1945</v>
      </c>
      <c r="X14">
        <v>1928</v>
      </c>
      <c r="Y14">
        <v>1912</v>
      </c>
      <c r="Z14">
        <v>1896</v>
      </c>
      <c r="AA14">
        <v>1881</v>
      </c>
      <c r="AB14">
        <v>1865</v>
      </c>
      <c r="AC14">
        <v>1848</v>
      </c>
      <c r="AD14">
        <v>1831</v>
      </c>
      <c r="AE14">
        <v>1816</v>
      </c>
      <c r="AF14">
        <v>1800</v>
      </c>
    </row>
    <row r="15" spans="1:32" x14ac:dyDescent="0.3">
      <c r="A15" t="s">
        <v>35</v>
      </c>
      <c r="B15" t="s">
        <v>38</v>
      </c>
      <c r="C15">
        <v>799</v>
      </c>
      <c r="D15">
        <v>778</v>
      </c>
      <c r="E15">
        <v>766</v>
      </c>
      <c r="F15">
        <v>742</v>
      </c>
      <c r="G15">
        <v>744</v>
      </c>
      <c r="H15">
        <v>736</v>
      </c>
      <c r="I15">
        <v>726</v>
      </c>
      <c r="J15">
        <v>728</v>
      </c>
      <c r="K15">
        <v>725</v>
      </c>
      <c r="L15">
        <v>720</v>
      </c>
      <c r="M15">
        <v>714</v>
      </c>
      <c r="N15">
        <v>712</v>
      </c>
      <c r="O15">
        <v>709</v>
      </c>
      <c r="P15">
        <v>709</v>
      </c>
      <c r="Q15">
        <v>702</v>
      </c>
      <c r="R15">
        <v>694</v>
      </c>
      <c r="S15">
        <v>689</v>
      </c>
      <c r="T15">
        <v>685</v>
      </c>
      <c r="U15">
        <v>680</v>
      </c>
      <c r="V15">
        <v>675</v>
      </c>
      <c r="W15">
        <v>671</v>
      </c>
      <c r="X15">
        <v>667</v>
      </c>
      <c r="Y15">
        <v>662</v>
      </c>
      <c r="Z15">
        <v>658</v>
      </c>
      <c r="AA15">
        <v>654</v>
      </c>
      <c r="AB15">
        <v>649</v>
      </c>
      <c r="AC15">
        <v>645</v>
      </c>
      <c r="AD15">
        <v>639</v>
      </c>
      <c r="AE15">
        <v>636</v>
      </c>
      <c r="AF15">
        <v>632</v>
      </c>
    </row>
    <row r="17" spans="1:32" x14ac:dyDescent="0.3">
      <c r="A17" t="s">
        <v>37</v>
      </c>
    </row>
    <row r="18" spans="1:32" x14ac:dyDescent="0.3">
      <c r="A18" t="s">
        <v>34</v>
      </c>
      <c r="B18" t="s">
        <v>39</v>
      </c>
      <c r="C18">
        <v>12563</v>
      </c>
      <c r="D18">
        <v>12623</v>
      </c>
      <c r="E18">
        <v>12680</v>
      </c>
      <c r="F18">
        <v>12738</v>
      </c>
      <c r="G18">
        <v>12797</v>
      </c>
      <c r="H18">
        <v>12855</v>
      </c>
      <c r="I18">
        <v>12911</v>
      </c>
      <c r="J18">
        <v>12968</v>
      </c>
      <c r="K18">
        <v>13015</v>
      </c>
      <c r="L18">
        <v>13061</v>
      </c>
      <c r="M18">
        <v>13107</v>
      </c>
      <c r="N18">
        <v>13154</v>
      </c>
      <c r="O18">
        <v>13200</v>
      </c>
      <c r="P18">
        <v>13247</v>
      </c>
      <c r="Q18">
        <v>13294</v>
      </c>
      <c r="R18">
        <v>13340</v>
      </c>
      <c r="S18">
        <v>13386</v>
      </c>
      <c r="T18">
        <v>13432</v>
      </c>
      <c r="U18">
        <v>13478</v>
      </c>
      <c r="V18">
        <v>13524</v>
      </c>
      <c r="W18">
        <v>13564</v>
      </c>
      <c r="X18">
        <v>13604</v>
      </c>
      <c r="Y18">
        <v>13644</v>
      </c>
      <c r="Z18">
        <v>13684</v>
      </c>
      <c r="AA18">
        <v>13724</v>
      </c>
      <c r="AB18">
        <v>13758</v>
      </c>
      <c r="AC18">
        <v>13792</v>
      </c>
      <c r="AD18">
        <v>13827</v>
      </c>
      <c r="AE18">
        <v>13861</v>
      </c>
      <c r="AF18">
        <v>13895</v>
      </c>
    </row>
    <row r="19" spans="1:32" x14ac:dyDescent="0.3">
      <c r="A19" t="s">
        <v>35</v>
      </c>
      <c r="B19" t="s">
        <v>39</v>
      </c>
      <c r="C19">
        <v>5773</v>
      </c>
      <c r="D19">
        <v>5812</v>
      </c>
      <c r="E19">
        <v>5834</v>
      </c>
      <c r="F19">
        <v>5875</v>
      </c>
      <c r="G19">
        <v>5946</v>
      </c>
      <c r="H19">
        <v>5993</v>
      </c>
      <c r="I19">
        <v>6045</v>
      </c>
      <c r="J19">
        <v>6113</v>
      </c>
      <c r="K19">
        <v>6170</v>
      </c>
      <c r="L19">
        <v>6234</v>
      </c>
      <c r="M19">
        <v>6272</v>
      </c>
      <c r="N19">
        <v>6323</v>
      </c>
      <c r="O19">
        <v>6367</v>
      </c>
      <c r="P19">
        <v>6405</v>
      </c>
      <c r="Q19">
        <v>6449</v>
      </c>
      <c r="R19">
        <v>6479</v>
      </c>
      <c r="S19">
        <v>6515</v>
      </c>
      <c r="T19">
        <v>6542</v>
      </c>
      <c r="U19">
        <v>6574</v>
      </c>
      <c r="V19">
        <v>6596</v>
      </c>
      <c r="W19">
        <v>6618</v>
      </c>
      <c r="X19">
        <v>6650</v>
      </c>
      <c r="Y19">
        <v>6672</v>
      </c>
      <c r="Z19">
        <v>6690</v>
      </c>
      <c r="AA19">
        <v>6719</v>
      </c>
      <c r="AB19">
        <v>6732</v>
      </c>
      <c r="AC19">
        <v>6749</v>
      </c>
      <c r="AD19">
        <v>6761</v>
      </c>
      <c r="AE19">
        <v>6793</v>
      </c>
      <c r="AF19">
        <v>6811</v>
      </c>
    </row>
    <row r="22" spans="1:32" x14ac:dyDescent="0.3">
      <c r="B22" t="s">
        <v>40</v>
      </c>
      <c r="C22" t="s">
        <v>42</v>
      </c>
      <c r="D22" t="s">
        <v>43</v>
      </c>
      <c r="E22" t="s">
        <v>44</v>
      </c>
      <c r="F22" t="s">
        <v>45</v>
      </c>
      <c r="G22" t="s">
        <v>48</v>
      </c>
    </row>
    <row r="23" spans="1:32" x14ac:dyDescent="0.3">
      <c r="B23" t="s">
        <v>41</v>
      </c>
      <c r="C23" t="s">
        <v>41</v>
      </c>
      <c r="D23" t="s">
        <v>46</v>
      </c>
      <c r="E23" t="s">
        <v>46</v>
      </c>
      <c r="G23" t="s">
        <v>49</v>
      </c>
      <c r="H23" t="s">
        <v>50</v>
      </c>
    </row>
    <row r="24" spans="1:32" x14ac:dyDescent="0.3">
      <c r="A24" t="s">
        <v>34</v>
      </c>
      <c r="B24" s="12">
        <f>SUM(C6:H6)*SUM(C18:AF18)/SUM(C18:AF19)</f>
        <v>1119381.8891890934</v>
      </c>
      <c r="C24" s="12">
        <f>SUM(C10:AF10)</f>
        <v>1091633</v>
      </c>
      <c r="D24" s="11">
        <f>C14*1000000000/(C18*1000000)</f>
        <v>190.32078325240786</v>
      </c>
      <c r="E24" s="11">
        <f>AF14*1000000000/(AF18*1000000)</f>
        <v>129.543001079525</v>
      </c>
      <c r="F24">
        <f>-(D24-E24)/D24</f>
        <v>-0.31934390524380069</v>
      </c>
      <c r="G24" s="13">
        <f>(B24+C24)*1000000000/(D24*AVERAGE(C18:AF18))</f>
        <v>874081945.12579596</v>
      </c>
      <c r="H24" s="14">
        <f>G24/3412000000000</f>
        <v>2.5617876469103047E-4</v>
      </c>
    </row>
    <row r="25" spans="1:32" x14ac:dyDescent="0.3">
      <c r="A25" t="s">
        <v>35</v>
      </c>
      <c r="B25" s="12">
        <f>SUM(C6:H6)-B24</f>
        <v>537650.07639928581</v>
      </c>
      <c r="C25" s="12">
        <f>SUM(C11:AF11)</f>
        <v>217722</v>
      </c>
      <c r="D25" s="11">
        <f>C15*1000000000/(C19*1000000)</f>
        <v>138.4029100987355</v>
      </c>
      <c r="E25" s="11">
        <f>AF15*1000000000/(AF19*1000000)</f>
        <v>92.791073263837916</v>
      </c>
      <c r="F25">
        <f>-(D25-E25)/D25</f>
        <v>-0.32955836551672563</v>
      </c>
      <c r="G25" s="13">
        <f>(B25+C25)*1000000000/(D25*AVERAGE(C19:AF19))</f>
        <v>854950493.90234363</v>
      </c>
      <c r="H25" s="14">
        <f>G25/3412000000000</f>
        <v>2.5057165706399284E-4</v>
      </c>
    </row>
    <row r="29" spans="1:32" x14ac:dyDescent="0.3">
      <c r="B29" s="11"/>
      <c r="C2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3">
    <tabColor theme="3"/>
  </sheetPr>
  <dimension ref="A1:D7"/>
  <sheetViews>
    <sheetView workbookViewId="0">
      <selection activeCell="D4" sqref="D4"/>
    </sheetView>
  </sheetViews>
  <sheetFormatPr defaultColWidth="8.88671875" defaultRowHeight="14.4" x14ac:dyDescent="0.3"/>
  <cols>
    <col min="1" max="1" width="23.5546875" customWidth="1"/>
    <col min="2" max="2" width="21.33203125" customWidth="1"/>
    <col min="3" max="3" width="20.6640625" customWidth="1"/>
    <col min="4" max="4" width="20.33203125" customWidth="1"/>
  </cols>
  <sheetData>
    <row r="1" spans="1:4" ht="28.8" x14ac:dyDescent="0.3">
      <c r="A1" s="6" t="s">
        <v>3</v>
      </c>
      <c r="B1" s="5" t="s">
        <v>4</v>
      </c>
      <c r="C1" s="5" t="s">
        <v>5</v>
      </c>
      <c r="D1" s="5" t="s">
        <v>6</v>
      </c>
    </row>
    <row r="2" spans="1:4" x14ac:dyDescent="0.3">
      <c r="A2" t="s">
        <v>7</v>
      </c>
      <c r="B2" s="7">
        <f>-calc!F24</f>
        <v>0.31934390524380069</v>
      </c>
      <c r="C2" s="7">
        <f t="shared" ref="C2:C7" si="0">$B2</f>
        <v>0.31934390524380069</v>
      </c>
      <c r="D2" s="7">
        <f>-calc!F25</f>
        <v>0.32955836551672563</v>
      </c>
    </row>
    <row r="3" spans="1:4" x14ac:dyDescent="0.3">
      <c r="A3" t="s">
        <v>8</v>
      </c>
      <c r="B3" s="7">
        <f>B2</f>
        <v>0.31934390524380069</v>
      </c>
      <c r="C3" s="7">
        <f t="shared" si="0"/>
        <v>0.31934390524380069</v>
      </c>
      <c r="D3" s="7">
        <f>D2</f>
        <v>0.32955836551672563</v>
      </c>
    </row>
    <row r="4" spans="1:4" x14ac:dyDescent="0.3">
      <c r="A4" t="s">
        <v>9</v>
      </c>
      <c r="B4">
        <v>0</v>
      </c>
      <c r="C4">
        <f t="shared" si="0"/>
        <v>0</v>
      </c>
      <c r="D4">
        <v>0</v>
      </c>
    </row>
    <row r="5" spans="1:4" x14ac:dyDescent="0.3">
      <c r="A5" t="s">
        <v>10</v>
      </c>
      <c r="B5">
        <v>0</v>
      </c>
      <c r="C5">
        <f t="shared" si="0"/>
        <v>0</v>
      </c>
      <c r="D5">
        <v>0</v>
      </c>
    </row>
    <row r="6" spans="1:4" x14ac:dyDescent="0.3">
      <c r="A6" t="s">
        <v>11</v>
      </c>
      <c r="B6">
        <v>0</v>
      </c>
      <c r="C6">
        <f t="shared" si="0"/>
        <v>0</v>
      </c>
      <c r="D6">
        <v>0</v>
      </c>
    </row>
    <row r="7" spans="1:4" x14ac:dyDescent="0.3">
      <c r="A7" t="s">
        <v>12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>
    <tabColor theme="3"/>
  </sheetPr>
  <dimension ref="A1:D7"/>
  <sheetViews>
    <sheetView tabSelected="1" workbookViewId="0">
      <selection activeCell="B3" sqref="B3"/>
    </sheetView>
  </sheetViews>
  <sheetFormatPr defaultColWidth="8.88671875" defaultRowHeight="14.4" x14ac:dyDescent="0.3"/>
  <cols>
    <col min="1" max="1" width="23.5546875" customWidth="1"/>
    <col min="2" max="2" width="21.33203125" customWidth="1"/>
    <col min="3" max="3" width="20.6640625" customWidth="1"/>
    <col min="4" max="4" width="20.33203125" customWidth="1"/>
  </cols>
  <sheetData>
    <row r="1" spans="1:4" x14ac:dyDescent="0.3">
      <c r="A1" s="6" t="s">
        <v>13</v>
      </c>
      <c r="B1" s="5" t="s">
        <v>4</v>
      </c>
      <c r="C1" s="5" t="s">
        <v>5</v>
      </c>
      <c r="D1" s="5" t="s">
        <v>6</v>
      </c>
    </row>
    <row r="2" spans="1:4" x14ac:dyDescent="0.3">
      <c r="A2" t="s">
        <v>7</v>
      </c>
      <c r="B2" s="8">
        <f>calc!H24*About!$B$18</f>
        <v>3.2913847687503591E-4</v>
      </c>
      <c r="C2" s="8">
        <f t="shared" ref="C2:C7" si="0">$B2</f>
        <v>3.2913847687503591E-4</v>
      </c>
      <c r="D2" s="8">
        <f>calc!H25*About!$B$18</f>
        <v>3.2193446499581796E-4</v>
      </c>
    </row>
    <row r="3" spans="1:4" x14ac:dyDescent="0.3">
      <c r="A3" t="s">
        <v>8</v>
      </c>
      <c r="B3" s="8">
        <f>B2</f>
        <v>3.2913847687503591E-4</v>
      </c>
      <c r="C3" s="8">
        <f>C2</f>
        <v>3.2913847687503591E-4</v>
      </c>
      <c r="D3" s="8">
        <f>D2</f>
        <v>3.2193446499581796E-4</v>
      </c>
    </row>
    <row r="4" spans="1:4" x14ac:dyDescent="0.3">
      <c r="A4" t="s">
        <v>9</v>
      </c>
      <c r="B4">
        <v>0</v>
      </c>
      <c r="C4">
        <f t="shared" si="0"/>
        <v>0</v>
      </c>
      <c r="D4">
        <f>C4</f>
        <v>0</v>
      </c>
    </row>
    <row r="5" spans="1:4" x14ac:dyDescent="0.3">
      <c r="A5" t="s">
        <v>10</v>
      </c>
      <c r="B5">
        <v>0</v>
      </c>
      <c r="C5">
        <f t="shared" si="0"/>
        <v>0</v>
      </c>
      <c r="D5">
        <v>0</v>
      </c>
    </row>
    <row r="6" spans="1:4" x14ac:dyDescent="0.3">
      <c r="A6" t="s">
        <v>11</v>
      </c>
      <c r="B6">
        <v>0</v>
      </c>
      <c r="C6">
        <f t="shared" si="0"/>
        <v>0</v>
      </c>
      <c r="D6">
        <v>0</v>
      </c>
    </row>
    <row r="7" spans="1:4" x14ac:dyDescent="0.3">
      <c r="A7" t="s">
        <v>12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3" ma:contentTypeDescription="Ein neues Dokument erstellen." ma:contentTypeScope="" ma:versionID="ecf9d80fe0681d8e397c19ef62846c2e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928f64266605fa42fea75ae7d7349071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BCF5D9-3972-43CF-88C7-BA42C2BD5A61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58A37D5E-EDB3-41F0-BD0A-908C8C90A9B6}"/>
</file>

<file path=customXml/itemProps3.xml><?xml version="1.0" encoding="utf-8"?>
<ds:datastoreItem xmlns:ds="http://schemas.openxmlformats.org/officeDocument/2006/customXml" ds:itemID="{CCF26DFC-E322-4B03-BD33-D84AE438B0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</vt:lpstr>
      <vt:lpstr>BRESaC-energy</vt:lpstr>
      <vt:lpstr>BRESaC-cost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Michael Steck</cp:lastModifiedBy>
  <cp:revision/>
  <dcterms:created xsi:type="dcterms:W3CDTF">2019-05-24T18:41:25Z</dcterms:created>
  <dcterms:modified xsi:type="dcterms:W3CDTF">2023-12-08T08:42:03Z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