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rgyinnovation.sharepoint.com/sites/EUEPSModeling/Shared Documents/InputData_EI+Agora/io-model/IRoND/"/>
    </mc:Choice>
  </mc:AlternateContent>
  <xr:revisionPtr revIDLastSave="55" documentId="11_D3F4697662AE98FFD0B3E29DDBB614F24B312A44" xr6:coauthVersionLast="47" xr6:coauthVersionMax="47" xr10:uidLastSave="{CA0F2EA0-82BD-4402-84A6-DEE86E607FCA}"/>
  <bookViews>
    <workbookView xWindow="-110" yWindow="-110" windowWidth="19420" windowHeight="11500" firstSheet="4" activeTab="4" xr2:uid="{00000000-000D-0000-FFFF-FFFF00000000}"/>
  </bookViews>
  <sheets>
    <sheet name="About" sheetId="1" r:id="rId1"/>
    <sheet name="EUROSTAT summary" sheetId="5" r:id="rId2"/>
    <sheet name="Eurostat structure" sheetId="6" r:id="rId3"/>
    <sheet name="Eurostat debt data" sheetId="7" r:id="rId4"/>
    <sheet name="WGB.com 10Y Bond data" sheetId="8" r:id="rId5"/>
    <sheet name="Debt IR calcs" sheetId="9" r:id="rId6"/>
    <sheet name="IRoND" sheetId="3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9" l="1"/>
  <c r="D34" i="9"/>
  <c r="C19" i="8"/>
  <c r="C9" i="8"/>
  <c r="D13" i="9" l="1"/>
  <c r="E13" i="9" s="1"/>
  <c r="D14" i="9"/>
  <c r="E14" i="9" s="1"/>
  <c r="D15" i="9"/>
  <c r="D22" i="9"/>
  <c r="D23" i="9"/>
  <c r="D24" i="9"/>
  <c r="D25" i="9"/>
  <c r="E25" i="9" s="1"/>
  <c r="D26" i="9"/>
  <c r="E26" i="9" s="1"/>
  <c r="D30" i="9"/>
  <c r="B5" i="9"/>
  <c r="D5" i="9" s="1"/>
  <c r="C5" i="9"/>
  <c r="B6" i="9"/>
  <c r="D6" i="9" s="1"/>
  <c r="C6" i="9"/>
  <c r="B7" i="9"/>
  <c r="D7" i="9" s="1"/>
  <c r="C7" i="9"/>
  <c r="B8" i="9"/>
  <c r="D8" i="9" s="1"/>
  <c r="C8" i="9"/>
  <c r="B9" i="9"/>
  <c r="D9" i="9" s="1"/>
  <c r="C9" i="9"/>
  <c r="B10" i="9"/>
  <c r="D10" i="9" s="1"/>
  <c r="B11" i="9"/>
  <c r="D11" i="9" s="1"/>
  <c r="E11" i="9" s="1"/>
  <c r="C11" i="9"/>
  <c r="B12" i="9"/>
  <c r="D12" i="9" s="1"/>
  <c r="C12" i="9"/>
  <c r="B13" i="9"/>
  <c r="C13" i="9"/>
  <c r="B14" i="9"/>
  <c r="C14" i="9"/>
  <c r="B15" i="9"/>
  <c r="C15" i="9"/>
  <c r="E15" i="9"/>
  <c r="B16" i="9"/>
  <c r="D16" i="9" s="1"/>
  <c r="C16" i="9"/>
  <c r="B17" i="9"/>
  <c r="D17" i="9" s="1"/>
  <c r="C17" i="9"/>
  <c r="B18" i="9"/>
  <c r="D18" i="9" s="1"/>
  <c r="E18" i="9" s="1"/>
  <c r="C18" i="9"/>
  <c r="B19" i="9"/>
  <c r="D19" i="9" s="1"/>
  <c r="C19" i="9"/>
  <c r="B20" i="9"/>
  <c r="D20" i="9" s="1"/>
  <c r="B21" i="9"/>
  <c r="D21" i="9" s="1"/>
  <c r="C21" i="9"/>
  <c r="B22" i="9"/>
  <c r="C22" i="9"/>
  <c r="B23" i="9"/>
  <c r="C23" i="9"/>
  <c r="B24" i="9"/>
  <c r="C24" i="9"/>
  <c r="B25" i="9"/>
  <c r="C25" i="9"/>
  <c r="B26" i="9"/>
  <c r="C26" i="9"/>
  <c r="B27" i="9"/>
  <c r="D27" i="9" s="1"/>
  <c r="C27" i="9"/>
  <c r="B28" i="9"/>
  <c r="D28" i="9" s="1"/>
  <c r="E28" i="9" s="1"/>
  <c r="C28" i="9"/>
  <c r="B29" i="9"/>
  <c r="D29" i="9" s="1"/>
  <c r="E29" i="9" s="1"/>
  <c r="C29" i="9"/>
  <c r="B30" i="9"/>
  <c r="C30" i="9"/>
  <c r="E30" i="9"/>
  <c r="B31" i="9"/>
  <c r="D31" i="9" s="1"/>
  <c r="C31" i="9"/>
  <c r="C10" i="9"/>
  <c r="C20" i="9"/>
  <c r="E17" i="9" l="1"/>
  <c r="E8" i="9"/>
  <c r="E6" i="9"/>
  <c r="E20" i="9"/>
  <c r="E24" i="9"/>
  <c r="E23" i="9"/>
  <c r="E9" i="9"/>
  <c r="E22" i="9"/>
  <c r="E21" i="9"/>
  <c r="E12" i="9"/>
  <c r="E31" i="9"/>
  <c r="E27" i="9"/>
  <c r="E19" i="9"/>
  <c r="E16" i="9"/>
  <c r="E7" i="9"/>
  <c r="E10" i="9"/>
  <c r="E5" i="9"/>
  <c r="G34" i="9" l="1"/>
  <c r="B2" i="3" s="1"/>
</calcChain>
</file>

<file path=xl/sharedStrings.xml><?xml version="1.0" encoding="utf-8"?>
<sst xmlns="http://schemas.openxmlformats.org/spreadsheetml/2006/main" count="241" uniqueCount="97">
  <si>
    <t>IRoND Interest Rate on National Debt</t>
  </si>
  <si>
    <t>Source:</t>
  </si>
  <si>
    <t>World Government Bonds</t>
  </si>
  <si>
    <t>10Y Yield, [each available EU28 country]</t>
  </si>
  <si>
    <t>http://www.worldgovernmentbonds.com/</t>
  </si>
  <si>
    <t>EUROSTAT</t>
  </si>
  <si>
    <t>Government deficit/surplus, debt and associated data [GOV_10DD_EDPT1__custom_831444]</t>
  </si>
  <si>
    <t>https://ec.europa.eu/eurostat/databrowser/view/GOV_10DD_EDPT1__custom_831444/default/table?lang=en</t>
  </si>
  <si>
    <t>Notes</t>
  </si>
  <si>
    <t>Interest rate for change in national debt. 10Y bond-rate used as a proxy for all debt</t>
  </si>
  <si>
    <t>government debt by the 10Y bond-rate.</t>
  </si>
  <si>
    <t>Estonia bond rates assumed to be the average of those for Latvia and Lithuania.</t>
  </si>
  <si>
    <t>Luxembourg bond rate assumed to be the average of Belgium, Germany, Netherlands, and France.</t>
  </si>
  <si>
    <t>Open product page</t>
  </si>
  <si>
    <t>Open in Data Browser</t>
  </si>
  <si>
    <t xml:space="preserve">Description: </t>
  </si>
  <si>
    <t>-</t>
  </si>
  <si>
    <t xml:space="preserve">Last update of data: </t>
  </si>
  <si>
    <t xml:space="preserve">Last change of data structure: </t>
  </si>
  <si>
    <t>Institutional source(s)</t>
  </si>
  <si>
    <t>Eurostat</t>
  </si>
  <si>
    <t>Contents</t>
  </si>
  <si>
    <t>National accounts indicator (ESA 2010)</t>
  </si>
  <si>
    <t>Unit of measure</t>
  </si>
  <si>
    <t>Time frequency</t>
  </si>
  <si>
    <t>Time</t>
  </si>
  <si>
    <t>Sheet 1</t>
  </si>
  <si>
    <t>Government consolidated gross debt</t>
  </si>
  <si>
    <t>Million euro</t>
  </si>
  <si>
    <t>Annual</t>
  </si>
  <si>
    <t>Structure</t>
  </si>
  <si>
    <t>Dimension</t>
  </si>
  <si>
    <t>Position</t>
  </si>
  <si>
    <t>Label</t>
  </si>
  <si>
    <t>Geopolitical entity (reporting)</t>
  </si>
  <si>
    <t>European Union - 27 countries (from 2020)</t>
  </si>
  <si>
    <t>Belgium</t>
  </si>
  <si>
    <t>Bulgaria</t>
  </si>
  <si>
    <t>Czechia</t>
  </si>
  <si>
    <t>Denmark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</si>
  <si>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</si>
  <si>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</si>
  <si>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</si>
  <si>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</si>
  <si>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</si>
  <si>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</si>
  <si>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</si>
  <si>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</si>
  <si>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</si>
  <si>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</si>
  <si>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</si>
  <si>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</si>
  <si>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</si>
  <si>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</si>
  <si>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</si>
  <si>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</si>
  <si>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</si>
  <si>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</si>
  <si>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</si>
  <si>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</si>
  <si>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</si>
  <si>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</si>
  <si>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</si>
  <si>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Sector</t>
  </si>
  <si>
    <t>General government</t>
  </si>
  <si>
    <t>Central government</t>
  </si>
  <si>
    <t>State government</t>
  </si>
  <si>
    <t>Local government</t>
  </si>
  <si>
    <t>Social security funds</t>
  </si>
  <si>
    <t xml:space="preserve">Dataset: </t>
  </si>
  <si>
    <t xml:space="preserve">Last updated: </t>
  </si>
  <si>
    <t>SECTOR (Labels)</t>
  </si>
  <si>
    <t/>
  </si>
  <si>
    <t>GEO (Labels)</t>
  </si>
  <si>
    <t>:</t>
  </si>
  <si>
    <t>Special value</t>
  </si>
  <si>
    <t>not available</t>
  </si>
  <si>
    <t>Accessed April 17, 2021</t>
  </si>
  <si>
    <t>average of Latvia and Lithuania</t>
  </si>
  <si>
    <t>average of Belgium, Germany, Netherlands, and France</t>
  </si>
  <si>
    <t>Interest rate</t>
  </si>
  <si>
    <t>Debt</t>
  </si>
  <si>
    <t>Average</t>
  </si>
  <si>
    <t>Debt-weighted average interest rate</t>
  </si>
  <si>
    <t>Total</t>
  </si>
  <si>
    <t>N/A</t>
  </si>
  <si>
    <t>Unit: dimensionless (%)</t>
  </si>
  <si>
    <t>Interest Rate</t>
  </si>
  <si>
    <t>Total Marketable Debt</t>
  </si>
  <si>
    <t>23/10/2023 11:00</t>
  </si>
  <si>
    <t>Euro area – 20 countries (from 2023)</t>
  </si>
  <si>
    <t>Euro area - 19 countries  (2015-2022)</t>
  </si>
  <si>
    <t>Germany</t>
  </si>
  <si>
    <t>2021</t>
  </si>
  <si>
    <t>Government deficit/surplus, debt and associated data [gov_10dd_edpt1__custom_8540860]</t>
  </si>
  <si>
    <t>Data extracted on 16/11/2023 20:02:42 from [ESTAT]</t>
  </si>
  <si>
    <t>We estimate EU27 interest rate on national debt by weighting each countries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</si>
</sst>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,##0.##########"/>
    <numFmt numFmtId="165" formatCode="#,##0.0"/>
    <numFmt numFmtId="166" formatCode="_(* #,##0_);_(* \(#,##0\);_(* &quot;-&quot;??_);_(@_)"/>
    <numFmt numFmtId="167" formatCode="0.0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9"/>
      <color indexed="9"/>
      <name val="Arial"/>
      <family val="2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</fonts>
  <fills count="8">
    <fill>
      <patternFill patternType="none"/>
    </fill>
    <fill>
      <patternFill patternType="gray125"/>
    </fill>
    <fill>
      <patternFill patternType="solid">
        <fgColor rgb="FFF6F6F6"/>
      </patternFill>
    </fill>
    <fill>
      <patternFill patternType="solid">
        <fgColor rgb="FFDCE6F1"/>
      </patternFill>
    </fill>
    <fill>
      <patternFill patternType="solid">
        <fgColor rgb="FFFFFF00"/>
        <bgColor indexed="64"/>
      </patternFill>
    </fill>
    <fill>
      <patternFill patternType="mediumGray">
        <bgColor indexed="22"/>
      </patternFill>
    </fill>
    <fill>
      <patternFill patternType="solid">
        <fgColor rgb="FF0096DC"/>
      </patternFill>
    </fill>
    <fill>
      <patternFill patternType="solid">
        <fgColor rgb="FF4669AF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0" fontId="0" fillId="0" borderId="0" xfId="0" applyAlignment="1">
      <alignment wrapText="1"/>
    </xf>
    <xf numFmtId="0" fontId="4" fillId="0" borderId="0" xfId="2"/>
    <xf numFmtId="0" fontId="6" fillId="3" borderId="1" xfId="2" applyFont="1" applyFill="1" applyBorder="1" applyAlignment="1">
      <alignment horizontal="left" vertical="center"/>
    </xf>
    <xf numFmtId="0" fontId="4" fillId="4" borderId="0" xfId="2" applyFill="1"/>
    <xf numFmtId="10" fontId="0" fillId="4" borderId="0" xfId="3" applyNumberFormat="1" applyFont="1" applyFill="1"/>
    <xf numFmtId="43" fontId="4" fillId="0" borderId="0" xfId="2" applyNumberFormat="1"/>
    <xf numFmtId="166" fontId="4" fillId="0" borderId="0" xfId="2" applyNumberFormat="1"/>
    <xf numFmtId="166" fontId="0" fillId="0" borderId="0" xfId="4" applyNumberFormat="1" applyFont="1"/>
    <xf numFmtId="167" fontId="0" fillId="0" borderId="0" xfId="0" applyNumberFormat="1"/>
    <xf numFmtId="0" fontId="4" fillId="0" borderId="0" xfId="2"/>
    <xf numFmtId="0" fontId="9" fillId="0" borderId="0" xfId="2" applyFont="1" applyAlignment="1">
      <alignment horizontal="left" vertical="top" wrapText="1"/>
    </xf>
    <xf numFmtId="0" fontId="9" fillId="0" borderId="0" xfId="2" applyFont="1" applyAlignment="1">
      <alignment horizontal="left" vertical="center"/>
    </xf>
    <xf numFmtId="0" fontId="9" fillId="2" borderId="0" xfId="2" applyFont="1" applyFill="1" applyAlignment="1">
      <alignment horizontal="left" vertical="center"/>
    </xf>
    <xf numFmtId="0" fontId="12" fillId="2" borderId="0" xfId="2" applyFont="1" applyFill="1" applyAlignment="1">
      <alignment horizontal="left" vertical="center"/>
    </xf>
    <xf numFmtId="0" fontId="12" fillId="0" borderId="0" xfId="2" applyFont="1" applyAlignment="1">
      <alignment horizontal="left" vertical="center"/>
    </xf>
    <xf numFmtId="0" fontId="9" fillId="0" borderId="0" xfId="2" applyFont="1" applyAlignment="1">
      <alignment horizontal="left" vertical="center"/>
    </xf>
    <xf numFmtId="0" fontId="9" fillId="2" borderId="0" xfId="2" applyFont="1" applyFill="1" applyAlignment="1">
      <alignment horizontal="left" vertical="center"/>
    </xf>
    <xf numFmtId="0" fontId="4" fillId="0" borderId="0" xfId="2"/>
    <xf numFmtId="0" fontId="4" fillId="0" borderId="0" xfId="2"/>
    <xf numFmtId="0" fontId="8" fillId="0" borderId="0" xfId="2" applyFont="1" applyAlignment="1">
      <alignment horizontal="left" vertical="center"/>
    </xf>
    <xf numFmtId="0" fontId="9" fillId="0" borderId="0" xfId="2" applyFont="1" applyAlignment="1">
      <alignment horizontal="left" vertical="center"/>
    </xf>
    <xf numFmtId="0" fontId="11" fillId="0" borderId="0" xfId="2" applyFont="1" applyAlignment="1">
      <alignment horizontal="left" vertical="center"/>
    </xf>
    <xf numFmtId="0" fontId="9" fillId="0" borderId="0" xfId="2" applyFont="1" applyAlignment="1">
      <alignment horizontal="left" vertical="top" wrapText="1"/>
    </xf>
    <xf numFmtId="0" fontId="12" fillId="2" borderId="0" xfId="2" applyFont="1" applyFill="1" applyAlignment="1">
      <alignment horizontal="left" vertical="center"/>
    </xf>
    <xf numFmtId="0" fontId="12" fillId="0" borderId="0" xfId="2" applyFont="1" applyAlignment="1">
      <alignment horizontal="left" vertical="center"/>
    </xf>
    <xf numFmtId="0" fontId="4" fillId="0" borderId="0" xfId="2"/>
    <xf numFmtId="0" fontId="8" fillId="0" borderId="0" xfId="2" applyFont="1" applyAlignment="1">
      <alignment horizontal="left" vertical="center"/>
    </xf>
    <xf numFmtId="0" fontId="9" fillId="0" borderId="0" xfId="2" applyFont="1" applyAlignment="1">
      <alignment horizontal="left" vertical="center"/>
    </xf>
    <xf numFmtId="0" fontId="9" fillId="2" borderId="0" xfId="2" applyFont="1" applyFill="1" applyAlignment="1">
      <alignment horizontal="left" vertical="center"/>
    </xf>
    <xf numFmtId="0" fontId="11" fillId="2" borderId="0" xfId="2" applyFont="1" applyFill="1" applyAlignment="1">
      <alignment horizontal="left" vertical="center"/>
    </xf>
    <xf numFmtId="0" fontId="8" fillId="2" borderId="0" xfId="2" applyFont="1" applyFill="1" applyAlignment="1">
      <alignment horizontal="left" vertical="center"/>
    </xf>
    <xf numFmtId="0" fontId="5" fillId="0" borderId="0" xfId="2" applyFont="1" applyFill="1" applyAlignment="1">
      <alignment horizontal="left" vertical="center"/>
    </xf>
    <xf numFmtId="0" fontId="4" fillId="0" borderId="0" xfId="2" applyFill="1"/>
    <xf numFmtId="0" fontId="6" fillId="0" borderId="0" xfId="2" applyFont="1" applyFill="1" applyAlignment="1">
      <alignment horizontal="left" vertical="center"/>
    </xf>
    <xf numFmtId="0" fontId="7" fillId="0" borderId="1" xfId="2" applyFont="1" applyFill="1" applyBorder="1" applyAlignment="1">
      <alignment vertical="center"/>
    </xf>
    <xf numFmtId="0" fontId="6" fillId="0" borderId="1" xfId="2" applyFont="1" applyFill="1" applyBorder="1" applyAlignment="1">
      <alignment horizontal="left" vertical="center"/>
    </xf>
    <xf numFmtId="164" fontId="5" fillId="0" borderId="0" xfId="2" applyNumberFormat="1" applyFont="1" applyFill="1" applyAlignment="1">
      <alignment horizontal="right" vertical="center" shrinkToFit="1"/>
    </xf>
    <xf numFmtId="3" fontId="5" fillId="0" borderId="0" xfId="2" applyNumberFormat="1" applyFont="1" applyFill="1" applyAlignment="1">
      <alignment horizontal="right" vertical="center" shrinkToFit="1"/>
    </xf>
    <xf numFmtId="165" fontId="5" fillId="0" borderId="0" xfId="2" applyNumberFormat="1" applyFont="1" applyFill="1" applyAlignment="1">
      <alignment horizontal="right" vertical="center" shrinkToFit="1"/>
    </xf>
    <xf numFmtId="0" fontId="4" fillId="0" borderId="0" xfId="2"/>
    <xf numFmtId="0" fontId="8" fillId="0" borderId="0" xfId="2" applyFont="1" applyAlignment="1">
      <alignment horizontal="left" vertical="center"/>
    </xf>
    <xf numFmtId="0" fontId="9" fillId="0" borderId="0" xfId="2" applyFont="1" applyAlignment="1">
      <alignment horizontal="left" vertical="center"/>
    </xf>
    <xf numFmtId="0" fontId="10" fillId="7" borderId="1" xfId="2" applyFont="1" applyFill="1" applyBorder="1" applyAlignment="1">
      <alignment horizontal="left" vertical="center"/>
    </xf>
    <xf numFmtId="0" fontId="10" fillId="7" borderId="1" xfId="2" applyFont="1" applyFill="1" applyBorder="1" applyAlignment="1">
      <alignment horizontal="right" vertical="center"/>
    </xf>
    <xf numFmtId="0" fontId="8" fillId="6" borderId="1" xfId="2" applyFont="1" applyFill="1" applyBorder="1" applyAlignment="1">
      <alignment horizontal="left" vertical="center"/>
    </xf>
    <xf numFmtId="0" fontId="8" fillId="3" borderId="1" xfId="2" applyFont="1" applyFill="1" applyBorder="1" applyAlignment="1">
      <alignment horizontal="left" vertical="center"/>
    </xf>
    <xf numFmtId="0" fontId="4" fillId="5" borderId="0" xfId="2" applyFill="1"/>
    <xf numFmtId="3" fontId="9" fillId="0" borderId="0" xfId="2" applyNumberFormat="1" applyFont="1" applyAlignment="1">
      <alignment horizontal="right" vertical="center" shrinkToFit="1"/>
    </xf>
    <xf numFmtId="3" fontId="9" fillId="2" borderId="0" xfId="2" applyNumberFormat="1" applyFont="1" applyFill="1" applyAlignment="1">
      <alignment horizontal="right" vertical="center" shrinkToFit="1"/>
    </xf>
    <xf numFmtId="164" fontId="9" fillId="0" borderId="0" xfId="2" applyNumberFormat="1" applyFont="1" applyAlignment="1">
      <alignment horizontal="right" vertical="center" shrinkToFit="1"/>
    </xf>
    <xf numFmtId="164" fontId="9" fillId="2" borderId="0" xfId="2" applyNumberFormat="1" applyFont="1" applyFill="1" applyAlignment="1">
      <alignment horizontal="right" vertical="center" shrinkToFit="1"/>
    </xf>
    <xf numFmtId="165" fontId="9" fillId="0" borderId="0" xfId="2" applyNumberFormat="1" applyFont="1" applyAlignment="1">
      <alignment horizontal="right" vertical="center" shrinkToFit="1"/>
    </xf>
    <xf numFmtId="165" fontId="9" fillId="2" borderId="0" xfId="2" applyNumberFormat="1" applyFont="1" applyFill="1" applyAlignment="1">
      <alignment horizontal="right" vertical="center" shrinkToFit="1"/>
    </xf>
  </cellXfs>
  <cellStyles count="5">
    <cellStyle name="Comma 2" xfId="4" xr:uid="{00000000-0005-0000-0000-000000000000}"/>
    <cellStyle name="Hyperlink" xfId="1" builtinId="8"/>
    <cellStyle name="Normal" xfId="0" builtinId="0"/>
    <cellStyle name="Normal 2" xfId="2" xr:uid="{00000000-0005-0000-0000-000003000000}"/>
    <cellStyle name="Percent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365254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E38E10A6-B1F1-417D-830D-6F72C9B52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899654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.europa.eu/eurostat/databrowser/view/GOV_10DD_EDPT1__custom_831444/default/table?lang=e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gov_10dd_edpt1__custom_8540860/default/table" TargetMode="External"/><Relationship Id="rId1" Type="http://schemas.openxmlformats.org/officeDocument/2006/relationships/hyperlink" Target="https://ec.europa.eu/eurostat/databrowser/product/page/gov_10dd_edpt1__custom_85408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F21"/>
  <sheetViews>
    <sheetView workbookViewId="0">
      <selection activeCell="A21" sqref="A21"/>
    </sheetView>
  </sheetViews>
  <sheetFormatPr defaultRowHeight="14.5" x14ac:dyDescent="0.35"/>
  <cols>
    <col min="3" max="3" width="12" bestFit="1" customWidth="1"/>
  </cols>
  <sheetData>
    <row r="1" spans="1:6" x14ac:dyDescent="0.35">
      <c r="A1" s="1" t="s">
        <v>0</v>
      </c>
    </row>
    <row r="3" spans="1:6" x14ac:dyDescent="0.35">
      <c r="A3" s="1" t="s">
        <v>1</v>
      </c>
      <c r="B3" t="s">
        <v>2</v>
      </c>
    </row>
    <row r="4" spans="1:6" x14ac:dyDescent="0.35">
      <c r="B4" s="2">
        <v>2021</v>
      </c>
    </row>
    <row r="5" spans="1:6" x14ac:dyDescent="0.35">
      <c r="B5" t="s">
        <v>3</v>
      </c>
    </row>
    <row r="6" spans="1:6" x14ac:dyDescent="0.35">
      <c r="B6" s="3" t="s">
        <v>4</v>
      </c>
    </row>
    <row r="8" spans="1:6" x14ac:dyDescent="0.35">
      <c r="B8" t="s">
        <v>5</v>
      </c>
    </row>
    <row r="9" spans="1:6" x14ac:dyDescent="0.35">
      <c r="B9" s="2">
        <v>2023</v>
      </c>
    </row>
    <row r="10" spans="1:6" x14ac:dyDescent="0.35">
      <c r="B10" t="s">
        <v>6</v>
      </c>
    </row>
    <row r="11" spans="1:6" x14ac:dyDescent="0.35">
      <c r="B11" s="3" t="s">
        <v>7</v>
      </c>
    </row>
    <row r="13" spans="1:6" x14ac:dyDescent="0.35">
      <c r="A13" s="1" t="s">
        <v>8</v>
      </c>
    </row>
    <row r="14" spans="1:6" x14ac:dyDescent="0.35">
      <c r="A14" t="s">
        <v>9</v>
      </c>
    </row>
    <row r="15" spans="1:6" ht="15" customHeight="1" x14ac:dyDescent="0.35">
      <c r="B15" s="5"/>
      <c r="C15" s="5"/>
      <c r="D15" s="5"/>
      <c r="E15" s="5"/>
      <c r="F15" s="5"/>
    </row>
    <row r="16" spans="1:6" x14ac:dyDescent="0.35">
      <c r="A16" t="s">
        <v>96</v>
      </c>
      <c r="B16" s="5"/>
      <c r="C16" s="5"/>
      <c r="D16" s="5"/>
      <c r="E16" s="5"/>
      <c r="F16" s="5"/>
    </row>
    <row r="17" spans="1:6" x14ac:dyDescent="0.35">
      <c r="A17" t="s">
        <v>10</v>
      </c>
      <c r="B17" s="5"/>
      <c r="C17" s="5"/>
      <c r="D17" s="5"/>
      <c r="E17" s="5"/>
      <c r="F17" s="5"/>
    </row>
    <row r="18" spans="1:6" x14ac:dyDescent="0.35">
      <c r="B18" s="5"/>
      <c r="C18" s="5"/>
      <c r="D18" s="5"/>
      <c r="E18" s="5"/>
      <c r="F18" s="5"/>
    </row>
    <row r="19" spans="1:6" x14ac:dyDescent="0.35">
      <c r="A19" t="s">
        <v>11</v>
      </c>
      <c r="B19" s="5"/>
      <c r="C19" s="5"/>
      <c r="D19" s="5"/>
      <c r="E19" s="5"/>
      <c r="F19" s="5"/>
    </row>
    <row r="20" spans="1:6" x14ac:dyDescent="0.35">
      <c r="A20" t="s">
        <v>12</v>
      </c>
      <c r="B20" s="5"/>
      <c r="C20" s="5"/>
      <c r="D20" s="5"/>
      <c r="E20" s="5"/>
      <c r="F20" s="5"/>
    </row>
    <row r="21" spans="1:6" x14ac:dyDescent="0.35">
      <c r="A21" s="5"/>
      <c r="B21" s="5"/>
      <c r="C21" s="5"/>
      <c r="D21" s="5"/>
      <c r="E21" s="5"/>
      <c r="F21" s="5"/>
    </row>
  </sheetData>
  <hyperlinks>
    <hyperlink ref="B11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O20"/>
  <sheetViews>
    <sheetView showGridLines="0" workbookViewId="0">
      <selection sqref="A1:O16"/>
    </sheetView>
  </sheetViews>
  <sheetFormatPr defaultColWidth="9.1796875" defaultRowHeight="14.5" x14ac:dyDescent="0.35"/>
  <cols>
    <col min="1" max="1" width="19.81640625" style="6" customWidth="1"/>
    <col min="2" max="2" width="10.453125" style="6" customWidth="1"/>
    <col min="3" max="3" width="41.7265625" style="6" customWidth="1"/>
    <col min="4" max="4" width="17.7265625" style="6" customWidth="1"/>
    <col min="5" max="5" width="17.26953125" style="6" customWidth="1"/>
    <col min="6" max="6" width="6.26953125" style="6" customWidth="1"/>
    <col min="7" max="16384" width="9.1796875" style="6"/>
  </cols>
  <sheetData>
    <row r="1" spans="1:15" x14ac:dyDescent="0.3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1:15" x14ac:dyDescent="0.3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1:15" x14ac:dyDescent="0.3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15" x14ac:dyDescent="0.3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</row>
    <row r="5" spans="1:15" x14ac:dyDescent="0.3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15" x14ac:dyDescent="0.35">
      <c r="A6" s="26" t="s">
        <v>94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</row>
    <row r="7" spans="1:15" x14ac:dyDescent="0.35">
      <c r="A7" s="28" t="s">
        <v>13</v>
      </c>
      <c r="B7" s="28" t="s">
        <v>14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</row>
    <row r="8" spans="1:15" ht="42.75" customHeight="1" x14ac:dyDescent="0.35">
      <c r="A8" s="27" t="s">
        <v>15</v>
      </c>
      <c r="B8" s="15" t="s">
        <v>16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x14ac:dyDescent="0.3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</row>
    <row r="10" spans="1:15" x14ac:dyDescent="0.35">
      <c r="A10" s="25" t="s">
        <v>17</v>
      </c>
      <c r="B10" s="23"/>
      <c r="C10" s="23"/>
      <c r="D10" s="25" t="s">
        <v>89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</row>
    <row r="11" spans="1:15" x14ac:dyDescent="0.35">
      <c r="A11" s="25" t="s">
        <v>18</v>
      </c>
      <c r="B11" s="23"/>
      <c r="C11" s="23"/>
      <c r="D11" s="25" t="s">
        <v>89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</row>
    <row r="12" spans="1:15" x14ac:dyDescent="0.3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</row>
    <row r="13" spans="1:15" x14ac:dyDescent="0.35">
      <c r="A13" s="23"/>
      <c r="B13" s="24" t="s">
        <v>19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</row>
    <row r="14" spans="1:15" x14ac:dyDescent="0.35">
      <c r="A14" s="23"/>
      <c r="B14" s="23"/>
      <c r="C14" s="25" t="s">
        <v>20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</row>
    <row r="15" spans="1:15" x14ac:dyDescent="0.35">
      <c r="A15" s="23"/>
      <c r="B15" s="26" t="s">
        <v>21</v>
      </c>
      <c r="C15" s="26" t="s">
        <v>24</v>
      </c>
      <c r="D15" s="26" t="s">
        <v>23</v>
      </c>
      <c r="E15" s="26" t="s">
        <v>22</v>
      </c>
      <c r="F15" s="26" t="s">
        <v>25</v>
      </c>
      <c r="G15" s="23"/>
      <c r="H15" s="23"/>
      <c r="I15" s="23"/>
      <c r="J15" s="23"/>
      <c r="K15" s="23"/>
      <c r="L15" s="23"/>
      <c r="M15" s="23"/>
      <c r="N15" s="23"/>
      <c r="O15" s="23"/>
    </row>
    <row r="16" spans="1:15" x14ac:dyDescent="0.35">
      <c r="A16" s="23"/>
      <c r="B16" s="29" t="s">
        <v>26</v>
      </c>
      <c r="C16" s="25" t="s">
        <v>29</v>
      </c>
      <c r="D16" s="25" t="s">
        <v>28</v>
      </c>
      <c r="E16" s="25" t="s">
        <v>27</v>
      </c>
      <c r="F16" s="25" t="s">
        <v>93</v>
      </c>
      <c r="G16" s="23"/>
      <c r="H16" s="23"/>
      <c r="I16" s="23"/>
      <c r="J16" s="23"/>
      <c r="K16" s="23"/>
      <c r="L16" s="23"/>
      <c r="M16" s="23"/>
      <c r="N16" s="23"/>
      <c r="O16" s="23"/>
    </row>
    <row r="17" spans="2:6" x14ac:dyDescent="0.35">
      <c r="B17" s="18"/>
      <c r="C17" s="17"/>
      <c r="D17" s="17"/>
      <c r="E17" s="17"/>
      <c r="F17" s="17"/>
    </row>
    <row r="18" spans="2:6" x14ac:dyDescent="0.35">
      <c r="B18" s="19"/>
      <c r="C18" s="16"/>
      <c r="D18" s="16"/>
      <c r="E18" s="16"/>
      <c r="F18" s="16"/>
    </row>
    <row r="19" spans="2:6" x14ac:dyDescent="0.35">
      <c r="B19" s="18"/>
      <c r="C19" s="17"/>
      <c r="D19" s="17"/>
      <c r="E19" s="17"/>
      <c r="F19" s="17"/>
    </row>
    <row r="20" spans="2:6" x14ac:dyDescent="0.35">
      <c r="B20" s="19"/>
      <c r="C20" s="16"/>
      <c r="D20" s="16"/>
      <c r="E20" s="16"/>
      <c r="F20" s="16"/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Sheet 1'!A1" display="Sheet 1" xr:uid="{00000000-0004-0000-0000-000002000000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A1:C51"/>
  <sheetViews>
    <sheetView showGridLines="0" topLeftCell="A34" workbookViewId="0">
      <selection activeCell="A43" sqref="A43:XFD51"/>
    </sheetView>
  </sheetViews>
  <sheetFormatPr defaultColWidth="9.1796875" defaultRowHeight="14.5" x14ac:dyDescent="0.35"/>
  <cols>
    <col min="1" max="1" width="9.1796875" style="6"/>
    <col min="2" max="2" width="30.26953125" style="6" customWidth="1"/>
    <col min="3" max="3" width="37.54296875" style="6" customWidth="1"/>
    <col min="4" max="16384" width="9.1796875" style="6"/>
  </cols>
  <sheetData>
    <row r="1" spans="1:3" x14ac:dyDescent="0.35">
      <c r="A1" s="31" t="s">
        <v>30</v>
      </c>
      <c r="B1" s="30"/>
      <c r="C1" s="30"/>
    </row>
    <row r="2" spans="1:3" x14ac:dyDescent="0.35">
      <c r="A2" s="30"/>
      <c r="B2" s="34" t="s">
        <v>31</v>
      </c>
      <c r="C2" s="34" t="s">
        <v>32</v>
      </c>
    </row>
    <row r="3" spans="1:3" x14ac:dyDescent="0.35">
      <c r="A3" s="30"/>
      <c r="B3" s="35" t="s">
        <v>33</v>
      </c>
      <c r="C3" s="35" t="s">
        <v>33</v>
      </c>
    </row>
    <row r="4" spans="1:3" x14ac:dyDescent="0.35">
      <c r="A4" s="30"/>
      <c r="B4" s="32" t="s">
        <v>24</v>
      </c>
      <c r="C4" s="32" t="s">
        <v>29</v>
      </c>
    </row>
    <row r="5" spans="1:3" x14ac:dyDescent="0.35">
      <c r="A5" s="30"/>
      <c r="B5" s="33" t="s">
        <v>23</v>
      </c>
      <c r="C5" s="33" t="s">
        <v>28</v>
      </c>
    </row>
    <row r="6" spans="1:3" x14ac:dyDescent="0.35">
      <c r="A6" s="30"/>
      <c r="B6" s="32" t="s">
        <v>63</v>
      </c>
      <c r="C6" s="32" t="s">
        <v>64</v>
      </c>
    </row>
    <row r="7" spans="1:3" x14ac:dyDescent="0.35">
      <c r="A7" s="30"/>
      <c r="B7" s="33" t="s">
        <v>63</v>
      </c>
      <c r="C7" s="33" t="s">
        <v>65</v>
      </c>
    </row>
    <row r="8" spans="1:3" x14ac:dyDescent="0.35">
      <c r="A8" s="30"/>
      <c r="B8" s="32" t="s">
        <v>63</v>
      </c>
      <c r="C8" s="32" t="s">
        <v>66</v>
      </c>
    </row>
    <row r="9" spans="1:3" x14ac:dyDescent="0.35">
      <c r="A9" s="30"/>
      <c r="B9" s="33" t="s">
        <v>63</v>
      </c>
      <c r="C9" s="33" t="s">
        <v>67</v>
      </c>
    </row>
    <row r="10" spans="1:3" x14ac:dyDescent="0.35">
      <c r="A10" s="30"/>
      <c r="B10" s="32" t="s">
        <v>63</v>
      </c>
      <c r="C10" s="32" t="s">
        <v>68</v>
      </c>
    </row>
    <row r="11" spans="1:3" x14ac:dyDescent="0.35">
      <c r="A11" s="30"/>
      <c r="B11" s="33" t="s">
        <v>22</v>
      </c>
      <c r="C11" s="33" t="s">
        <v>27</v>
      </c>
    </row>
    <row r="12" spans="1:3" x14ac:dyDescent="0.35">
      <c r="A12" s="30"/>
      <c r="B12" s="32" t="s">
        <v>34</v>
      </c>
      <c r="C12" s="32" t="s">
        <v>35</v>
      </c>
    </row>
    <row r="13" spans="1:3" x14ac:dyDescent="0.35">
      <c r="A13" s="30"/>
      <c r="B13" s="33" t="s">
        <v>34</v>
      </c>
      <c r="C13" s="33" t="s">
        <v>90</v>
      </c>
    </row>
    <row r="14" spans="1:3" x14ac:dyDescent="0.35">
      <c r="A14" s="30"/>
      <c r="B14" s="32" t="s">
        <v>34</v>
      </c>
      <c r="C14" s="32" t="s">
        <v>91</v>
      </c>
    </row>
    <row r="15" spans="1:3" x14ac:dyDescent="0.35">
      <c r="A15" s="30"/>
      <c r="B15" s="33" t="s">
        <v>34</v>
      </c>
      <c r="C15" s="33" t="s">
        <v>36</v>
      </c>
    </row>
    <row r="16" spans="1:3" x14ac:dyDescent="0.35">
      <c r="A16" s="30"/>
      <c r="B16" s="32" t="s">
        <v>34</v>
      </c>
      <c r="C16" s="32" t="s">
        <v>37</v>
      </c>
    </row>
    <row r="17" spans="2:3" x14ac:dyDescent="0.35">
      <c r="B17" s="33" t="s">
        <v>34</v>
      </c>
      <c r="C17" s="33" t="s">
        <v>38</v>
      </c>
    </row>
    <row r="18" spans="2:3" x14ac:dyDescent="0.35">
      <c r="B18" s="32" t="s">
        <v>34</v>
      </c>
      <c r="C18" s="32" t="s">
        <v>39</v>
      </c>
    </row>
    <row r="19" spans="2:3" x14ac:dyDescent="0.35">
      <c r="B19" s="33" t="s">
        <v>34</v>
      </c>
      <c r="C19" s="33" t="s">
        <v>92</v>
      </c>
    </row>
    <row r="20" spans="2:3" x14ac:dyDescent="0.35">
      <c r="B20" s="32" t="s">
        <v>34</v>
      </c>
      <c r="C20" s="32" t="s">
        <v>40</v>
      </c>
    </row>
    <row r="21" spans="2:3" x14ac:dyDescent="0.35">
      <c r="B21" s="33" t="s">
        <v>34</v>
      </c>
      <c r="C21" s="33" t="s">
        <v>41</v>
      </c>
    </row>
    <row r="22" spans="2:3" x14ac:dyDescent="0.35">
      <c r="B22" s="32" t="s">
        <v>34</v>
      </c>
      <c r="C22" s="32" t="s">
        <v>42</v>
      </c>
    </row>
    <row r="23" spans="2:3" x14ac:dyDescent="0.35">
      <c r="B23" s="33" t="s">
        <v>34</v>
      </c>
      <c r="C23" s="33" t="s">
        <v>43</v>
      </c>
    </row>
    <row r="24" spans="2:3" x14ac:dyDescent="0.35">
      <c r="B24" s="32" t="s">
        <v>34</v>
      </c>
      <c r="C24" s="32" t="s">
        <v>44</v>
      </c>
    </row>
    <row r="25" spans="2:3" x14ac:dyDescent="0.35">
      <c r="B25" s="33" t="s">
        <v>34</v>
      </c>
      <c r="C25" s="33" t="s">
        <v>45</v>
      </c>
    </row>
    <row r="26" spans="2:3" x14ac:dyDescent="0.35">
      <c r="B26" s="32" t="s">
        <v>34</v>
      </c>
      <c r="C26" s="32" t="s">
        <v>46</v>
      </c>
    </row>
    <row r="27" spans="2:3" x14ac:dyDescent="0.35">
      <c r="B27" s="33" t="s">
        <v>34</v>
      </c>
      <c r="C27" s="33" t="s">
        <v>47</v>
      </c>
    </row>
    <row r="28" spans="2:3" x14ac:dyDescent="0.35">
      <c r="B28" s="32" t="s">
        <v>34</v>
      </c>
      <c r="C28" s="32" t="s">
        <v>48</v>
      </c>
    </row>
    <row r="29" spans="2:3" x14ac:dyDescent="0.35">
      <c r="B29" s="33" t="s">
        <v>34</v>
      </c>
      <c r="C29" s="33" t="s">
        <v>49</v>
      </c>
    </row>
    <row r="30" spans="2:3" x14ac:dyDescent="0.35">
      <c r="B30" s="32" t="s">
        <v>34</v>
      </c>
      <c r="C30" s="32" t="s">
        <v>50</v>
      </c>
    </row>
    <row r="31" spans="2:3" x14ac:dyDescent="0.35">
      <c r="B31" s="33" t="s">
        <v>34</v>
      </c>
      <c r="C31" s="33" t="s">
        <v>51</v>
      </c>
    </row>
    <row r="32" spans="2:3" x14ac:dyDescent="0.35">
      <c r="B32" s="32" t="s">
        <v>34</v>
      </c>
      <c r="C32" s="32" t="s">
        <v>52</v>
      </c>
    </row>
    <row r="33" spans="2:3" x14ac:dyDescent="0.35">
      <c r="B33" s="33" t="s">
        <v>34</v>
      </c>
      <c r="C33" s="33" t="s">
        <v>53</v>
      </c>
    </row>
    <row r="34" spans="2:3" x14ac:dyDescent="0.35">
      <c r="B34" s="32" t="s">
        <v>34</v>
      </c>
      <c r="C34" s="32" t="s">
        <v>54</v>
      </c>
    </row>
    <row r="35" spans="2:3" x14ac:dyDescent="0.35">
      <c r="B35" s="33" t="s">
        <v>34</v>
      </c>
      <c r="C35" s="33" t="s">
        <v>55</v>
      </c>
    </row>
    <row r="36" spans="2:3" x14ac:dyDescent="0.35">
      <c r="B36" s="32" t="s">
        <v>34</v>
      </c>
      <c r="C36" s="32" t="s">
        <v>56</v>
      </c>
    </row>
    <row r="37" spans="2:3" x14ac:dyDescent="0.35">
      <c r="B37" s="33" t="s">
        <v>34</v>
      </c>
      <c r="C37" s="33" t="s">
        <v>57</v>
      </c>
    </row>
    <row r="38" spans="2:3" x14ac:dyDescent="0.35">
      <c r="B38" s="32" t="s">
        <v>34</v>
      </c>
      <c r="C38" s="32" t="s">
        <v>58</v>
      </c>
    </row>
    <row r="39" spans="2:3" x14ac:dyDescent="0.35">
      <c r="B39" s="33" t="s">
        <v>34</v>
      </c>
      <c r="C39" s="33" t="s">
        <v>59</v>
      </c>
    </row>
    <row r="40" spans="2:3" x14ac:dyDescent="0.35">
      <c r="B40" s="32" t="s">
        <v>34</v>
      </c>
      <c r="C40" s="32" t="s">
        <v>60</v>
      </c>
    </row>
    <row r="41" spans="2:3" x14ac:dyDescent="0.35">
      <c r="B41" s="33" t="s">
        <v>34</v>
      </c>
      <c r="C41" s="33" t="s">
        <v>61</v>
      </c>
    </row>
    <row r="42" spans="2:3" x14ac:dyDescent="0.35">
      <c r="B42" s="32" t="s">
        <v>25</v>
      </c>
      <c r="C42" s="32" t="s">
        <v>93</v>
      </c>
    </row>
    <row r="43" spans="2:3" x14ac:dyDescent="0.35">
      <c r="B43" s="21"/>
      <c r="C43" s="21"/>
    </row>
    <row r="44" spans="2:3" x14ac:dyDescent="0.35">
      <c r="B44" s="20"/>
      <c r="C44" s="20"/>
    </row>
    <row r="45" spans="2:3" x14ac:dyDescent="0.35">
      <c r="B45" s="21"/>
      <c r="C45" s="21"/>
    </row>
    <row r="46" spans="2:3" x14ac:dyDescent="0.35">
      <c r="B46" s="20"/>
      <c r="C46" s="20"/>
    </row>
    <row r="47" spans="2:3" x14ac:dyDescent="0.35">
      <c r="B47" s="21"/>
      <c r="C47" s="21"/>
    </row>
    <row r="48" spans="2:3" x14ac:dyDescent="0.35">
      <c r="B48" s="20"/>
      <c r="C48" s="20"/>
    </row>
    <row r="49" spans="2:3" x14ac:dyDescent="0.35">
      <c r="B49" s="21"/>
      <c r="C49" s="21"/>
    </row>
    <row r="50" spans="2:3" x14ac:dyDescent="0.35">
      <c r="B50" s="20"/>
      <c r="C50" s="20"/>
    </row>
    <row r="51" spans="2:3" x14ac:dyDescent="0.35">
      <c r="B51" s="21"/>
      <c r="C51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K49"/>
  <sheetViews>
    <sheetView zoomScale="90" zoomScaleNormal="90" workbookViewId="0">
      <pane xSplit="1" ySplit="11" topLeftCell="B12" activePane="bottomRight" state="frozen"/>
      <selection pane="topRight" activeCell="I53" sqref="I53"/>
      <selection pane="bottomLeft" activeCell="I53" sqref="I53"/>
      <selection pane="bottomRight" sqref="A1:F44"/>
    </sheetView>
  </sheetViews>
  <sheetFormatPr defaultColWidth="9.1796875" defaultRowHeight="11.5" customHeight="1" x14ac:dyDescent="0.35"/>
  <cols>
    <col min="1" max="1" width="29.81640625" style="37" customWidth="1"/>
    <col min="2" max="2" width="43.26953125" style="37" customWidth="1"/>
    <col min="3" max="3" width="5" style="37" customWidth="1"/>
    <col min="4" max="4" width="18" style="37" customWidth="1"/>
    <col min="5" max="5" width="5" style="37" customWidth="1"/>
    <col min="6" max="6" width="16" style="37" customWidth="1"/>
    <col min="7" max="7" width="5" style="37" customWidth="1"/>
    <col min="8" max="8" width="16" style="37" customWidth="1"/>
    <col min="9" max="9" width="5" style="37" customWidth="1"/>
    <col min="10" max="10" width="19.81640625" style="37" customWidth="1"/>
    <col min="11" max="11" width="5" style="37" customWidth="1"/>
    <col min="12" max="16384" width="9.1796875" style="37"/>
  </cols>
  <sheetData>
    <row r="1" spans="1:11" ht="11.5" customHeight="1" x14ac:dyDescent="0.35">
      <c r="A1" s="46" t="s">
        <v>95</v>
      </c>
      <c r="B1" s="44"/>
      <c r="C1" s="44"/>
      <c r="D1" s="44"/>
      <c r="E1" s="44"/>
      <c r="F1" s="44"/>
    </row>
    <row r="2" spans="1:11" ht="11.5" customHeight="1" x14ac:dyDescent="0.35">
      <c r="A2" s="46" t="s">
        <v>69</v>
      </c>
      <c r="B2" s="45" t="s">
        <v>94</v>
      </c>
      <c r="C2" s="44"/>
      <c r="D2" s="44"/>
      <c r="E2" s="44"/>
      <c r="F2" s="44"/>
    </row>
    <row r="3" spans="1:11" ht="11.5" customHeight="1" x14ac:dyDescent="0.35">
      <c r="A3" s="46" t="s">
        <v>70</v>
      </c>
      <c r="B3" s="46" t="s">
        <v>89</v>
      </c>
      <c r="C3" s="44"/>
      <c r="D3" s="44"/>
      <c r="E3" s="44"/>
      <c r="F3" s="44"/>
    </row>
    <row r="4" spans="1:11" ht="11.5" customHeight="1" x14ac:dyDescent="0.35">
      <c r="A4" s="44"/>
      <c r="B4" s="44"/>
      <c r="C4" s="44"/>
      <c r="D4" s="44"/>
      <c r="E4" s="44"/>
      <c r="F4" s="44"/>
    </row>
    <row r="5" spans="1:11" ht="11.5" customHeight="1" x14ac:dyDescent="0.35">
      <c r="A5" s="45" t="s">
        <v>24</v>
      </c>
      <c r="B5" s="44"/>
      <c r="C5" s="46" t="s">
        <v>29</v>
      </c>
      <c r="D5" s="44"/>
      <c r="E5" s="44"/>
      <c r="F5" s="44"/>
    </row>
    <row r="6" spans="1:11" ht="11.5" customHeight="1" x14ac:dyDescent="0.35">
      <c r="A6" s="45" t="s">
        <v>23</v>
      </c>
      <c r="B6" s="44"/>
      <c r="C6" s="46" t="s">
        <v>28</v>
      </c>
      <c r="D6" s="44"/>
      <c r="E6" s="44"/>
      <c r="F6" s="44"/>
    </row>
    <row r="7" spans="1:11" ht="11.5" customHeight="1" x14ac:dyDescent="0.35">
      <c r="A7" s="45" t="s">
        <v>22</v>
      </c>
      <c r="B7" s="44"/>
      <c r="C7" s="46" t="s">
        <v>27</v>
      </c>
      <c r="D7" s="44"/>
      <c r="E7" s="44"/>
      <c r="F7" s="44"/>
    </row>
    <row r="8" spans="1:11" ht="11.5" customHeight="1" x14ac:dyDescent="0.35">
      <c r="A8" s="45" t="s">
        <v>25</v>
      </c>
      <c r="B8" s="44"/>
      <c r="C8" s="46" t="s">
        <v>93</v>
      </c>
      <c r="D8" s="44"/>
      <c r="E8" s="44"/>
      <c r="F8" s="44"/>
    </row>
    <row r="9" spans="1:11" ht="11.5" customHeight="1" x14ac:dyDescent="0.35">
      <c r="A9" s="44"/>
      <c r="B9" s="44"/>
      <c r="C9" s="44"/>
      <c r="D9" s="44"/>
      <c r="E9" s="44"/>
      <c r="F9" s="44"/>
    </row>
    <row r="10" spans="1:11" ht="11.5" customHeight="1" x14ac:dyDescent="0.35">
      <c r="A10" s="48" t="s">
        <v>71</v>
      </c>
      <c r="B10" s="47" t="s">
        <v>64</v>
      </c>
      <c r="C10" s="47" t="s">
        <v>65</v>
      </c>
      <c r="D10" s="47" t="s">
        <v>66</v>
      </c>
      <c r="E10" s="47" t="s">
        <v>67</v>
      </c>
      <c r="F10" s="47" t="s">
        <v>68</v>
      </c>
      <c r="G10" s="39"/>
      <c r="H10" s="39"/>
      <c r="I10" s="39"/>
      <c r="J10" s="39"/>
      <c r="K10" s="39"/>
    </row>
    <row r="11" spans="1:11" ht="11.5" customHeight="1" x14ac:dyDescent="0.35">
      <c r="A11" s="49" t="s">
        <v>73</v>
      </c>
      <c r="B11" s="51" t="s">
        <v>72</v>
      </c>
      <c r="C11" s="51" t="s">
        <v>72</v>
      </c>
      <c r="D11" s="51" t="s">
        <v>72</v>
      </c>
      <c r="E11" s="51" t="s">
        <v>72</v>
      </c>
      <c r="F11" s="51" t="s">
        <v>72</v>
      </c>
    </row>
    <row r="12" spans="1:11" ht="11.5" customHeight="1" x14ac:dyDescent="0.35">
      <c r="A12" s="50" t="s">
        <v>35</v>
      </c>
      <c r="B12" s="55">
        <v>12794352.4</v>
      </c>
      <c r="C12" s="55">
        <v>11159483.9</v>
      </c>
      <c r="D12" s="55">
        <v>1089164.5</v>
      </c>
      <c r="E12" s="55">
        <v>838520.6</v>
      </c>
      <c r="F12" s="55">
        <v>405121.8</v>
      </c>
      <c r="G12" s="42"/>
      <c r="H12" s="41"/>
      <c r="I12" s="42"/>
      <c r="J12" s="41"/>
      <c r="K12" s="42"/>
    </row>
    <row r="13" spans="1:11" ht="11.5" customHeight="1" x14ac:dyDescent="0.35">
      <c r="A13" s="50" t="s">
        <v>90</v>
      </c>
      <c r="B13" s="54">
        <v>11817241.6</v>
      </c>
      <c r="C13" s="54">
        <v>10264088.800000001</v>
      </c>
      <c r="D13" s="54">
        <v>1089164.5</v>
      </c>
      <c r="E13" s="54">
        <v>717506.4</v>
      </c>
      <c r="F13" s="54">
        <v>399596.5</v>
      </c>
      <c r="G13" s="42"/>
      <c r="H13" s="43"/>
      <c r="I13" s="42"/>
      <c r="J13" s="41"/>
      <c r="K13" s="42"/>
    </row>
    <row r="14" spans="1:11" ht="11.5" customHeight="1" x14ac:dyDescent="0.35">
      <c r="A14" s="50" t="s">
        <v>91</v>
      </c>
      <c r="B14" s="55">
        <v>11771500.4</v>
      </c>
      <c r="C14" s="55">
        <v>10219546.5</v>
      </c>
      <c r="D14" s="55">
        <v>1089164.5</v>
      </c>
      <c r="E14" s="55">
        <v>715996.1</v>
      </c>
      <c r="F14" s="55">
        <v>399453.6</v>
      </c>
      <c r="G14" s="42"/>
      <c r="H14" s="41"/>
      <c r="I14" s="42"/>
      <c r="J14" s="41"/>
      <c r="K14" s="42"/>
    </row>
    <row r="15" spans="1:11" ht="11.5" customHeight="1" x14ac:dyDescent="0.35">
      <c r="A15" s="50" t="s">
        <v>36</v>
      </c>
      <c r="B15" s="54">
        <v>548456.4</v>
      </c>
      <c r="C15" s="54">
        <v>459160.5</v>
      </c>
      <c r="D15" s="54">
        <v>86458.8</v>
      </c>
      <c r="E15" s="54">
        <v>22996.400000000001</v>
      </c>
      <c r="F15" s="54">
        <v>621.9</v>
      </c>
      <c r="G15" s="42"/>
      <c r="H15" s="41"/>
      <c r="I15" s="42"/>
      <c r="J15" s="41"/>
      <c r="K15" s="42"/>
    </row>
    <row r="16" spans="1:11" ht="11.5" customHeight="1" x14ac:dyDescent="0.35">
      <c r="A16" s="50" t="s">
        <v>37</v>
      </c>
      <c r="B16" s="55">
        <v>17013.2</v>
      </c>
      <c r="C16" s="55">
        <v>16633.7</v>
      </c>
      <c r="D16" s="53" t="s">
        <v>74</v>
      </c>
      <c r="E16" s="55">
        <v>685.9</v>
      </c>
      <c r="F16" s="57">
        <v>0</v>
      </c>
      <c r="G16" s="42"/>
      <c r="H16" s="41"/>
      <c r="I16" s="42"/>
      <c r="J16" s="41"/>
      <c r="K16" s="42"/>
    </row>
    <row r="17" spans="1:11" ht="11.5" customHeight="1" x14ac:dyDescent="0.35">
      <c r="A17" s="50" t="s">
        <v>38</v>
      </c>
      <c r="B17" s="54">
        <v>103255.7</v>
      </c>
      <c r="C17" s="54">
        <v>107037.4</v>
      </c>
      <c r="D17" s="52" t="s">
        <v>74</v>
      </c>
      <c r="E17" s="56">
        <v>3500</v>
      </c>
      <c r="F17" s="54">
        <v>22.7</v>
      </c>
      <c r="G17" s="42"/>
      <c r="H17" s="41"/>
      <c r="I17" s="42"/>
      <c r="J17" s="41"/>
      <c r="K17" s="42"/>
    </row>
    <row r="18" spans="1:11" ht="11.5" customHeight="1" x14ac:dyDescent="0.35">
      <c r="A18" s="50" t="s">
        <v>39</v>
      </c>
      <c r="B18" s="55">
        <v>123539.1</v>
      </c>
      <c r="C18" s="55">
        <v>101111.1</v>
      </c>
      <c r="D18" s="53" t="s">
        <v>74</v>
      </c>
      <c r="E18" s="55">
        <v>22425.5</v>
      </c>
      <c r="F18" s="55">
        <v>54.3</v>
      </c>
      <c r="G18" s="42"/>
      <c r="H18" s="41"/>
      <c r="I18" s="42"/>
      <c r="J18" s="41"/>
      <c r="K18" s="42"/>
    </row>
    <row r="19" spans="1:11" ht="11.5" customHeight="1" x14ac:dyDescent="0.35">
      <c r="A19" s="50" t="s">
        <v>92</v>
      </c>
      <c r="B19" s="54">
        <v>2495538.2000000002</v>
      </c>
      <c r="C19" s="56">
        <v>1679310</v>
      </c>
      <c r="D19" s="54">
        <v>665250.30000000005</v>
      </c>
      <c r="E19" s="54">
        <v>165316.20000000001</v>
      </c>
      <c r="F19" s="54">
        <v>552.70000000000005</v>
      </c>
      <c r="G19" s="42"/>
      <c r="H19" s="41"/>
      <c r="I19" s="42"/>
      <c r="J19" s="41"/>
      <c r="K19" s="42"/>
    </row>
    <row r="20" spans="1:11" ht="11.5" customHeight="1" x14ac:dyDescent="0.35">
      <c r="A20" s="50" t="s">
        <v>40</v>
      </c>
      <c r="B20" s="55">
        <v>5533.5</v>
      </c>
      <c r="C20" s="57">
        <v>5562</v>
      </c>
      <c r="D20" s="53" t="s">
        <v>74</v>
      </c>
      <c r="E20" s="55">
        <v>908.7</v>
      </c>
      <c r="F20" s="57">
        <v>0</v>
      </c>
      <c r="G20" s="42"/>
      <c r="H20" s="41"/>
      <c r="I20" s="42"/>
      <c r="J20" s="43"/>
      <c r="K20" s="42"/>
    </row>
    <row r="21" spans="1:11" ht="11.5" customHeight="1" x14ac:dyDescent="0.35">
      <c r="A21" s="50" t="s">
        <v>41</v>
      </c>
      <c r="B21" s="54">
        <v>236127.2</v>
      </c>
      <c r="C21" s="54">
        <v>238203.4</v>
      </c>
      <c r="D21" s="52" t="s">
        <v>74</v>
      </c>
      <c r="E21" s="54">
        <v>7404.3</v>
      </c>
      <c r="F21" s="56">
        <v>0</v>
      </c>
      <c r="G21" s="42"/>
      <c r="H21" s="41"/>
      <c r="I21" s="42"/>
      <c r="J21" s="41"/>
      <c r="K21" s="42"/>
    </row>
    <row r="22" spans="1:11" ht="11.5" customHeight="1" x14ac:dyDescent="0.35">
      <c r="A22" s="50" t="s">
        <v>42</v>
      </c>
      <c r="B22" s="57">
        <v>353848</v>
      </c>
      <c r="C22" s="57">
        <v>374044</v>
      </c>
      <c r="D22" s="53" t="s">
        <v>74</v>
      </c>
      <c r="E22" s="57">
        <v>1134</v>
      </c>
      <c r="F22" s="57">
        <v>106</v>
      </c>
      <c r="G22" s="42"/>
      <c r="H22" s="41"/>
      <c r="I22" s="42"/>
      <c r="J22" s="41"/>
      <c r="K22" s="42"/>
    </row>
    <row r="23" spans="1:11" ht="11.5" customHeight="1" x14ac:dyDescent="0.35">
      <c r="A23" s="50" t="s">
        <v>43</v>
      </c>
      <c r="B23" s="56">
        <v>1428133</v>
      </c>
      <c r="C23" s="56">
        <v>1280137</v>
      </c>
      <c r="D23" s="56">
        <v>312611</v>
      </c>
      <c r="E23" s="56">
        <v>22780</v>
      </c>
      <c r="F23" s="56">
        <v>97185</v>
      </c>
      <c r="G23" s="42"/>
      <c r="H23" s="41"/>
      <c r="I23" s="42"/>
      <c r="J23" s="41"/>
      <c r="K23" s="42"/>
    </row>
    <row r="24" spans="1:11" ht="11.5" customHeight="1" x14ac:dyDescent="0.35">
      <c r="A24" s="50" t="s">
        <v>44</v>
      </c>
      <c r="B24" s="57">
        <v>2823692</v>
      </c>
      <c r="C24" s="57">
        <v>2420380</v>
      </c>
      <c r="D24" s="53" t="s">
        <v>74</v>
      </c>
      <c r="E24" s="57">
        <v>248064</v>
      </c>
      <c r="F24" s="57">
        <v>274633</v>
      </c>
      <c r="G24" s="42"/>
      <c r="H24" s="41"/>
      <c r="I24" s="42"/>
      <c r="J24" s="43"/>
      <c r="K24" s="42"/>
    </row>
    <row r="25" spans="1:11" ht="11.5" customHeight="1" x14ac:dyDescent="0.35">
      <c r="A25" s="50" t="s">
        <v>45</v>
      </c>
      <c r="B25" s="54">
        <v>45743.6</v>
      </c>
      <c r="C25" s="54">
        <v>44544.7</v>
      </c>
      <c r="D25" s="52" t="s">
        <v>74</v>
      </c>
      <c r="E25" s="54">
        <v>1510.3</v>
      </c>
      <c r="F25" s="54">
        <v>142.9</v>
      </c>
      <c r="G25" s="42"/>
      <c r="H25" s="41"/>
      <c r="I25" s="42"/>
      <c r="J25" s="42"/>
      <c r="K25" s="42"/>
    </row>
    <row r="26" spans="1:11" ht="11.5" customHeight="1" x14ac:dyDescent="0.35">
      <c r="A26" s="50" t="s">
        <v>46</v>
      </c>
      <c r="B26" s="55">
        <v>2679901.4</v>
      </c>
      <c r="C26" s="57">
        <v>2602927</v>
      </c>
      <c r="D26" s="53" t="s">
        <v>74</v>
      </c>
      <c r="E26" s="55">
        <v>120183.1</v>
      </c>
      <c r="F26" s="55">
        <v>94.6</v>
      </c>
      <c r="G26" s="42"/>
      <c r="H26" s="43"/>
      <c r="I26" s="42"/>
      <c r="J26" s="43"/>
      <c r="K26" s="42"/>
    </row>
    <row r="27" spans="1:11" ht="11.5" customHeight="1" x14ac:dyDescent="0.35">
      <c r="A27" s="50" t="s">
        <v>47</v>
      </c>
      <c r="B27" s="54">
        <v>24744.7</v>
      </c>
      <c r="C27" s="54">
        <v>34012.699999999997</v>
      </c>
      <c r="D27" s="52" t="s">
        <v>74</v>
      </c>
      <c r="E27" s="54">
        <v>163.19999999999999</v>
      </c>
      <c r="F27" s="56">
        <v>0</v>
      </c>
      <c r="G27" s="42"/>
      <c r="H27" s="43"/>
      <c r="I27" s="42"/>
      <c r="J27" s="43"/>
      <c r="K27" s="42"/>
    </row>
    <row r="28" spans="1:11" ht="11.5" customHeight="1" x14ac:dyDescent="0.35">
      <c r="A28" s="50" t="s">
        <v>48</v>
      </c>
      <c r="B28" s="55">
        <v>14688.4</v>
      </c>
      <c r="C28" s="55">
        <v>15896.3</v>
      </c>
      <c r="D28" s="53" t="s">
        <v>74</v>
      </c>
      <c r="E28" s="57">
        <v>2253</v>
      </c>
      <c r="F28" s="57">
        <v>0</v>
      </c>
      <c r="G28" s="42"/>
      <c r="H28" s="43"/>
      <c r="I28" s="42"/>
      <c r="J28" s="43"/>
      <c r="K28" s="42"/>
    </row>
    <row r="29" spans="1:11" ht="11.5" customHeight="1" x14ac:dyDescent="0.35">
      <c r="A29" s="50" t="s">
        <v>49</v>
      </c>
      <c r="B29" s="54">
        <v>24535.5</v>
      </c>
      <c r="C29" s="56">
        <v>24029</v>
      </c>
      <c r="D29" s="52" t="s">
        <v>74</v>
      </c>
      <c r="E29" s="54">
        <v>555.79999999999995</v>
      </c>
      <c r="F29" s="54">
        <v>0.1</v>
      </c>
      <c r="G29" s="42"/>
      <c r="H29" s="41"/>
      <c r="I29" s="42"/>
      <c r="J29" s="41"/>
      <c r="K29" s="42"/>
    </row>
    <row r="30" spans="1:11" ht="14.5" x14ac:dyDescent="0.35">
      <c r="A30" s="50" t="s">
        <v>50</v>
      </c>
      <c r="B30" s="55">
        <v>17731.2</v>
      </c>
      <c r="C30" s="55">
        <v>16960.8</v>
      </c>
      <c r="D30" s="53" t="s">
        <v>74</v>
      </c>
      <c r="E30" s="55">
        <v>938.5</v>
      </c>
      <c r="F30" s="55">
        <v>83.5</v>
      </c>
      <c r="G30" s="42"/>
      <c r="H30" s="41"/>
      <c r="I30" s="42"/>
      <c r="J30" s="41"/>
      <c r="K30" s="42"/>
    </row>
    <row r="31" spans="1:11" ht="14.5" x14ac:dyDescent="0.35">
      <c r="A31" s="50" t="s">
        <v>51</v>
      </c>
      <c r="B31" s="54">
        <v>114630.7</v>
      </c>
      <c r="C31" s="54">
        <v>115762.1</v>
      </c>
      <c r="D31" s="52" t="s">
        <v>74</v>
      </c>
      <c r="E31" s="54">
        <v>950.6</v>
      </c>
      <c r="F31" s="54">
        <v>1237.8</v>
      </c>
      <c r="G31" s="42"/>
      <c r="H31" s="41"/>
      <c r="I31" s="42"/>
      <c r="J31" s="43"/>
      <c r="K31" s="42"/>
    </row>
    <row r="32" spans="1:11" ht="14.5" x14ac:dyDescent="0.35">
      <c r="A32" s="50" t="s">
        <v>52</v>
      </c>
      <c r="B32" s="55">
        <v>8263.9</v>
      </c>
      <c r="C32" s="55">
        <v>8261.9</v>
      </c>
      <c r="D32" s="53" t="s">
        <v>74</v>
      </c>
      <c r="E32" s="57">
        <v>2</v>
      </c>
      <c r="F32" s="53" t="s">
        <v>74</v>
      </c>
      <c r="G32" s="42"/>
      <c r="H32" s="41"/>
      <c r="I32" s="42"/>
      <c r="J32" s="43"/>
      <c r="K32" s="42"/>
    </row>
    <row r="33" spans="1:11" ht="14.5" x14ac:dyDescent="0.35">
      <c r="A33" s="50" t="s">
        <v>53</v>
      </c>
      <c r="B33" s="56">
        <v>449659</v>
      </c>
      <c r="C33" s="56">
        <v>449011</v>
      </c>
      <c r="D33" s="52" t="s">
        <v>74</v>
      </c>
      <c r="E33" s="56">
        <v>56942</v>
      </c>
      <c r="F33" s="56">
        <v>21834</v>
      </c>
      <c r="G33" s="42"/>
      <c r="H33" s="43"/>
      <c r="I33" s="42"/>
      <c r="J33" s="41"/>
      <c r="K33" s="42"/>
    </row>
    <row r="34" spans="1:11" ht="14.5" x14ac:dyDescent="0.35">
      <c r="A34" s="50" t="s">
        <v>54</v>
      </c>
      <c r="B34" s="57">
        <v>334284</v>
      </c>
      <c r="C34" s="55">
        <v>309558.59999999998</v>
      </c>
      <c r="D34" s="55">
        <v>24844.400000000001</v>
      </c>
      <c r="E34" s="55">
        <v>19641.400000000001</v>
      </c>
      <c r="F34" s="55">
        <v>1638.4</v>
      </c>
      <c r="G34" s="42"/>
      <c r="H34" s="41"/>
      <c r="I34" s="42"/>
      <c r="J34" s="41"/>
      <c r="K34" s="42"/>
    </row>
    <row r="35" spans="1:11" ht="14.5" x14ac:dyDescent="0.35">
      <c r="A35" s="50" t="s">
        <v>55</v>
      </c>
      <c r="B35" s="54">
        <v>306839.2</v>
      </c>
      <c r="C35" s="54">
        <v>306502.40000000002</v>
      </c>
      <c r="D35" s="52" t="s">
        <v>74</v>
      </c>
      <c r="E35" s="54">
        <v>22012.2</v>
      </c>
      <c r="F35" s="56">
        <v>0</v>
      </c>
      <c r="G35" s="42"/>
      <c r="H35" s="43"/>
      <c r="I35" s="42"/>
      <c r="J35" s="43"/>
      <c r="K35" s="42"/>
    </row>
    <row r="36" spans="1:11" ht="14.5" x14ac:dyDescent="0.35">
      <c r="A36" s="50" t="s">
        <v>56</v>
      </c>
      <c r="B36" s="57">
        <v>269089</v>
      </c>
      <c r="C36" s="55">
        <v>278600.3</v>
      </c>
      <c r="D36" s="53" t="s">
        <v>74</v>
      </c>
      <c r="E36" s="55">
        <v>10856.7</v>
      </c>
      <c r="F36" s="55">
        <v>0.4</v>
      </c>
      <c r="G36" s="42"/>
      <c r="H36" s="41"/>
      <c r="I36" s="42"/>
      <c r="J36" s="42"/>
      <c r="K36" s="42"/>
    </row>
    <row r="37" spans="1:11" ht="14.5" x14ac:dyDescent="0.35">
      <c r="A37" s="50" t="s">
        <v>57</v>
      </c>
      <c r="B37" s="54">
        <v>116641.9</v>
      </c>
      <c r="C37" s="54">
        <v>117715.3</v>
      </c>
      <c r="D37" s="52" t="s">
        <v>74</v>
      </c>
      <c r="E37" s="54">
        <v>3943.2</v>
      </c>
      <c r="F37" s="54">
        <v>1500.1</v>
      </c>
      <c r="G37" s="42"/>
      <c r="H37" s="43"/>
      <c r="I37" s="42"/>
      <c r="J37" s="43"/>
      <c r="K37" s="42"/>
    </row>
    <row r="38" spans="1:11" ht="14.5" x14ac:dyDescent="0.35">
      <c r="A38" s="50" t="s">
        <v>58</v>
      </c>
      <c r="B38" s="55">
        <v>38878.5</v>
      </c>
      <c r="C38" s="55">
        <v>38128.9</v>
      </c>
      <c r="D38" s="53" t="s">
        <v>74</v>
      </c>
      <c r="E38" s="55">
        <v>950.2</v>
      </c>
      <c r="F38" s="57">
        <v>0</v>
      </c>
      <c r="G38" s="42"/>
      <c r="H38" s="41"/>
      <c r="I38" s="42"/>
      <c r="J38" s="41"/>
      <c r="K38" s="42"/>
    </row>
    <row r="39" spans="1:11" ht="14.5" x14ac:dyDescent="0.35">
      <c r="A39" s="50" t="s">
        <v>59</v>
      </c>
      <c r="B39" s="54">
        <v>61237.8</v>
      </c>
      <c r="C39" s="54">
        <v>61867.4</v>
      </c>
      <c r="D39" s="52" t="s">
        <v>74</v>
      </c>
      <c r="E39" s="54">
        <v>2228.6999999999998</v>
      </c>
      <c r="F39" s="56">
        <v>1</v>
      </c>
      <c r="G39" s="42"/>
      <c r="H39" s="41"/>
      <c r="I39" s="42"/>
      <c r="J39" s="43"/>
      <c r="K39" s="42"/>
    </row>
    <row r="40" spans="1:11" ht="14.5" x14ac:dyDescent="0.35">
      <c r="A40" s="50" t="s">
        <v>60</v>
      </c>
      <c r="B40" s="57">
        <v>181944</v>
      </c>
      <c r="C40" s="57">
        <v>148281</v>
      </c>
      <c r="D40" s="53" t="s">
        <v>74</v>
      </c>
      <c r="E40" s="57">
        <v>32678</v>
      </c>
      <c r="F40" s="57">
        <v>2703</v>
      </c>
      <c r="G40" s="42"/>
      <c r="H40" s="41"/>
      <c r="I40" s="42"/>
      <c r="J40" s="41"/>
      <c r="K40" s="42"/>
    </row>
    <row r="41" spans="1:11" ht="14.5" x14ac:dyDescent="0.35">
      <c r="A41" s="50" t="s">
        <v>61</v>
      </c>
      <c r="B41" s="54">
        <v>195204.5</v>
      </c>
      <c r="C41" s="54">
        <v>130646.7</v>
      </c>
      <c r="D41" s="52" t="s">
        <v>74</v>
      </c>
      <c r="E41" s="54">
        <v>67496.899999999994</v>
      </c>
      <c r="F41" s="54">
        <v>2710.4</v>
      </c>
      <c r="G41" s="42"/>
      <c r="H41" s="41"/>
      <c r="I41" s="42"/>
      <c r="J41" s="41"/>
      <c r="K41" s="42"/>
    </row>
    <row r="42" spans="1:11" ht="14.5" x14ac:dyDescent="0.35">
      <c r="A42" s="40"/>
      <c r="B42" s="41"/>
      <c r="C42" s="42"/>
      <c r="D42" s="41"/>
      <c r="E42" s="42"/>
      <c r="F42" s="42"/>
      <c r="G42" s="42"/>
      <c r="H42" s="41"/>
      <c r="I42" s="42"/>
      <c r="J42" s="41"/>
      <c r="K42" s="42"/>
    </row>
    <row r="43" spans="1:11" ht="14.5" x14ac:dyDescent="0.35">
      <c r="A43" s="45" t="s">
        <v>75</v>
      </c>
      <c r="B43" s="44"/>
      <c r="C43" s="44"/>
      <c r="D43" s="44"/>
      <c r="E43" s="44"/>
      <c r="F43" s="44"/>
      <c r="G43" s="42"/>
      <c r="H43" s="41"/>
      <c r="I43" s="42"/>
      <c r="J43" s="41"/>
      <c r="K43" s="42"/>
    </row>
    <row r="44" spans="1:11" ht="14.5" x14ac:dyDescent="0.35">
      <c r="A44" s="45" t="s">
        <v>74</v>
      </c>
      <c r="B44" s="46" t="s">
        <v>76</v>
      </c>
      <c r="C44" s="44"/>
      <c r="D44" s="44"/>
      <c r="E44" s="44"/>
      <c r="F44" s="44"/>
      <c r="G44" s="42"/>
      <c r="H44" s="43"/>
      <c r="I44" s="42"/>
      <c r="J44" s="43"/>
      <c r="K44" s="42"/>
    </row>
    <row r="45" spans="1:11" ht="14.5" x14ac:dyDescent="0.35">
      <c r="A45" s="40"/>
      <c r="B45" s="41"/>
      <c r="C45" s="42"/>
      <c r="D45" s="41"/>
      <c r="E45" s="42"/>
      <c r="F45" s="42"/>
      <c r="G45" s="42"/>
      <c r="H45" s="43"/>
      <c r="I45" s="42"/>
      <c r="J45" s="41"/>
      <c r="K45" s="42"/>
    </row>
    <row r="46" spans="1:11" ht="14.5" x14ac:dyDescent="0.35">
      <c r="A46" s="40"/>
      <c r="B46" s="41"/>
      <c r="C46" s="42"/>
      <c r="D46" s="41"/>
      <c r="E46" s="42"/>
      <c r="F46" s="42"/>
      <c r="G46" s="42"/>
      <c r="H46" s="41"/>
      <c r="I46" s="42"/>
      <c r="J46" s="42"/>
      <c r="K46" s="42"/>
    </row>
    <row r="48" spans="1:11" ht="14.5" x14ac:dyDescent="0.35">
      <c r="A48" s="38"/>
    </row>
    <row r="49" spans="1:2" ht="14.5" x14ac:dyDescent="0.35">
      <c r="A49" s="38"/>
      <c r="B49" s="3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D31"/>
  <sheetViews>
    <sheetView tabSelected="1" topLeftCell="B1" zoomScale="145" zoomScaleNormal="145" workbookViewId="0">
      <selection activeCell="C4" sqref="C4:C30"/>
    </sheetView>
  </sheetViews>
  <sheetFormatPr defaultColWidth="9.1796875" defaultRowHeight="14.5" x14ac:dyDescent="0.35"/>
  <cols>
    <col min="1" max="1" width="9.1796875" style="44"/>
    <col min="2" max="2" width="43.26953125" style="44" customWidth="1"/>
    <col min="3" max="16384" width="9.1796875" style="44"/>
  </cols>
  <sheetData>
    <row r="1" spans="2:4" x14ac:dyDescent="0.35">
      <c r="B1" s="44" t="s">
        <v>4</v>
      </c>
    </row>
    <row r="2" spans="2:4" x14ac:dyDescent="0.35">
      <c r="B2" s="44" t="s">
        <v>77</v>
      </c>
    </row>
    <row r="4" spans="2:4" x14ac:dyDescent="0.35">
      <c r="B4" s="7" t="s">
        <v>36</v>
      </c>
      <c r="C4" s="44">
        <v>5.7000000000000002E-2</v>
      </c>
    </row>
    <row r="5" spans="2:4" x14ac:dyDescent="0.35">
      <c r="B5" s="7" t="s">
        <v>37</v>
      </c>
      <c r="C5" s="44">
        <v>0.15</v>
      </c>
    </row>
    <row r="6" spans="2:4" x14ac:dyDescent="0.35">
      <c r="B6" s="7" t="s">
        <v>38</v>
      </c>
      <c r="C6" s="44">
        <v>1.8220000000000001</v>
      </c>
    </row>
    <row r="7" spans="2:4" x14ac:dyDescent="0.35">
      <c r="B7" s="7" t="s">
        <v>39</v>
      </c>
      <c r="C7" s="44">
        <v>3.6999999999999998E-2</v>
      </c>
    </row>
    <row r="8" spans="2:4" x14ac:dyDescent="0.35">
      <c r="B8" s="7" t="s">
        <v>92</v>
      </c>
      <c r="C8" s="44">
        <v>-0.25900000000000001</v>
      </c>
    </row>
    <row r="9" spans="2:4" x14ac:dyDescent="0.35">
      <c r="B9" s="7" t="s">
        <v>40</v>
      </c>
      <c r="C9" s="8">
        <f>AVERAGE(C17:C18)</f>
        <v>0.32450000000000001</v>
      </c>
      <c r="D9" s="44" t="s">
        <v>78</v>
      </c>
    </row>
    <row r="10" spans="2:4" x14ac:dyDescent="0.35">
      <c r="B10" s="7" t="s">
        <v>41</v>
      </c>
      <c r="C10" s="44">
        <v>0.104</v>
      </c>
    </row>
    <row r="11" spans="2:4" x14ac:dyDescent="0.35">
      <c r="B11" s="7" t="s">
        <v>42</v>
      </c>
      <c r="C11" s="44">
        <v>0.90600000000000003</v>
      </c>
    </row>
    <row r="12" spans="2:4" x14ac:dyDescent="0.35">
      <c r="B12" s="7" t="s">
        <v>43</v>
      </c>
      <c r="C12" s="44">
        <v>0.39700000000000002</v>
      </c>
    </row>
    <row r="13" spans="2:4" x14ac:dyDescent="0.35">
      <c r="B13" s="7" t="s">
        <v>44</v>
      </c>
      <c r="C13" s="44">
        <v>-5.0000000000000001E-3</v>
      </c>
    </row>
    <row r="14" spans="2:4" x14ac:dyDescent="0.35">
      <c r="B14" s="7" t="s">
        <v>45</v>
      </c>
      <c r="C14" s="44">
        <v>0.67300000000000004</v>
      </c>
    </row>
    <row r="15" spans="2:4" x14ac:dyDescent="0.35">
      <c r="B15" s="7" t="s">
        <v>46</v>
      </c>
      <c r="C15" s="44">
        <v>0.746</v>
      </c>
    </row>
    <row r="16" spans="2:4" x14ac:dyDescent="0.35">
      <c r="B16" s="7" t="s">
        <v>47</v>
      </c>
      <c r="C16" s="44">
        <v>0.40100000000000002</v>
      </c>
    </row>
    <row r="17" spans="2:4" x14ac:dyDescent="0.35">
      <c r="B17" s="7" t="s">
        <v>48</v>
      </c>
      <c r="C17" s="44">
        <v>0.54900000000000004</v>
      </c>
    </row>
    <row r="18" spans="2:4" x14ac:dyDescent="0.35">
      <c r="B18" s="7" t="s">
        <v>49</v>
      </c>
      <c r="C18" s="44">
        <v>0.1</v>
      </c>
    </row>
    <row r="19" spans="2:4" x14ac:dyDescent="0.35">
      <c r="B19" s="7" t="s">
        <v>50</v>
      </c>
      <c r="C19" s="8">
        <f>AVERAGE(C4,C8,C22,C13)</f>
        <v>-0.10275000000000001</v>
      </c>
      <c r="D19" s="44" t="s">
        <v>79</v>
      </c>
    </row>
    <row r="20" spans="2:4" x14ac:dyDescent="0.35">
      <c r="B20" s="7" t="s">
        <v>51</v>
      </c>
      <c r="C20" s="44">
        <v>2.6349999999999998</v>
      </c>
    </row>
    <row r="21" spans="2:4" x14ac:dyDescent="0.35">
      <c r="B21" s="7" t="s">
        <v>52</v>
      </c>
      <c r="C21" s="44">
        <v>0.47299999999999998</v>
      </c>
    </row>
    <row r="22" spans="2:4" x14ac:dyDescent="0.35">
      <c r="B22" s="7" t="s">
        <v>53</v>
      </c>
      <c r="C22" s="44">
        <v>-0.20399999999999999</v>
      </c>
    </row>
    <row r="23" spans="2:4" x14ac:dyDescent="0.35">
      <c r="B23" s="7" t="s">
        <v>54</v>
      </c>
      <c r="C23" s="44">
        <v>-3.7999999999999999E-2</v>
      </c>
    </row>
    <row r="24" spans="2:4" x14ac:dyDescent="0.35">
      <c r="B24" s="7" t="s">
        <v>55</v>
      </c>
      <c r="C24" s="44">
        <v>1.4710000000000001</v>
      </c>
    </row>
    <row r="25" spans="2:4" x14ac:dyDescent="0.35">
      <c r="B25" s="7" t="s">
        <v>56</v>
      </c>
      <c r="C25" s="44">
        <v>0.377</v>
      </c>
    </row>
    <row r="26" spans="2:4" x14ac:dyDescent="0.35">
      <c r="B26" s="7" t="s">
        <v>57</v>
      </c>
      <c r="C26" s="44">
        <v>3.1</v>
      </c>
    </row>
    <row r="27" spans="2:4" x14ac:dyDescent="0.35">
      <c r="B27" s="7" t="s">
        <v>58</v>
      </c>
      <c r="C27" s="44">
        <v>7.0999999999999994E-2</v>
      </c>
    </row>
    <row r="28" spans="2:4" x14ac:dyDescent="0.35">
      <c r="B28" s="7" t="s">
        <v>59</v>
      </c>
      <c r="C28" s="44">
        <v>-0.08</v>
      </c>
    </row>
    <row r="29" spans="2:4" x14ac:dyDescent="0.35">
      <c r="B29" s="7" t="s">
        <v>60</v>
      </c>
      <c r="C29" s="44">
        <v>-8.5999999999999993E-2</v>
      </c>
    </row>
    <row r="30" spans="2:4" x14ac:dyDescent="0.35">
      <c r="B30" s="7" t="s">
        <v>61</v>
      </c>
      <c r="C30" s="44">
        <v>0.375</v>
      </c>
    </row>
    <row r="31" spans="2:4" x14ac:dyDescent="0.35">
      <c r="B31" s="7" t="s">
        <v>62</v>
      </c>
      <c r="C31" s="44">
        <v>0.76500000000000001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4:G34"/>
  <sheetViews>
    <sheetView topLeftCell="A17" workbookViewId="0">
      <selection activeCell="G35" sqref="G35"/>
    </sheetView>
  </sheetViews>
  <sheetFormatPr defaultColWidth="9.1796875" defaultRowHeight="14.5" x14ac:dyDescent="0.35"/>
  <cols>
    <col min="1" max="3" width="9.1796875" style="6"/>
    <col min="4" max="5" width="13.26953125" style="6" bestFit="1" customWidth="1"/>
    <col min="6" max="16384" width="9.1796875" style="6"/>
  </cols>
  <sheetData>
    <row r="4" spans="2:5" x14ac:dyDescent="0.35">
      <c r="C4" s="6" t="s">
        <v>80</v>
      </c>
      <c r="D4" s="6" t="s">
        <v>81</v>
      </c>
      <c r="E4" s="6" t="s">
        <v>82</v>
      </c>
    </row>
    <row r="5" spans="2:5" x14ac:dyDescent="0.35">
      <c r="B5" s="6" t="str">
        <f>'WGB.com 10Y Bond data'!B4</f>
        <v>Belgium</v>
      </c>
      <c r="C5" s="6">
        <f>'WGB.com 10Y Bond data'!C4</f>
        <v>5.7000000000000002E-2</v>
      </c>
      <c r="D5" s="12">
        <f>VLOOKUP(B5,'Eurostat debt data'!$A$12:$B$41,2,FALSE)</f>
        <v>548456.4</v>
      </c>
      <c r="E5" s="10">
        <f t="shared" ref="E5:E32" si="0">D5*C5</f>
        <v>31262.014800000001</v>
      </c>
    </row>
    <row r="6" spans="2:5" x14ac:dyDescent="0.35">
      <c r="B6" s="6" t="str">
        <f>'WGB.com 10Y Bond data'!B5</f>
        <v>Bulgaria</v>
      </c>
      <c r="C6" s="6">
        <f>'WGB.com 10Y Bond data'!C5</f>
        <v>0.15</v>
      </c>
      <c r="D6" s="12">
        <f>VLOOKUP(B6,'Eurostat debt data'!$A$12:$B$41,2,FALSE)</f>
        <v>17013.2</v>
      </c>
      <c r="E6" s="10">
        <f t="shared" si="0"/>
        <v>2551.98</v>
      </c>
    </row>
    <row r="7" spans="2:5" x14ac:dyDescent="0.35">
      <c r="B7" s="6" t="str">
        <f>'WGB.com 10Y Bond data'!B6</f>
        <v>Czechia</v>
      </c>
      <c r="C7" s="6">
        <f>'WGB.com 10Y Bond data'!C6</f>
        <v>1.8220000000000001</v>
      </c>
      <c r="D7" s="12">
        <f>VLOOKUP(B7,'Eurostat debt data'!$A$12:$B$41,2,FALSE)</f>
        <v>103255.7</v>
      </c>
      <c r="E7" s="10">
        <f t="shared" si="0"/>
        <v>188131.8854</v>
      </c>
    </row>
    <row r="8" spans="2:5" x14ac:dyDescent="0.35">
      <c r="B8" s="6" t="str">
        <f>'WGB.com 10Y Bond data'!B7</f>
        <v>Denmark</v>
      </c>
      <c r="C8" s="6">
        <f>'WGB.com 10Y Bond data'!C7</f>
        <v>3.6999999999999998E-2</v>
      </c>
      <c r="D8" s="12">
        <f>VLOOKUP(B8,'Eurostat debt data'!$A$12:$B$41,2,FALSE)</f>
        <v>123539.1</v>
      </c>
      <c r="E8" s="10">
        <f t="shared" si="0"/>
        <v>4570.9467000000004</v>
      </c>
    </row>
    <row r="9" spans="2:5" x14ac:dyDescent="0.35">
      <c r="B9" s="6" t="str">
        <f>'WGB.com 10Y Bond data'!B8</f>
        <v>Germany</v>
      </c>
      <c r="C9" s="6">
        <f>'WGB.com 10Y Bond data'!C8</f>
        <v>-0.25900000000000001</v>
      </c>
      <c r="D9" s="12">
        <f>VLOOKUP(B9,'Eurostat debt data'!$A$12:$B$41,2,FALSE)</f>
        <v>2495538.2000000002</v>
      </c>
      <c r="E9" s="10">
        <f t="shared" si="0"/>
        <v>-646344.39380000008</v>
      </c>
    </row>
    <row r="10" spans="2:5" x14ac:dyDescent="0.35">
      <c r="B10" s="6" t="str">
        <f>'WGB.com 10Y Bond data'!B9</f>
        <v>Estonia</v>
      </c>
      <c r="C10" s="6">
        <f>'WGB.com 10Y Bond data'!C9</f>
        <v>0.32450000000000001</v>
      </c>
      <c r="D10" s="12">
        <f>VLOOKUP(B10,'Eurostat debt data'!$A$12:$B$41,2,FALSE)</f>
        <v>5533.5</v>
      </c>
      <c r="E10" s="10">
        <f t="shared" si="0"/>
        <v>1795.62075</v>
      </c>
    </row>
    <row r="11" spans="2:5" x14ac:dyDescent="0.35">
      <c r="B11" s="6" t="str">
        <f>'WGB.com 10Y Bond data'!B10</f>
        <v>Ireland</v>
      </c>
      <c r="C11" s="6">
        <f>'WGB.com 10Y Bond data'!C10</f>
        <v>0.104</v>
      </c>
      <c r="D11" s="12">
        <f>VLOOKUP(B11,'Eurostat debt data'!$A$12:$B$41,2,FALSE)</f>
        <v>236127.2</v>
      </c>
      <c r="E11" s="10">
        <f t="shared" si="0"/>
        <v>24557.228800000001</v>
      </c>
    </row>
    <row r="12" spans="2:5" x14ac:dyDescent="0.35">
      <c r="B12" s="6" t="str">
        <f>'WGB.com 10Y Bond data'!B11</f>
        <v>Greece</v>
      </c>
      <c r="C12" s="6">
        <f>'WGB.com 10Y Bond data'!C11</f>
        <v>0.90600000000000003</v>
      </c>
      <c r="D12" s="12">
        <f>VLOOKUP(B12,'Eurostat debt data'!$A$12:$B$41,2,FALSE)</f>
        <v>353848</v>
      </c>
      <c r="E12" s="10">
        <f t="shared" si="0"/>
        <v>320586.288</v>
      </c>
    </row>
    <row r="13" spans="2:5" x14ac:dyDescent="0.35">
      <c r="B13" s="6" t="str">
        <f>'WGB.com 10Y Bond data'!B12</f>
        <v>Spain</v>
      </c>
      <c r="C13" s="6">
        <f>'WGB.com 10Y Bond data'!C12</f>
        <v>0.39700000000000002</v>
      </c>
      <c r="D13" s="12">
        <f>VLOOKUP(B13,'Eurostat debt data'!$A$12:$B$41,2,FALSE)</f>
        <v>1428133</v>
      </c>
      <c r="E13" s="10">
        <f t="shared" si="0"/>
        <v>566968.80099999998</v>
      </c>
    </row>
    <row r="14" spans="2:5" x14ac:dyDescent="0.35">
      <c r="B14" s="6" t="str">
        <f>'WGB.com 10Y Bond data'!B13</f>
        <v>France</v>
      </c>
      <c r="C14" s="6">
        <f>'WGB.com 10Y Bond data'!C13</f>
        <v>-5.0000000000000001E-3</v>
      </c>
      <c r="D14" s="12">
        <f>VLOOKUP(B14,'Eurostat debt data'!$A$12:$B$41,2,FALSE)</f>
        <v>2823692</v>
      </c>
      <c r="E14" s="10">
        <f t="shared" si="0"/>
        <v>-14118.460000000001</v>
      </c>
    </row>
    <row r="15" spans="2:5" x14ac:dyDescent="0.35">
      <c r="B15" s="6" t="str">
        <f>'WGB.com 10Y Bond data'!B14</f>
        <v>Croatia</v>
      </c>
      <c r="C15" s="6">
        <f>'WGB.com 10Y Bond data'!C14</f>
        <v>0.67300000000000004</v>
      </c>
      <c r="D15" s="12">
        <f>VLOOKUP(B15,'Eurostat debt data'!$A$12:$B$41,2,FALSE)</f>
        <v>45743.6</v>
      </c>
      <c r="E15" s="10">
        <f t="shared" si="0"/>
        <v>30785.442800000001</v>
      </c>
    </row>
    <row r="16" spans="2:5" x14ac:dyDescent="0.35">
      <c r="B16" s="6" t="str">
        <f>'WGB.com 10Y Bond data'!B15</f>
        <v>Italy</v>
      </c>
      <c r="C16" s="6">
        <f>'WGB.com 10Y Bond data'!C15</f>
        <v>0.746</v>
      </c>
      <c r="D16" s="12">
        <f>VLOOKUP(B16,'Eurostat debt data'!$A$12:$B$41,2,FALSE)</f>
        <v>2679901.4</v>
      </c>
      <c r="E16" s="10">
        <f t="shared" si="0"/>
        <v>1999206.4443999999</v>
      </c>
    </row>
    <row r="17" spans="2:5" x14ac:dyDescent="0.35">
      <c r="B17" s="6" t="str">
        <f>'WGB.com 10Y Bond data'!B16</f>
        <v>Cyprus</v>
      </c>
      <c r="C17" s="6">
        <f>'WGB.com 10Y Bond data'!C16</f>
        <v>0.40100000000000002</v>
      </c>
      <c r="D17" s="12">
        <f>VLOOKUP(B17,'Eurostat debt data'!$A$12:$B$41,2,FALSE)</f>
        <v>24744.7</v>
      </c>
      <c r="E17" s="10">
        <f t="shared" si="0"/>
        <v>9922.6247000000003</v>
      </c>
    </row>
    <row r="18" spans="2:5" x14ac:dyDescent="0.35">
      <c r="B18" s="6" t="str">
        <f>'WGB.com 10Y Bond data'!B17</f>
        <v>Latvia</v>
      </c>
      <c r="C18" s="6">
        <f>'WGB.com 10Y Bond data'!C17</f>
        <v>0.54900000000000004</v>
      </c>
      <c r="D18" s="12">
        <f>VLOOKUP(B18,'Eurostat debt data'!$A$12:$B$41,2,FALSE)</f>
        <v>14688.4</v>
      </c>
      <c r="E18" s="10">
        <f t="shared" si="0"/>
        <v>8063.9316000000008</v>
      </c>
    </row>
    <row r="19" spans="2:5" x14ac:dyDescent="0.35">
      <c r="B19" s="6" t="str">
        <f>'WGB.com 10Y Bond data'!B18</f>
        <v>Lithuania</v>
      </c>
      <c r="C19" s="6">
        <f>'WGB.com 10Y Bond data'!C18</f>
        <v>0.1</v>
      </c>
      <c r="D19" s="12">
        <f>VLOOKUP(B19,'Eurostat debt data'!$A$12:$B$41,2,FALSE)</f>
        <v>24535.5</v>
      </c>
      <c r="E19" s="10">
        <f t="shared" si="0"/>
        <v>2453.5500000000002</v>
      </c>
    </row>
    <row r="20" spans="2:5" x14ac:dyDescent="0.35">
      <c r="B20" s="6" t="str">
        <f>'WGB.com 10Y Bond data'!B19</f>
        <v>Luxembourg</v>
      </c>
      <c r="C20" s="6">
        <f>'WGB.com 10Y Bond data'!C19</f>
        <v>-0.10275000000000001</v>
      </c>
      <c r="D20" s="12">
        <f>VLOOKUP(B20,'Eurostat debt data'!$A$12:$B$41,2,FALSE)</f>
        <v>17731.2</v>
      </c>
      <c r="E20" s="10">
        <f t="shared" si="0"/>
        <v>-1821.8808000000001</v>
      </c>
    </row>
    <row r="21" spans="2:5" x14ac:dyDescent="0.35">
      <c r="B21" s="6" t="str">
        <f>'WGB.com 10Y Bond data'!B20</f>
        <v>Hungary</v>
      </c>
      <c r="C21" s="6">
        <f>'WGB.com 10Y Bond data'!C20</f>
        <v>2.6349999999999998</v>
      </c>
      <c r="D21" s="12">
        <f>VLOOKUP(B21,'Eurostat debt data'!$A$12:$B$41,2,FALSE)</f>
        <v>114630.7</v>
      </c>
      <c r="E21" s="10">
        <f t="shared" si="0"/>
        <v>302051.89449999999</v>
      </c>
    </row>
    <row r="22" spans="2:5" x14ac:dyDescent="0.35">
      <c r="B22" s="6" t="str">
        <f>'WGB.com 10Y Bond data'!B21</f>
        <v>Malta</v>
      </c>
      <c r="C22" s="6">
        <f>'WGB.com 10Y Bond data'!C21</f>
        <v>0.47299999999999998</v>
      </c>
      <c r="D22" s="12">
        <f>VLOOKUP(B22,'Eurostat debt data'!$A$12:$B$41,2,FALSE)</f>
        <v>8263.9</v>
      </c>
      <c r="E22" s="10">
        <f t="shared" si="0"/>
        <v>3908.8246999999997</v>
      </c>
    </row>
    <row r="23" spans="2:5" x14ac:dyDescent="0.35">
      <c r="B23" s="6" t="str">
        <f>'WGB.com 10Y Bond data'!B22</f>
        <v>Netherlands</v>
      </c>
      <c r="C23" s="6">
        <f>'WGB.com 10Y Bond data'!C22</f>
        <v>-0.20399999999999999</v>
      </c>
      <c r="D23" s="12">
        <f>VLOOKUP(B23,'Eurostat debt data'!$A$12:$B$41,2,FALSE)</f>
        <v>449659</v>
      </c>
      <c r="E23" s="10">
        <f t="shared" si="0"/>
        <v>-91730.435999999987</v>
      </c>
    </row>
    <row r="24" spans="2:5" x14ac:dyDescent="0.35">
      <c r="B24" s="6" t="str">
        <f>'WGB.com 10Y Bond data'!B23</f>
        <v>Austria</v>
      </c>
      <c r="C24" s="6">
        <f>'WGB.com 10Y Bond data'!C23</f>
        <v>-3.7999999999999999E-2</v>
      </c>
      <c r="D24" s="12">
        <f>VLOOKUP(B24,'Eurostat debt data'!$A$12:$B$41,2,FALSE)</f>
        <v>334284</v>
      </c>
      <c r="E24" s="10">
        <f t="shared" si="0"/>
        <v>-12702.791999999999</v>
      </c>
    </row>
    <row r="25" spans="2:5" x14ac:dyDescent="0.35">
      <c r="B25" s="6" t="str">
        <f>'WGB.com 10Y Bond data'!B24</f>
        <v>Poland</v>
      </c>
      <c r="C25" s="6">
        <f>'WGB.com 10Y Bond data'!C24</f>
        <v>1.4710000000000001</v>
      </c>
      <c r="D25" s="12">
        <f>VLOOKUP(B25,'Eurostat debt data'!$A$12:$B$41,2,FALSE)</f>
        <v>306839.2</v>
      </c>
      <c r="E25" s="10">
        <f t="shared" si="0"/>
        <v>451360.46320000006</v>
      </c>
    </row>
    <row r="26" spans="2:5" x14ac:dyDescent="0.35">
      <c r="B26" s="6" t="str">
        <f>'WGB.com 10Y Bond data'!B25</f>
        <v>Portugal</v>
      </c>
      <c r="C26" s="6">
        <f>'WGB.com 10Y Bond data'!C25</f>
        <v>0.377</v>
      </c>
      <c r="D26" s="12">
        <f>VLOOKUP(B26,'Eurostat debt data'!$A$12:$B$41,2,FALSE)</f>
        <v>269089</v>
      </c>
      <c r="E26" s="10">
        <f t="shared" si="0"/>
        <v>101446.553</v>
      </c>
    </row>
    <row r="27" spans="2:5" x14ac:dyDescent="0.35">
      <c r="B27" s="6" t="str">
        <f>'WGB.com 10Y Bond data'!B26</f>
        <v>Romania</v>
      </c>
      <c r="C27" s="6">
        <f>'WGB.com 10Y Bond data'!C26</f>
        <v>3.1</v>
      </c>
      <c r="D27" s="12">
        <f>VLOOKUP(B27,'Eurostat debt data'!$A$12:$B$41,2,FALSE)</f>
        <v>116641.9</v>
      </c>
      <c r="E27" s="10">
        <f t="shared" si="0"/>
        <v>361589.89</v>
      </c>
    </row>
    <row r="28" spans="2:5" x14ac:dyDescent="0.35">
      <c r="B28" s="6" t="str">
        <f>'WGB.com 10Y Bond data'!B27</f>
        <v>Slovenia</v>
      </c>
      <c r="C28" s="6">
        <f>'WGB.com 10Y Bond data'!C27</f>
        <v>7.0999999999999994E-2</v>
      </c>
      <c r="D28" s="12">
        <f>VLOOKUP(B28,'Eurostat debt data'!$A$12:$B$41,2,FALSE)</f>
        <v>38878.5</v>
      </c>
      <c r="E28" s="10">
        <f t="shared" si="0"/>
        <v>2760.3734999999997</v>
      </c>
    </row>
    <row r="29" spans="2:5" x14ac:dyDescent="0.35">
      <c r="B29" s="6" t="str">
        <f>'WGB.com 10Y Bond data'!B28</f>
        <v>Slovakia</v>
      </c>
      <c r="C29" s="6">
        <f>'WGB.com 10Y Bond data'!C28</f>
        <v>-0.08</v>
      </c>
      <c r="D29" s="12">
        <f>VLOOKUP(B29,'Eurostat debt data'!$A$12:$B$41,2,FALSE)</f>
        <v>61237.8</v>
      </c>
      <c r="E29" s="10">
        <f t="shared" si="0"/>
        <v>-4899.0240000000003</v>
      </c>
    </row>
    <row r="30" spans="2:5" x14ac:dyDescent="0.35">
      <c r="B30" s="6" t="str">
        <f>'WGB.com 10Y Bond data'!B29</f>
        <v>Finland</v>
      </c>
      <c r="C30" s="6">
        <f>'WGB.com 10Y Bond data'!C29</f>
        <v>-8.5999999999999993E-2</v>
      </c>
      <c r="D30" s="12">
        <f>VLOOKUP(B30,'Eurostat debt data'!$A$12:$B$41,2,FALSE)</f>
        <v>181944</v>
      </c>
      <c r="E30" s="10">
        <f t="shared" si="0"/>
        <v>-15647.183999999999</v>
      </c>
    </row>
    <row r="31" spans="2:5" x14ac:dyDescent="0.35">
      <c r="B31" s="6" t="str">
        <f>'WGB.com 10Y Bond data'!B30</f>
        <v>Sweden</v>
      </c>
      <c r="C31" s="6">
        <f>'WGB.com 10Y Bond data'!C30</f>
        <v>0.375</v>
      </c>
      <c r="D31" s="12">
        <f>VLOOKUP(B31,'Eurostat debt data'!$A$12:$B$41,2,FALSE)</f>
        <v>195204.5</v>
      </c>
      <c r="E31" s="10">
        <f t="shared" si="0"/>
        <v>73201.6875</v>
      </c>
    </row>
    <row r="32" spans="2:5" x14ac:dyDescent="0.35">
      <c r="D32" s="12"/>
      <c r="E32" s="10"/>
    </row>
    <row r="33" spans="2:7" x14ac:dyDescent="0.35">
      <c r="G33" s="6" t="s">
        <v>83</v>
      </c>
    </row>
    <row r="34" spans="2:7" x14ac:dyDescent="0.35">
      <c r="B34" s="6" t="s">
        <v>84</v>
      </c>
      <c r="C34" s="6" t="s">
        <v>85</v>
      </c>
      <c r="D34" s="11">
        <f>SUM(D5:D31)</f>
        <v>13019153.6</v>
      </c>
      <c r="E34" s="10">
        <f>SUM(E5:E31)</f>
        <v>3699912.2747500003</v>
      </c>
      <c r="G34" s="9">
        <f>(E34/D34)/100</f>
        <v>2.8418992420137057E-3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-0.249977111117893"/>
  </sheetPr>
  <dimension ref="A1:B2"/>
  <sheetViews>
    <sheetView workbookViewId="0">
      <selection activeCell="B2" sqref="B2"/>
    </sheetView>
  </sheetViews>
  <sheetFormatPr defaultRowHeight="14.5" x14ac:dyDescent="0.35"/>
  <cols>
    <col min="1" max="1" width="26" customWidth="1"/>
    <col min="2" max="2" width="15.453125" customWidth="1"/>
  </cols>
  <sheetData>
    <row r="1" spans="1:2" x14ac:dyDescent="0.35">
      <c r="A1" s="4" t="s">
        <v>86</v>
      </c>
      <c r="B1" t="s">
        <v>87</v>
      </c>
    </row>
    <row r="2" spans="1:2" x14ac:dyDescent="0.35">
      <c r="A2" t="s">
        <v>88</v>
      </c>
      <c r="B2" s="13">
        <f>'Debt IR calcs'!G34</f>
        <v>2.8418992420137057E-3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EF8121-C1EC-4C11-82F5-1A8A6705BD92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2.xml><?xml version="1.0" encoding="utf-8"?>
<ds:datastoreItem xmlns:ds="http://schemas.openxmlformats.org/officeDocument/2006/customXml" ds:itemID="{EEB7C244-46DC-4143-87DD-AB2FF6B109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576FAE-42DB-4975-9D5F-EC29C14AA7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EUROSTAT summary</vt:lpstr>
      <vt:lpstr>Eurostat structure</vt:lpstr>
      <vt:lpstr>Eurostat debt data</vt:lpstr>
      <vt:lpstr>WGB.com 10Y Bond data</vt:lpstr>
      <vt:lpstr>Debt IR calcs</vt:lpstr>
      <vt:lpstr>IRoND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Mary Francis Swint</cp:lastModifiedBy>
  <cp:revision/>
  <dcterms:created xsi:type="dcterms:W3CDTF">2020-08-13T21:30:40Z</dcterms:created>
  <dcterms:modified xsi:type="dcterms:W3CDTF">2023-11-16T19:35:29Z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